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ctor.ahogni\Desktop\PAOP - PAOP CRI\BEN19011-10065\"/>
    </mc:Choice>
  </mc:AlternateContent>
  <xr:revisionPtr revIDLastSave="0" documentId="13_ncr:1_{DAFFF55D-513D-4B5D-AEF5-D14EF1A97266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Q_AMENAGEMENT AIRE DE JEUX" sheetId="4" r:id="rId1"/>
    <sheet name="DQ_RENOVATION DE TOILETTES RDC" sheetId="6" r:id="rId2"/>
    <sheet name="DQ_RENOVATION DE TOILETTES R+1" sheetId="7" r:id="rId3"/>
    <sheet name="BPU_AMENAGEMENT AIRE DE JEUX" sheetId="9" r:id="rId4"/>
    <sheet name="BPU_RENOVATION DE TOILETTES RDC" sheetId="10" r:id="rId5"/>
    <sheet name="BPU_RENOVATION DE TOILETTES R+1" sheetId="11" r:id="rId6"/>
  </sheets>
  <definedNames>
    <definedName name="_xlnm._FilterDatabase" localSheetId="5" hidden="1">'BPU_RENOVATION DE TOILETTES R+1'!$A$2:$I$46</definedName>
    <definedName name="_xlnm._FilterDatabase" localSheetId="4" hidden="1">'BPU_RENOVATION DE TOILETTES RDC'!$A$2:$G$39</definedName>
    <definedName name="_xlnm._FilterDatabase" localSheetId="0" hidden="1">'DQ_AMENAGEMENT AIRE DE JEUX'!$A$2:$I$57</definedName>
    <definedName name="_xlnm._FilterDatabase" localSheetId="2" hidden="1">'DQ_RENOVATION DE TOILETTES R+1'!$A$2:$J$48</definedName>
    <definedName name="_xlnm._FilterDatabase" localSheetId="1" hidden="1">'DQ_RENOVATION DE TOILETTES RDC'!$A$2:$H$40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9" l="1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G4" i="6"/>
  <c r="H4" i="6" s="1"/>
  <c r="G5" i="6"/>
  <c r="G6" i="6"/>
  <c r="G7" i="6"/>
  <c r="G8" i="6"/>
  <c r="G9" i="6"/>
  <c r="G10" i="6"/>
  <c r="G11" i="6"/>
  <c r="G12" i="6"/>
  <c r="H12" i="6" s="1"/>
  <c r="G13" i="6"/>
  <c r="G14" i="6"/>
  <c r="G15" i="6"/>
  <c r="H15" i="6" s="1"/>
  <c r="G16" i="6"/>
  <c r="G17" i="6"/>
  <c r="G18" i="6"/>
  <c r="G19" i="6"/>
  <c r="G20" i="6"/>
  <c r="H20" i="6" s="1"/>
  <c r="G21" i="6"/>
  <c r="G22" i="6"/>
  <c r="G23" i="6"/>
  <c r="H23" i="6" s="1"/>
  <c r="G24" i="6"/>
  <c r="G25" i="6"/>
  <c r="G26" i="6"/>
  <c r="G27" i="6"/>
  <c r="G28" i="6"/>
  <c r="H28" i="6" s="1"/>
  <c r="G29" i="6"/>
  <c r="G30" i="6"/>
  <c r="H30" i="6" s="1"/>
  <c r="G31" i="6"/>
  <c r="H31" i="6" s="1"/>
  <c r="G32" i="6"/>
  <c r="H32" i="6" s="1"/>
  <c r="G33" i="6"/>
  <c r="G34" i="6"/>
  <c r="G35" i="6"/>
  <c r="G36" i="6"/>
  <c r="G37" i="6"/>
  <c r="G38" i="6"/>
  <c r="H38" i="6" s="1"/>
  <c r="G39" i="6"/>
  <c r="G40" i="6"/>
  <c r="H40" i="6" s="1"/>
  <c r="G4" i="4"/>
  <c r="G5" i="4"/>
  <c r="H5" i="4" s="1"/>
  <c r="G6" i="4"/>
  <c r="H6" i="4" s="1"/>
  <c r="G7" i="4"/>
  <c r="G8" i="4"/>
  <c r="G9" i="4"/>
  <c r="G10" i="4"/>
  <c r="H10" i="4" s="1"/>
  <c r="G11" i="4"/>
  <c r="G12" i="4"/>
  <c r="G13" i="4"/>
  <c r="H13" i="4" s="1"/>
  <c r="G14" i="4"/>
  <c r="H14" i="4" s="1"/>
  <c r="G15" i="4"/>
  <c r="G16" i="4"/>
  <c r="G17" i="4"/>
  <c r="G18" i="4"/>
  <c r="G19" i="4"/>
  <c r="G20" i="4"/>
  <c r="G21" i="4"/>
  <c r="G22" i="4"/>
  <c r="H22" i="4" s="1"/>
  <c r="G23" i="4"/>
  <c r="H23" i="4" s="1"/>
  <c r="G24" i="4"/>
  <c r="G25" i="4"/>
  <c r="G26" i="4"/>
  <c r="G27" i="4"/>
  <c r="G28" i="4"/>
  <c r="G29" i="4"/>
  <c r="G30" i="4"/>
  <c r="H30" i="4" s="1"/>
  <c r="G31" i="4"/>
  <c r="H31" i="4" s="1"/>
  <c r="G32" i="4"/>
  <c r="G33" i="4"/>
  <c r="G34" i="4"/>
  <c r="G35" i="4"/>
  <c r="G36" i="4"/>
  <c r="G37" i="4"/>
  <c r="H37" i="4" s="1"/>
  <c r="G38" i="4"/>
  <c r="H38" i="4" s="1"/>
  <c r="G39" i="4"/>
  <c r="G40" i="4"/>
  <c r="G41" i="4"/>
  <c r="G42" i="4"/>
  <c r="H42" i="4" s="1"/>
  <c r="G43" i="4"/>
  <c r="G44" i="4"/>
  <c r="G45" i="4"/>
  <c r="G46" i="4"/>
  <c r="G47" i="4"/>
  <c r="H47" i="4" s="1"/>
  <c r="G48" i="4"/>
  <c r="G49" i="4"/>
  <c r="G50" i="4"/>
  <c r="H50" i="4" s="1"/>
  <c r="G51" i="4"/>
  <c r="G52" i="4"/>
  <c r="G53" i="4"/>
  <c r="G54" i="4"/>
  <c r="H54" i="4" s="1"/>
  <c r="G55" i="4"/>
  <c r="G56" i="4"/>
  <c r="G57" i="4"/>
  <c r="H57" i="4" s="1"/>
  <c r="H4" i="4"/>
  <c r="G4" i="7"/>
  <c r="H4" i="7" s="1"/>
  <c r="G5" i="7"/>
  <c r="H5" i="7" s="1"/>
  <c r="G6" i="7"/>
  <c r="G8" i="7"/>
  <c r="G9" i="7"/>
  <c r="G10" i="7"/>
  <c r="H10" i="7" s="1"/>
  <c r="G11" i="7"/>
  <c r="H11" i="7" s="1"/>
  <c r="G12" i="7"/>
  <c r="H12" i="7" s="1"/>
  <c r="G13" i="7"/>
  <c r="H13" i="7" s="1"/>
  <c r="G15" i="7"/>
  <c r="H15" i="7" s="1"/>
  <c r="G16" i="7"/>
  <c r="H16" i="7" s="1"/>
  <c r="G17" i="7"/>
  <c r="G18" i="7"/>
  <c r="H18" i="7" s="1"/>
  <c r="G19" i="7"/>
  <c r="H19" i="7" s="1"/>
  <c r="G21" i="7"/>
  <c r="H21" i="7" s="1"/>
  <c r="G22" i="7"/>
  <c r="G23" i="7"/>
  <c r="H23" i="7" s="1"/>
  <c r="G24" i="7"/>
  <c r="H24" i="7" s="1"/>
  <c r="G25" i="7"/>
  <c r="G26" i="7"/>
  <c r="H26" i="7" s="1"/>
  <c r="G27" i="7"/>
  <c r="H27" i="7" s="1"/>
  <c r="G28" i="7"/>
  <c r="H28" i="7" s="1"/>
  <c r="G29" i="7"/>
  <c r="H29" i="7" s="1"/>
  <c r="G30" i="7"/>
  <c r="H30" i="7" s="1"/>
  <c r="G31" i="7"/>
  <c r="H31" i="7" s="1"/>
  <c r="G33" i="7"/>
  <c r="H33" i="7" s="1"/>
  <c r="G34" i="7"/>
  <c r="H34" i="7" s="1"/>
  <c r="G35" i="7"/>
  <c r="H35" i="7" s="1"/>
  <c r="G36" i="7"/>
  <c r="H36" i="7" s="1"/>
  <c r="G37" i="7"/>
  <c r="H37" i="7" s="1"/>
  <c r="G39" i="7"/>
  <c r="H39" i="7" s="1"/>
  <c r="G40" i="7"/>
  <c r="G45" i="7"/>
  <c r="H45" i="7" s="1"/>
  <c r="G47" i="7"/>
  <c r="H47" i="7" s="1"/>
  <c r="G48" i="7"/>
  <c r="H48" i="7" s="1"/>
  <c r="H6" i="7"/>
  <c r="H8" i="7"/>
  <c r="H9" i="7"/>
  <c r="H17" i="7"/>
  <c r="H22" i="7"/>
  <c r="H25" i="7"/>
  <c r="H40" i="7"/>
  <c r="F4" i="7"/>
  <c r="F5" i="7"/>
  <c r="F6" i="7"/>
  <c r="F8" i="7"/>
  <c r="F9" i="7"/>
  <c r="F10" i="7"/>
  <c r="F11" i="7"/>
  <c r="F12" i="7"/>
  <c r="F13" i="7"/>
  <c r="F15" i="7"/>
  <c r="F16" i="7"/>
  <c r="F17" i="7"/>
  <c r="F18" i="7"/>
  <c r="F19" i="7"/>
  <c r="F21" i="7"/>
  <c r="F22" i="7"/>
  <c r="F23" i="7"/>
  <c r="F24" i="7"/>
  <c r="F25" i="7"/>
  <c r="F26" i="7"/>
  <c r="F27" i="7"/>
  <c r="F28" i="7"/>
  <c r="F29" i="7"/>
  <c r="F30" i="7"/>
  <c r="F31" i="7"/>
  <c r="F33" i="7"/>
  <c r="F34" i="7"/>
  <c r="F35" i="7"/>
  <c r="F36" i="7"/>
  <c r="F37" i="7"/>
  <c r="F39" i="7"/>
  <c r="F40" i="7"/>
  <c r="F41" i="7"/>
  <c r="F42" i="7"/>
  <c r="F43" i="7"/>
  <c r="F44" i="7"/>
  <c r="F45" i="7"/>
  <c r="F47" i="7"/>
  <c r="F48" i="7"/>
  <c r="H8" i="4"/>
  <c r="H9" i="4"/>
  <c r="H11" i="4"/>
  <c r="H12" i="4"/>
  <c r="H15" i="4"/>
  <c r="H17" i="4"/>
  <c r="H18" i="4"/>
  <c r="H19" i="4"/>
  <c r="H20" i="4"/>
  <c r="H21" i="4"/>
  <c r="H24" i="4"/>
  <c r="H25" i="4"/>
  <c r="H26" i="4"/>
  <c r="H27" i="4"/>
  <c r="H28" i="4"/>
  <c r="H32" i="4"/>
  <c r="H33" i="4"/>
  <c r="H34" i="4"/>
  <c r="H36" i="4"/>
  <c r="H39" i="4"/>
  <c r="H40" i="4"/>
  <c r="H43" i="4"/>
  <c r="H44" i="4"/>
  <c r="H45" i="4"/>
  <c r="H48" i="4"/>
  <c r="H49" i="4"/>
  <c r="H52" i="4"/>
  <c r="H53" i="4"/>
  <c r="H56" i="4"/>
  <c r="F4" i="4"/>
  <c r="F5" i="4"/>
  <c r="F6" i="4"/>
  <c r="F8" i="4"/>
  <c r="F9" i="4"/>
  <c r="F10" i="4"/>
  <c r="F11" i="4"/>
  <c r="F12" i="4"/>
  <c r="F13" i="4"/>
  <c r="F14" i="4"/>
  <c r="F15" i="4"/>
  <c r="F17" i="4"/>
  <c r="F18" i="4"/>
  <c r="F19" i="4"/>
  <c r="F20" i="4"/>
  <c r="F21" i="4"/>
  <c r="F22" i="4"/>
  <c r="F23" i="4"/>
  <c r="F24" i="4"/>
  <c r="F25" i="4"/>
  <c r="F26" i="4"/>
  <c r="F27" i="4"/>
  <c r="F28" i="4"/>
  <c r="F30" i="4"/>
  <c r="F31" i="4"/>
  <c r="F32" i="4"/>
  <c r="F33" i="4"/>
  <c r="F34" i="4"/>
  <c r="F36" i="4"/>
  <c r="F37" i="4"/>
  <c r="F38" i="4"/>
  <c r="F39" i="4"/>
  <c r="F40" i="4"/>
  <c r="F42" i="4"/>
  <c r="F43" i="4"/>
  <c r="F44" i="4"/>
  <c r="F45" i="4"/>
  <c r="F47" i="4"/>
  <c r="F48" i="4"/>
  <c r="F49" i="4"/>
  <c r="F50" i="4"/>
  <c r="F52" i="4"/>
  <c r="F53" i="4"/>
  <c r="F54" i="4"/>
  <c r="F56" i="4"/>
  <c r="F57" i="4"/>
  <c r="H5" i="6"/>
  <c r="H6" i="6"/>
  <c r="H8" i="6"/>
  <c r="H9" i="6"/>
  <c r="H10" i="6"/>
  <c r="H11" i="6"/>
  <c r="H13" i="6"/>
  <c r="H16" i="6"/>
  <c r="H17" i="6"/>
  <c r="H18" i="6"/>
  <c r="H19" i="6"/>
  <c r="H21" i="6"/>
  <c r="H22" i="6"/>
  <c r="H24" i="6"/>
  <c r="H25" i="6"/>
  <c r="H26" i="6"/>
  <c r="H27" i="6"/>
  <c r="H33" i="6"/>
  <c r="H34" i="6"/>
  <c r="H36" i="6"/>
  <c r="H37" i="6"/>
  <c r="F4" i="6"/>
  <c r="F5" i="6"/>
  <c r="F6" i="6"/>
  <c r="F8" i="6"/>
  <c r="F9" i="6"/>
  <c r="F10" i="6"/>
  <c r="F11" i="6"/>
  <c r="F12" i="6"/>
  <c r="F13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30" i="6"/>
  <c r="F31" i="6"/>
  <c r="F32" i="6"/>
  <c r="F33" i="6"/>
  <c r="F34" i="6"/>
  <c r="F36" i="6"/>
  <c r="F37" i="6"/>
  <c r="F38" i="6"/>
  <c r="F40" i="6"/>
  <c r="F4" i="10"/>
  <c r="F5" i="10"/>
  <c r="F6" i="10"/>
  <c r="F8" i="10"/>
  <c r="F9" i="10"/>
  <c r="F10" i="10"/>
  <c r="F11" i="10"/>
  <c r="F12" i="10"/>
  <c r="F13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30" i="10"/>
  <c r="F31" i="10"/>
  <c r="F32" i="10"/>
  <c r="F33" i="10"/>
  <c r="F34" i="10"/>
  <c r="F36" i="10"/>
  <c r="F37" i="10"/>
  <c r="F38" i="10"/>
  <c r="F4" i="11"/>
  <c r="F5" i="11"/>
  <c r="F6" i="11"/>
  <c r="F8" i="11"/>
  <c r="F9" i="11"/>
  <c r="F10" i="11"/>
  <c r="F11" i="11"/>
  <c r="F12" i="11"/>
  <c r="F13" i="11"/>
  <c r="F15" i="11"/>
  <c r="F16" i="11"/>
  <c r="F17" i="11"/>
  <c r="F18" i="11"/>
  <c r="F19" i="11"/>
  <c r="F21" i="11"/>
  <c r="F22" i="11"/>
  <c r="F23" i="11"/>
  <c r="F24" i="11"/>
  <c r="F25" i="11"/>
  <c r="F26" i="11"/>
  <c r="F27" i="11"/>
  <c r="F28" i="11"/>
  <c r="F29" i="11"/>
  <c r="F30" i="11"/>
  <c r="F31" i="11"/>
  <c r="F33" i="11"/>
  <c r="F34" i="11"/>
  <c r="F35" i="11"/>
  <c r="F36" i="11"/>
  <c r="F37" i="11"/>
  <c r="F39" i="11"/>
  <c r="F40" i="11"/>
  <c r="F41" i="11"/>
  <c r="F42" i="11"/>
  <c r="F43" i="11"/>
  <c r="F44" i="11"/>
  <c r="F45" i="11"/>
  <c r="D45" i="7"/>
  <c r="D19" i="7"/>
  <c r="D13" i="7"/>
  <c r="D12" i="7"/>
  <c r="D11" i="7"/>
  <c r="D10" i="7"/>
  <c r="D6" i="7"/>
  <c r="D5" i="7"/>
  <c r="D6" i="6"/>
  <c r="D5" i="6"/>
  <c r="D42" i="7" l="1"/>
  <c r="G42" i="7" s="1"/>
  <c r="H42" i="7" s="1"/>
  <c r="D43" i="7"/>
  <c r="G43" i="7" s="1"/>
  <c r="H43" i="7" s="1"/>
  <c r="D41" i="7"/>
  <c r="G41" i="7" s="1"/>
  <c r="H41" i="7" s="1"/>
  <c r="D44" i="7" l="1"/>
  <c r="G44" i="7" s="1"/>
  <c r="H44" i="7" s="1"/>
  <c r="D45" i="4" l="1"/>
  <c r="D50" i="4" l="1"/>
  <c r="D24" i="4"/>
  <c r="D34" i="4"/>
  <c r="D33" i="4"/>
  <c r="D13" i="4"/>
  <c r="D22" i="4"/>
  <c r="D25" i="4"/>
  <c r="D11" i="4"/>
  <c r="D15" i="4" s="1"/>
  <c r="D20" i="4"/>
  <c r="D44" i="4" l="1"/>
  <c r="D12" i="4"/>
  <c r="D32" i="4" l="1"/>
  <c r="D28" i="4"/>
  <c r="D26" i="4"/>
  <c r="D39" i="4"/>
  <c r="D38" i="4"/>
  <c r="D21" i="4"/>
  <c r="D27" i="4"/>
  <c r="D10" i="4"/>
  <c r="D14" i="4" s="1"/>
  <c r="D23" i="4"/>
  <c r="D19" i="4"/>
</calcChain>
</file>

<file path=xl/sharedStrings.xml><?xml version="1.0" encoding="utf-8"?>
<sst xmlns="http://schemas.openxmlformats.org/spreadsheetml/2006/main" count="544" uniqueCount="168">
  <si>
    <t>Installation de chantier</t>
  </si>
  <si>
    <t>N°</t>
  </si>
  <si>
    <t>U</t>
  </si>
  <si>
    <t>PRIX UNITAIRES</t>
  </si>
  <si>
    <t>ff</t>
  </si>
  <si>
    <t>Nettoyage et repli du chantier</t>
  </si>
  <si>
    <t>TOTAL GENERAL</t>
  </si>
  <si>
    <t>ml</t>
  </si>
  <si>
    <t>m3</t>
  </si>
  <si>
    <t>Frais Généraux</t>
  </si>
  <si>
    <t>MACONNERIE-BETON</t>
  </si>
  <si>
    <t>MENUISERIE- BOIS- METALLIQUES-ALUMINIUM</t>
  </si>
  <si>
    <t>Béton de proprété dosé à 150 kg/m3 y compris toutes sujetions</t>
  </si>
  <si>
    <t>1.00</t>
  </si>
  <si>
    <t>0.00</t>
  </si>
  <si>
    <t>0.01</t>
  </si>
  <si>
    <t>0.02</t>
  </si>
  <si>
    <t>1.01</t>
  </si>
  <si>
    <t>2.00</t>
  </si>
  <si>
    <t>m2</t>
  </si>
  <si>
    <t>Vernis sur ouvrages métaliques</t>
  </si>
  <si>
    <t>Vernis sur menuiserie bois</t>
  </si>
  <si>
    <t>REPLI</t>
  </si>
  <si>
    <t>2.01</t>
  </si>
  <si>
    <t>2.02</t>
  </si>
  <si>
    <t>3.00</t>
  </si>
  <si>
    <t>3.01</t>
  </si>
  <si>
    <t>3.02</t>
  </si>
  <si>
    <t>3.03</t>
  </si>
  <si>
    <t>4.00</t>
  </si>
  <si>
    <t>4.01</t>
  </si>
  <si>
    <t>4.02</t>
  </si>
  <si>
    <t>5.00</t>
  </si>
  <si>
    <t>5.01</t>
  </si>
  <si>
    <t>Remblai en terre d'apport</t>
  </si>
  <si>
    <t>1.02</t>
  </si>
  <si>
    <t>2.03</t>
  </si>
  <si>
    <t>PEINTURE-BADIGEON</t>
  </si>
  <si>
    <t>TERRASSEMENT</t>
  </si>
  <si>
    <t>Fouille en rigole</t>
  </si>
  <si>
    <t>Evacuation du remblai provenant des fouilles</t>
  </si>
  <si>
    <t>1.03</t>
  </si>
  <si>
    <t xml:space="preserve">Béton dosé à 350kg/m3 pour chainages bas </t>
  </si>
  <si>
    <t>2.04</t>
  </si>
  <si>
    <t>2.05</t>
  </si>
  <si>
    <t>2.06</t>
  </si>
  <si>
    <t>2.07</t>
  </si>
  <si>
    <t xml:space="preserve">Béton dosé à 350kg/m3 pour les semelles filantes </t>
  </si>
  <si>
    <t>Fourniture et pose de porte en grillage simple torsion sur support en tuyau galvanisé de dimensions 1,40x2,00 m y compris toutes sujétions</t>
  </si>
  <si>
    <t>Mur de soutènement en agglomérés de 20 pleins</t>
  </si>
  <si>
    <t>DESIGNATION</t>
  </si>
  <si>
    <t>MONTANT</t>
  </si>
  <si>
    <t>Socles de section 40x40x110cm3 en béton armé à 500 kg/m3 (résistance 22Mpa) sous poteaux y compris toutes sujétions</t>
  </si>
  <si>
    <t>Fourniture et pose de grillage (simple torsion à mailles tissées enrobées de plastique) sur l'ensemble du site y compris toutes sujétions</t>
  </si>
  <si>
    <t>Béton armé dosé à 350 Kg/m3 pour les marches d'accès au terrain de jeu y compris toutes sujétions</t>
  </si>
  <si>
    <t>ENDUIT - REVETEMENTS</t>
  </si>
  <si>
    <t>4.03</t>
  </si>
  <si>
    <t>Enduits verticaux extérieurs sur mur de soutènement</t>
  </si>
  <si>
    <t>5.02</t>
  </si>
  <si>
    <t>6.00</t>
  </si>
  <si>
    <t>6.01</t>
  </si>
  <si>
    <t>7.00</t>
  </si>
  <si>
    <t>DIVERS</t>
  </si>
  <si>
    <t>7.01</t>
  </si>
  <si>
    <t xml:space="preserve">Lampadaire solaire </t>
  </si>
  <si>
    <t>Démolition et dépose des éléments existants (murs de soutènement, etc.)</t>
  </si>
  <si>
    <t>Fourniture et pose des poteaux en tuyau galvanisé Ø76 mm sur l'ensemble du site y compris toutes sujétions</t>
  </si>
  <si>
    <t>QTE</t>
  </si>
  <si>
    <t>Béton  pour forme dallage épaisseur 10cm dosé à 400 kg/m3 y compris toutes sujétions</t>
  </si>
  <si>
    <t>Mur en agglomérés de 15 pleins pour l'espace planté</t>
  </si>
  <si>
    <t>2.08</t>
  </si>
  <si>
    <t>Fouille en rigole pour l'espace planté</t>
  </si>
  <si>
    <t>1.04</t>
  </si>
  <si>
    <t>Béton dosé à 350kg/m3 pour les semelles filantes pour l'espace planté</t>
  </si>
  <si>
    <t>Remblai en terre d'apport pour l'espace planté</t>
  </si>
  <si>
    <t>1.05</t>
  </si>
  <si>
    <t>1.06</t>
  </si>
  <si>
    <t>Evacuation du remblai provenant des fouilles pour l'espace planté</t>
  </si>
  <si>
    <t>2.09</t>
  </si>
  <si>
    <t>Enduits verticaux extérieurs de l'espace planté</t>
  </si>
  <si>
    <t>Enduits verticaux intérieurs pour l'espace planté</t>
  </si>
  <si>
    <t>Béton armé dosé à 300 kg/m3 pour les poteaux raidisseurs de l'espace planté</t>
  </si>
  <si>
    <t>2.10</t>
  </si>
  <si>
    <t>Peinture type acrylique sur le terrain de jeu, le mur extérieur les marches et l'espace planté y compris toutes sujétions</t>
  </si>
  <si>
    <t>6.02</t>
  </si>
  <si>
    <t>Fourniture et pose de gazon</t>
  </si>
  <si>
    <t>m²</t>
  </si>
  <si>
    <t>Sous-total 0.00</t>
  </si>
  <si>
    <t>Sous-total 1.00</t>
  </si>
  <si>
    <t>Sous-total 2.00</t>
  </si>
  <si>
    <t>Sous-total 3.00</t>
  </si>
  <si>
    <t>Sous-total 4.00</t>
  </si>
  <si>
    <t>Sous-total 5.00</t>
  </si>
  <si>
    <t>Sous-total 6.00</t>
  </si>
  <si>
    <t>Sous-total 7.00</t>
  </si>
  <si>
    <t>I-</t>
  </si>
  <si>
    <t>REVETEMENTS</t>
  </si>
  <si>
    <t>Revêtement au sol en carreaux antidérapant grès cérame de 15x60 en imitation bois dans les toilettes y compris toutes sujetions</t>
  </si>
  <si>
    <t>Revêtement sur mur en Carreaux faïence grès cérame de 15x60 en imitation bois sur les murs  des toilettes y compris toutes sujetions</t>
  </si>
  <si>
    <t>TOTAL 100</t>
  </si>
  <si>
    <t>II-</t>
  </si>
  <si>
    <t>MENUISERIE - QUINCALLERIE</t>
  </si>
  <si>
    <t>Porte grille en fer plat 20/10e y compris toutes sujétions</t>
  </si>
  <si>
    <t>Portes en bois massif de dimensions 70x210 y compris cadre, huisserie et serrure et toutes sujétions</t>
  </si>
  <si>
    <t>Fenêtres en baie vitrée de dimensions 100x80 y compris toutes sujétions</t>
  </si>
  <si>
    <t>Grille anti-effraction en fer plat 20/10e sur fenêtres extérieures</t>
  </si>
  <si>
    <t>TOTAL 200</t>
  </si>
  <si>
    <t>III-</t>
  </si>
  <si>
    <t>PLOMBERIE SANITAIRE</t>
  </si>
  <si>
    <t>Tuyauterie du système d'alimentation</t>
  </si>
  <si>
    <t>Tuyauterie du système d'évacuation</t>
  </si>
  <si>
    <t>WC complet</t>
  </si>
  <si>
    <t>lavabo complet</t>
  </si>
  <si>
    <t xml:space="preserve">robinet de puisage </t>
  </si>
  <si>
    <t>robinet d'arrêt</t>
  </si>
  <si>
    <t>porte papier hygiénique</t>
  </si>
  <si>
    <t>glace lavabo</t>
  </si>
  <si>
    <t>siphon au sol</t>
  </si>
  <si>
    <t>Regard</t>
  </si>
  <si>
    <t>Fosse septique de 30 usagers</t>
  </si>
  <si>
    <t xml:space="preserve">Puisard de diamètre extérieur Ø1800 mm </t>
  </si>
  <si>
    <t>TOTAL 300</t>
  </si>
  <si>
    <t>IV-</t>
  </si>
  <si>
    <t>ELECTRICITE</t>
  </si>
  <si>
    <t>Spot leds 5W 1350 - 2450 lm ( MoonLED V2 lucibel)</t>
  </si>
  <si>
    <t xml:space="preserve">Interrupteur simple allumage </t>
  </si>
  <si>
    <t xml:space="preserve">filerie - cables électriques et accesoires de pose </t>
  </si>
  <si>
    <t>ens</t>
  </si>
  <si>
    <t>TOTAL 400</t>
  </si>
  <si>
    <t>V-</t>
  </si>
  <si>
    <t>PEINTURE - BADIGEON</t>
  </si>
  <si>
    <t>TOTAL 500</t>
  </si>
  <si>
    <t>BETON ARME-MACONNERIE</t>
  </si>
  <si>
    <t>Mur en élevation en agglomérés de 15 creux</t>
  </si>
  <si>
    <t>Béton armé dosé à 350 kg/m3 pour poteaux en élevation</t>
  </si>
  <si>
    <t>ENDUITS- REVETEMENTS</t>
  </si>
  <si>
    <t xml:space="preserve">Enduits verticaux extérieurs sur murs </t>
  </si>
  <si>
    <t xml:space="preserve">Enduits verticaux intérieurs sur murs </t>
  </si>
  <si>
    <t>Revêtement sur mur en Carreaux faïence grès cérame de 15x60 en imitation bois sur les murs des toilettes y compris toutes sujetions</t>
  </si>
  <si>
    <t>Grille anti effraction sur fenêtres extérieures</t>
  </si>
  <si>
    <t>Interrupteur simple allumage</t>
  </si>
  <si>
    <t>VI-</t>
  </si>
  <si>
    <t>Traitement de murs extérieurs en enduit souple type acrylique</t>
  </si>
  <si>
    <t>Traitement de murs intérieurs en enduit lisse</t>
  </si>
  <si>
    <t>Peinture type acrylique au plafond</t>
  </si>
  <si>
    <t>Peinture type acrylique sur mur</t>
  </si>
  <si>
    <t>TOTAL 600</t>
  </si>
  <si>
    <t>TOTAL ETAGE 1</t>
  </si>
  <si>
    <t>TOTAL REZ DE CHAUSSEE</t>
  </si>
  <si>
    <t>A- DEVIS QUANTITATIF DES TRAVAUX DE L'AIRE DE JEU</t>
  </si>
  <si>
    <t>B- DEVIS QUANTITATIF DES TRAVAUX DE RENOVATION DES TOILETTES_RDC</t>
  </si>
  <si>
    <t>C- DEVIS QUANTITATIF DES TRAVAUX DE RENOVATION DES TOILETTES_R+1</t>
  </si>
  <si>
    <t>A- BORDEREAU DES PRIX UNITAIRES DES TRAVAUX DE L'AIRE DE JEU</t>
  </si>
  <si>
    <t>B- BORDEREAU DES PRIX UNITAIRES DES TRAVAUX DE RENOVATION DES TOILETTES_RDC</t>
  </si>
  <si>
    <t>C- BORDEREAU DES PRIX UNITAIRES DES TRAVAUX DE RENOVATION DES TOILETTES_R+1</t>
  </si>
  <si>
    <t>EN CHIFFRE</t>
  </si>
  <si>
    <t>EN LETTRE</t>
  </si>
  <si>
    <t xml:space="preserve"> PRIX UNITAIRE 
HTVA  </t>
  </si>
  <si>
    <t>FCFA</t>
  </si>
  <si>
    <t>EURO</t>
  </si>
  <si>
    <t>MONTANT TOTAL</t>
  </si>
  <si>
    <t>CFA</t>
  </si>
  <si>
    <t>PRIX UNITAIRES en CFA</t>
  </si>
  <si>
    <t>PRIX UNITAIRES en EURO</t>
  </si>
  <si>
    <t xml:space="preserve">Chiffre </t>
  </si>
  <si>
    <t>Lettre</t>
  </si>
  <si>
    <t>Chiffre</t>
  </si>
  <si>
    <t xml:space="preserve">Lettre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</si>
</sst>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\ _€_-;\-* #,##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2" fontId="5" fillId="3" borderId="1" xfId="1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wrapText="1"/>
    </xf>
    <xf numFmtId="0" fontId="1" fillId="0" borderId="2" xfId="0" applyFont="1" applyBorder="1"/>
    <xf numFmtId="165" fontId="9" fillId="0" borderId="2" xfId="1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center" wrapText="1"/>
    </xf>
    <xf numFmtId="165" fontId="9" fillId="0" borderId="2" xfId="1" applyNumberFormat="1" applyFont="1" applyFill="1" applyBorder="1" applyAlignment="1">
      <alignment horizontal="center" vertical="center" wrapText="1"/>
    </xf>
    <xf numFmtId="165" fontId="9" fillId="0" borderId="2" xfId="1" applyNumberFormat="1" applyFont="1" applyFill="1" applyBorder="1"/>
    <xf numFmtId="49" fontId="7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3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2" fontId="5" fillId="0" borderId="1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5" fontId="10" fillId="2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20" fontId="12" fillId="0" borderId="0" xfId="0" applyNumberFormat="1" applyFont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165" fontId="10" fillId="4" borderId="1" xfId="1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65" fontId="5" fillId="4" borderId="1" xfId="1" applyNumberFormat="1" applyFont="1" applyFill="1" applyBorder="1" applyAlignment="1">
      <alignment vertical="center" wrapText="1"/>
    </xf>
    <xf numFmtId="165" fontId="5" fillId="4" borderId="1" xfId="1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vertical="center"/>
    </xf>
    <xf numFmtId="165" fontId="5" fillId="4" borderId="1" xfId="1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 wrapText="1"/>
    </xf>
    <xf numFmtId="165" fontId="10" fillId="4" borderId="1" xfId="0" applyNumberFormat="1" applyFont="1" applyFill="1" applyBorder="1" applyAlignment="1">
      <alignment horizontal="center" vertical="center" wrapText="1"/>
    </xf>
    <xf numFmtId="165" fontId="10" fillId="5" borderId="4" xfId="1" applyNumberFormat="1" applyFont="1" applyFill="1" applyBorder="1" applyAlignment="1">
      <alignment horizontal="center" vertical="center" wrapText="1"/>
    </xf>
    <xf numFmtId="165" fontId="10" fillId="5" borderId="5" xfId="1" applyNumberFormat="1" applyFont="1" applyFill="1" applyBorder="1" applyAlignment="1">
      <alignment horizontal="center" vertical="center" wrapText="1"/>
    </xf>
    <xf numFmtId="165" fontId="10" fillId="5" borderId="1" xfId="1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65" fontId="5" fillId="5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165" fontId="5" fillId="5" borderId="1" xfId="1" applyNumberFormat="1" applyFont="1" applyFill="1" applyBorder="1" applyAlignment="1">
      <alignment vertical="center"/>
    </xf>
    <xf numFmtId="165" fontId="5" fillId="5" borderId="1" xfId="1" applyNumberFormat="1" applyFont="1" applyFill="1" applyBorder="1" applyAlignment="1">
      <alignment horizontal="center" vertical="center"/>
    </xf>
    <xf numFmtId="165" fontId="5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 wrapText="1"/>
    </xf>
    <xf numFmtId="165" fontId="10" fillId="5" borderId="1" xfId="0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/>
    </xf>
    <xf numFmtId="164" fontId="1" fillId="5" borderId="1" xfId="1" applyNumberFormat="1" applyFont="1" applyFill="1" applyBorder="1" applyAlignment="1">
      <alignment horizontal="center" vertical="center"/>
    </xf>
    <xf numFmtId="2" fontId="5" fillId="5" borderId="1" xfId="1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64" fontId="5" fillId="5" borderId="1" xfId="1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/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64" fontId="1" fillId="4" borderId="1" xfId="1" applyNumberFormat="1" applyFont="1" applyFill="1" applyBorder="1" applyAlignment="1">
      <alignment horizontal="center" vertical="center"/>
    </xf>
    <xf numFmtId="164" fontId="3" fillId="4" borderId="1" xfId="1" applyNumberFormat="1" applyFont="1" applyFill="1" applyBorder="1" applyAlignment="1">
      <alignment horizontal="center" vertical="center"/>
    </xf>
    <xf numFmtId="164" fontId="5" fillId="4" borderId="1" xfId="1" applyNumberFormat="1" applyFont="1" applyFill="1" applyBorder="1" applyAlignment="1">
      <alignment horizontal="center" vertical="center"/>
    </xf>
    <xf numFmtId="0" fontId="1" fillId="4" borderId="1" xfId="0" applyFont="1" applyFill="1" applyBorder="1"/>
    <xf numFmtId="164" fontId="3" fillId="4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165" fontId="10" fillId="6" borderId="1" xfId="1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65" fontId="5" fillId="6" borderId="1" xfId="1" applyNumberFormat="1" applyFont="1" applyFill="1" applyBorder="1" applyAlignment="1">
      <alignment vertical="center" wrapText="1"/>
    </xf>
    <xf numFmtId="165" fontId="5" fillId="6" borderId="1" xfId="1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165" fontId="5" fillId="6" borderId="1" xfId="1" applyNumberFormat="1" applyFont="1" applyFill="1" applyBorder="1" applyAlignment="1">
      <alignment vertical="center"/>
    </xf>
    <xf numFmtId="165" fontId="5" fillId="6" borderId="1" xfId="1" applyNumberFormat="1" applyFont="1" applyFill="1" applyBorder="1" applyAlignment="1">
      <alignment horizontal="center" vertical="center"/>
    </xf>
    <xf numFmtId="165" fontId="5" fillId="6" borderId="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 wrapText="1"/>
    </xf>
    <xf numFmtId="165" fontId="5" fillId="7" borderId="1" xfId="1" applyNumberFormat="1" applyFont="1" applyFill="1" applyBorder="1" applyAlignment="1">
      <alignment vertical="center" wrapText="1"/>
    </xf>
    <xf numFmtId="165" fontId="10" fillId="7" borderId="1" xfId="1" applyNumberFormat="1" applyFont="1" applyFill="1" applyBorder="1" applyAlignment="1">
      <alignment horizontal="center" vertical="center" wrapText="1"/>
    </xf>
    <xf numFmtId="0" fontId="12" fillId="7" borderId="0" xfId="0" applyFont="1" applyFill="1" applyAlignment="1">
      <alignment vertical="center"/>
    </xf>
    <xf numFmtId="2" fontId="5" fillId="7" borderId="1" xfId="1" applyNumberFormat="1" applyFont="1" applyFill="1" applyBorder="1" applyAlignment="1">
      <alignment horizontal="center" vertical="center" wrapText="1"/>
    </xf>
    <xf numFmtId="165" fontId="5" fillId="7" borderId="1" xfId="1" applyNumberFormat="1" applyFont="1" applyFill="1" applyBorder="1" applyAlignment="1">
      <alignment horizontal="center" vertical="center" wrapText="1"/>
    </xf>
    <xf numFmtId="165" fontId="10" fillId="7" borderId="1" xfId="0" applyNumberFormat="1" applyFont="1" applyFill="1" applyBorder="1" applyAlignment="1">
      <alignment horizontal="center" vertical="center" wrapText="1"/>
    </xf>
    <xf numFmtId="49" fontId="7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164" fontId="1" fillId="7" borderId="1" xfId="1" applyNumberFormat="1" applyFont="1" applyFill="1" applyBorder="1" applyAlignment="1">
      <alignment horizontal="center" vertical="center"/>
    </xf>
    <xf numFmtId="164" fontId="3" fillId="7" borderId="1" xfId="1" applyNumberFormat="1" applyFont="1" applyFill="1" applyBorder="1" applyAlignment="1">
      <alignment horizontal="center" vertical="center"/>
    </xf>
    <xf numFmtId="0" fontId="1" fillId="7" borderId="0" xfId="0" applyFont="1" applyFill="1"/>
    <xf numFmtId="165" fontId="10" fillId="7" borderId="2" xfId="1" applyNumberFormat="1" applyFont="1" applyFill="1" applyBorder="1" applyAlignment="1">
      <alignment wrapText="1"/>
    </xf>
    <xf numFmtId="0" fontId="3" fillId="7" borderId="1" xfId="0" applyFont="1" applyFill="1" applyBorder="1" applyAlignment="1">
      <alignment vertical="top" wrapText="1"/>
    </xf>
    <xf numFmtId="0" fontId="10" fillId="7" borderId="1" xfId="0" applyFont="1" applyFill="1" applyBorder="1" applyAlignment="1">
      <alignment vertical="top" wrapText="1"/>
    </xf>
    <xf numFmtId="165" fontId="9" fillId="7" borderId="2" xfId="1" applyNumberFormat="1" applyFont="1" applyFill="1" applyBorder="1" applyAlignment="1">
      <alignment vertical="center" wrapText="1"/>
    </xf>
    <xf numFmtId="165" fontId="9" fillId="7" borderId="2" xfId="1" applyNumberFormat="1" applyFont="1" applyFill="1" applyBorder="1"/>
    <xf numFmtId="165" fontId="10" fillId="4" borderId="1" xfId="0" applyNumberFormat="1" applyFont="1" applyFill="1" applyBorder="1" applyAlignment="1">
      <alignment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164" fontId="1" fillId="8" borderId="1" xfId="1" applyNumberFormat="1" applyFont="1" applyFill="1" applyBorder="1" applyAlignment="1">
      <alignment horizontal="center" vertical="center"/>
    </xf>
    <xf numFmtId="164" fontId="3" fillId="8" borderId="1" xfId="1" applyNumberFormat="1" applyFont="1" applyFill="1" applyBorder="1" applyAlignment="1">
      <alignment horizontal="center" vertical="center"/>
    </xf>
    <xf numFmtId="165" fontId="5" fillId="8" borderId="1" xfId="1" applyNumberFormat="1" applyFont="1" applyFill="1" applyBorder="1" applyAlignment="1">
      <alignment vertic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165" fontId="10" fillId="8" borderId="1" xfId="1" applyNumberFormat="1" applyFont="1" applyFill="1" applyBorder="1" applyAlignment="1">
      <alignment horizontal="center" vertical="center" wrapText="1"/>
    </xf>
    <xf numFmtId="164" fontId="5" fillId="8" borderId="1" xfId="1" applyNumberFormat="1" applyFont="1" applyFill="1" applyBorder="1" applyAlignment="1">
      <alignment horizontal="center" vertical="center"/>
    </xf>
    <xf numFmtId="165" fontId="5" fillId="8" borderId="1" xfId="0" applyNumberFormat="1" applyFont="1" applyFill="1" applyBorder="1" applyAlignment="1">
      <alignment horizontal="center" vertical="center" wrapText="1"/>
    </xf>
    <xf numFmtId="165" fontId="10" fillId="8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164" fontId="3" fillId="5" borderId="1" xfId="1" applyNumberFormat="1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topLeftCell="A4" zoomScale="90" zoomScaleNormal="90" workbookViewId="0">
      <selection activeCell="G4" sqref="G4:G57"/>
    </sheetView>
  </sheetViews>
  <sheetFormatPr baseColWidth="10" defaultColWidth="11.44140625" defaultRowHeight="13.8" x14ac:dyDescent="0.25"/>
  <cols>
    <col min="1" max="1" width="6.5546875" style="1" customWidth="1"/>
    <col min="2" max="2" width="42.6640625" style="2" customWidth="1"/>
    <col min="3" max="3" width="5.33203125" style="1" customWidth="1"/>
    <col min="4" max="5" width="9.6640625" style="1" customWidth="1"/>
    <col min="6" max="7" width="13.44140625" style="3" customWidth="1"/>
    <col min="8" max="8" width="13.6640625" style="3" customWidth="1"/>
    <col min="9" max="10" width="11.44140625" style="3"/>
    <col min="11" max="11" width="49.109375" style="3" customWidth="1"/>
    <col min="12" max="16384" width="11.44140625" style="3"/>
  </cols>
  <sheetData>
    <row r="1" spans="1:9" ht="33" customHeight="1" x14ac:dyDescent="0.25">
      <c r="A1" s="51" t="s">
        <v>149</v>
      </c>
      <c r="B1" s="51"/>
      <c r="C1" s="51"/>
      <c r="D1" s="51"/>
      <c r="E1" s="51"/>
      <c r="F1" s="51"/>
      <c r="G1" s="51"/>
      <c r="H1" s="51"/>
    </row>
    <row r="2" spans="1:9" ht="29.4" customHeight="1" x14ac:dyDescent="0.25">
      <c r="A2" s="4" t="s">
        <v>1</v>
      </c>
      <c r="B2" s="5" t="s">
        <v>50</v>
      </c>
      <c r="C2" s="4" t="s">
        <v>2</v>
      </c>
      <c r="D2" s="4" t="s">
        <v>67</v>
      </c>
      <c r="E2" s="83" t="s">
        <v>3</v>
      </c>
      <c r="F2" s="84"/>
      <c r="G2" s="95" t="s">
        <v>51</v>
      </c>
      <c r="H2" s="96"/>
    </row>
    <row r="3" spans="1:9" ht="29.4" customHeight="1" x14ac:dyDescent="0.25">
      <c r="A3" s="4"/>
      <c r="B3" s="5"/>
      <c r="C3" s="4"/>
      <c r="D3" s="4"/>
      <c r="E3" s="85" t="s">
        <v>161</v>
      </c>
      <c r="F3" s="86" t="s">
        <v>159</v>
      </c>
      <c r="G3" s="97" t="s">
        <v>161</v>
      </c>
      <c r="H3" s="98" t="s">
        <v>159</v>
      </c>
    </row>
    <row r="4" spans="1:9" x14ac:dyDescent="0.25">
      <c r="A4" s="8" t="s">
        <v>14</v>
      </c>
      <c r="B4" s="9" t="s">
        <v>9</v>
      </c>
      <c r="C4" s="10"/>
      <c r="D4" s="10"/>
      <c r="E4" s="85"/>
      <c r="F4" s="87">
        <f t="shared" ref="F4:F35" si="0">+E4/655.957</f>
        <v>0</v>
      </c>
      <c r="G4" s="99">
        <f t="shared" ref="G4:G35" si="1">+D4*E4</f>
        <v>0</v>
      </c>
      <c r="H4" s="97">
        <f t="shared" ref="H4:H35" si="2">+G4/655.957</f>
        <v>0</v>
      </c>
    </row>
    <row r="5" spans="1:9" x14ac:dyDescent="0.25">
      <c r="A5" s="11" t="s">
        <v>15</v>
      </c>
      <c r="B5" s="12" t="s">
        <v>0</v>
      </c>
      <c r="C5" s="13" t="s">
        <v>4</v>
      </c>
      <c r="D5" s="18">
        <v>1</v>
      </c>
      <c r="E5" s="88"/>
      <c r="F5" s="89">
        <f t="shared" si="0"/>
        <v>0</v>
      </c>
      <c r="G5" s="100">
        <f t="shared" si="1"/>
        <v>0</v>
      </c>
      <c r="H5" s="100">
        <f t="shared" si="2"/>
        <v>0</v>
      </c>
    </row>
    <row r="6" spans="1:9" ht="27.6" x14ac:dyDescent="0.25">
      <c r="A6" s="11" t="s">
        <v>16</v>
      </c>
      <c r="B6" s="12" t="s">
        <v>65</v>
      </c>
      <c r="C6" s="13" t="s">
        <v>4</v>
      </c>
      <c r="D6" s="18">
        <v>1</v>
      </c>
      <c r="E6" s="88"/>
      <c r="F6" s="89">
        <f t="shared" si="0"/>
        <v>0</v>
      </c>
      <c r="G6" s="100">
        <f t="shared" si="1"/>
        <v>0</v>
      </c>
      <c r="H6" s="100">
        <f t="shared" si="2"/>
        <v>0</v>
      </c>
    </row>
    <row r="7" spans="1:9" s="132" customFormat="1" x14ac:dyDescent="0.25">
      <c r="A7" s="126"/>
      <c r="B7" s="127" t="s">
        <v>87</v>
      </c>
      <c r="C7" s="128"/>
      <c r="D7" s="129"/>
      <c r="E7" s="129"/>
      <c r="F7" s="130"/>
      <c r="G7" s="130">
        <f t="shared" si="1"/>
        <v>0</v>
      </c>
      <c r="H7" s="131"/>
    </row>
    <row r="8" spans="1:9" x14ac:dyDescent="0.25">
      <c r="A8" s="11"/>
      <c r="B8" s="30"/>
      <c r="C8" s="13"/>
      <c r="D8" s="18"/>
      <c r="E8" s="88"/>
      <c r="F8" s="89">
        <f t="shared" si="0"/>
        <v>0</v>
      </c>
      <c r="G8" s="100">
        <f t="shared" si="1"/>
        <v>0</v>
      </c>
      <c r="H8" s="101">
        <f t="shared" si="2"/>
        <v>0</v>
      </c>
    </row>
    <row r="9" spans="1:9" x14ac:dyDescent="0.25">
      <c r="A9" s="8" t="s">
        <v>13</v>
      </c>
      <c r="B9" s="9" t="s">
        <v>38</v>
      </c>
      <c r="C9" s="13"/>
      <c r="D9" s="18"/>
      <c r="E9" s="88"/>
      <c r="F9" s="89">
        <f t="shared" si="0"/>
        <v>0</v>
      </c>
      <c r="G9" s="100">
        <f t="shared" si="1"/>
        <v>0</v>
      </c>
      <c r="H9" s="100">
        <f t="shared" si="2"/>
        <v>0</v>
      </c>
    </row>
    <row r="10" spans="1:9" x14ac:dyDescent="0.25">
      <c r="A10" s="11" t="s">
        <v>17</v>
      </c>
      <c r="B10" s="15" t="s">
        <v>39</v>
      </c>
      <c r="C10" s="19" t="s">
        <v>8</v>
      </c>
      <c r="D10" s="17">
        <f>(80*0.5*0.5)*1.2</f>
        <v>24</v>
      </c>
      <c r="E10" s="90"/>
      <c r="F10" s="75">
        <f t="shared" si="0"/>
        <v>0</v>
      </c>
      <c r="G10" s="64">
        <f t="shared" si="1"/>
        <v>0</v>
      </c>
      <c r="H10" s="65">
        <f t="shared" si="2"/>
        <v>0</v>
      </c>
      <c r="I10" s="20"/>
    </row>
    <row r="11" spans="1:9" x14ac:dyDescent="0.25">
      <c r="A11" s="11" t="s">
        <v>35</v>
      </c>
      <c r="B11" s="15" t="s">
        <v>71</v>
      </c>
      <c r="C11" s="19" t="s">
        <v>8</v>
      </c>
      <c r="D11" s="17">
        <f>20.68*0.3*0.5</f>
        <v>3.1019999999999999</v>
      </c>
      <c r="E11" s="90"/>
      <c r="F11" s="75">
        <f t="shared" si="0"/>
        <v>0</v>
      </c>
      <c r="G11" s="64">
        <f t="shared" si="1"/>
        <v>0</v>
      </c>
      <c r="H11" s="65">
        <f t="shared" si="2"/>
        <v>0</v>
      </c>
      <c r="I11" s="20"/>
    </row>
    <row r="12" spans="1:9" x14ac:dyDescent="0.25">
      <c r="A12" s="11" t="s">
        <v>41</v>
      </c>
      <c r="B12" s="15" t="s">
        <v>34</v>
      </c>
      <c r="C12" s="19" t="s">
        <v>8</v>
      </c>
      <c r="D12" s="17">
        <f>(((80*0.4*0.5)-(1.44+2.05+5.76+0.08))+(58*2*0.6))*1.2</f>
        <v>91.523999999999987</v>
      </c>
      <c r="E12" s="90"/>
      <c r="F12" s="75">
        <f t="shared" si="0"/>
        <v>0</v>
      </c>
      <c r="G12" s="64">
        <f t="shared" si="1"/>
        <v>0</v>
      </c>
      <c r="H12" s="65">
        <f t="shared" si="2"/>
        <v>0</v>
      </c>
      <c r="I12" s="20"/>
    </row>
    <row r="13" spans="1:9" x14ac:dyDescent="0.25">
      <c r="A13" s="11" t="s">
        <v>72</v>
      </c>
      <c r="B13" s="15" t="s">
        <v>74</v>
      </c>
      <c r="C13" s="19" t="s">
        <v>8</v>
      </c>
      <c r="D13" s="17">
        <f>(16.54*1.53*0.35)*1.2</f>
        <v>10.628603999999999</v>
      </c>
      <c r="E13" s="90"/>
      <c r="F13" s="75">
        <f t="shared" si="0"/>
        <v>0</v>
      </c>
      <c r="G13" s="64">
        <f t="shared" si="1"/>
        <v>0</v>
      </c>
      <c r="H13" s="65">
        <f t="shared" si="2"/>
        <v>0</v>
      </c>
      <c r="I13" s="20"/>
    </row>
    <row r="14" spans="1:9" x14ac:dyDescent="0.25">
      <c r="A14" s="11" t="s">
        <v>75</v>
      </c>
      <c r="B14" s="15" t="s">
        <v>40</v>
      </c>
      <c r="C14" s="19" t="s">
        <v>8</v>
      </c>
      <c r="D14" s="17">
        <f>+D10*1.3</f>
        <v>31.200000000000003</v>
      </c>
      <c r="E14" s="90"/>
      <c r="F14" s="75">
        <f t="shared" si="0"/>
        <v>0</v>
      </c>
      <c r="G14" s="64">
        <f t="shared" si="1"/>
        <v>0</v>
      </c>
      <c r="H14" s="65">
        <f t="shared" si="2"/>
        <v>0</v>
      </c>
      <c r="I14" s="20"/>
    </row>
    <row r="15" spans="1:9" ht="27.6" x14ac:dyDescent="0.25">
      <c r="A15" s="11" t="s">
        <v>76</v>
      </c>
      <c r="B15" s="15" t="s">
        <v>77</v>
      </c>
      <c r="C15" s="19" t="s">
        <v>8</v>
      </c>
      <c r="D15" s="17">
        <f>D11*1.3</f>
        <v>4.0326000000000004</v>
      </c>
      <c r="E15" s="90"/>
      <c r="F15" s="75">
        <f t="shared" si="0"/>
        <v>0</v>
      </c>
      <c r="G15" s="64">
        <f t="shared" si="1"/>
        <v>0</v>
      </c>
      <c r="H15" s="65">
        <f t="shared" si="2"/>
        <v>0</v>
      </c>
      <c r="I15" s="20"/>
    </row>
    <row r="16" spans="1:9" s="132" customFormat="1" x14ac:dyDescent="0.25">
      <c r="A16" s="126"/>
      <c r="B16" s="118" t="s">
        <v>88</v>
      </c>
      <c r="C16" s="119"/>
      <c r="D16" s="123"/>
      <c r="E16" s="123"/>
      <c r="F16" s="120"/>
      <c r="G16" s="120">
        <f t="shared" si="1"/>
        <v>0</v>
      </c>
      <c r="H16" s="121"/>
      <c r="I16" s="133"/>
    </row>
    <row r="17" spans="1:9" x14ac:dyDescent="0.25">
      <c r="A17" s="11"/>
      <c r="B17" s="24"/>
      <c r="C17" s="19"/>
      <c r="D17" s="17"/>
      <c r="E17" s="90"/>
      <c r="F17" s="75">
        <f t="shared" si="0"/>
        <v>0</v>
      </c>
      <c r="G17" s="64">
        <f t="shared" si="1"/>
        <v>0</v>
      </c>
      <c r="H17" s="62">
        <f t="shared" si="2"/>
        <v>0</v>
      </c>
      <c r="I17" s="20"/>
    </row>
    <row r="18" spans="1:9" x14ac:dyDescent="0.25">
      <c r="A18" s="8" t="s">
        <v>18</v>
      </c>
      <c r="B18" s="9" t="s">
        <v>10</v>
      </c>
      <c r="C18" s="13"/>
      <c r="D18" s="18"/>
      <c r="E18" s="88"/>
      <c r="F18" s="89">
        <f t="shared" si="0"/>
        <v>0</v>
      </c>
      <c r="G18" s="100">
        <f t="shared" si="1"/>
        <v>0</v>
      </c>
      <c r="H18" s="100">
        <f t="shared" si="2"/>
        <v>0</v>
      </c>
      <c r="I18" s="21"/>
    </row>
    <row r="19" spans="1:9" ht="27.6" x14ac:dyDescent="0.25">
      <c r="A19" s="11" t="s">
        <v>23</v>
      </c>
      <c r="B19" s="23" t="s">
        <v>49</v>
      </c>
      <c r="C19" s="19" t="s">
        <v>19</v>
      </c>
      <c r="D19" s="17">
        <f>(80*0.65)*1.2</f>
        <v>62.4</v>
      </c>
      <c r="E19" s="90"/>
      <c r="F19" s="76">
        <f t="shared" si="0"/>
        <v>0</v>
      </c>
      <c r="G19" s="65">
        <f t="shared" si="1"/>
        <v>0</v>
      </c>
      <c r="H19" s="65">
        <f t="shared" si="2"/>
        <v>0</v>
      </c>
    </row>
    <row r="20" spans="1:9" ht="27.6" x14ac:dyDescent="0.25">
      <c r="A20" s="11" t="s">
        <v>24</v>
      </c>
      <c r="B20" s="23" t="s">
        <v>69</v>
      </c>
      <c r="C20" s="19" t="s">
        <v>19</v>
      </c>
      <c r="D20" s="17">
        <f>(17.02*1.1)</f>
        <v>18.722000000000001</v>
      </c>
      <c r="E20" s="90"/>
      <c r="F20" s="76">
        <f t="shared" si="0"/>
        <v>0</v>
      </c>
      <c r="G20" s="65">
        <f t="shared" si="1"/>
        <v>0</v>
      </c>
      <c r="H20" s="65">
        <f t="shared" si="2"/>
        <v>0</v>
      </c>
    </row>
    <row r="21" spans="1:9" ht="27.6" x14ac:dyDescent="0.25">
      <c r="A21" s="11" t="s">
        <v>36</v>
      </c>
      <c r="B21" s="23" t="s">
        <v>47</v>
      </c>
      <c r="C21" s="19" t="s">
        <v>8</v>
      </c>
      <c r="D21" s="17">
        <f>((72*0.4*0.2))*1.2</f>
        <v>6.9120000000000008</v>
      </c>
      <c r="E21" s="90"/>
      <c r="F21" s="76">
        <f t="shared" si="0"/>
        <v>0</v>
      </c>
      <c r="G21" s="65">
        <f t="shared" si="1"/>
        <v>0</v>
      </c>
      <c r="H21" s="65">
        <f t="shared" si="2"/>
        <v>0</v>
      </c>
      <c r="I21" s="22"/>
    </row>
    <row r="22" spans="1:9" ht="27.6" x14ac:dyDescent="0.25">
      <c r="A22" s="11" t="s">
        <v>43</v>
      </c>
      <c r="B22" s="23" t="s">
        <v>73</v>
      </c>
      <c r="C22" s="19" t="s">
        <v>8</v>
      </c>
      <c r="D22" s="17">
        <f>(20.68*0.4*0.2)</f>
        <v>1.6544000000000001</v>
      </c>
      <c r="E22" s="90"/>
      <c r="F22" s="76">
        <f t="shared" si="0"/>
        <v>0</v>
      </c>
      <c r="G22" s="65">
        <f t="shared" si="1"/>
        <v>0</v>
      </c>
      <c r="H22" s="65">
        <f t="shared" si="2"/>
        <v>0</v>
      </c>
      <c r="I22" s="22"/>
    </row>
    <row r="23" spans="1:9" x14ac:dyDescent="0.25">
      <c r="A23" s="11" t="s">
        <v>44</v>
      </c>
      <c r="B23" s="15" t="s">
        <v>42</v>
      </c>
      <c r="C23" s="19" t="s">
        <v>8</v>
      </c>
      <c r="D23" s="17">
        <f>80*0.15*0.2</f>
        <v>2.4000000000000004</v>
      </c>
      <c r="E23" s="90"/>
      <c r="F23" s="76">
        <f t="shared" si="0"/>
        <v>0</v>
      </c>
      <c r="G23" s="65">
        <f t="shared" si="1"/>
        <v>0</v>
      </c>
      <c r="H23" s="65">
        <f t="shared" si="2"/>
        <v>0</v>
      </c>
      <c r="I23" s="22"/>
    </row>
    <row r="24" spans="1:9" ht="27.6" x14ac:dyDescent="0.25">
      <c r="A24" s="11" t="s">
        <v>45</v>
      </c>
      <c r="B24" s="15" t="s">
        <v>81</v>
      </c>
      <c r="C24" s="19"/>
      <c r="D24" s="17">
        <f>0.15*0.15*1.1*4</f>
        <v>9.9000000000000005E-2</v>
      </c>
      <c r="E24" s="90"/>
      <c r="F24" s="76">
        <f t="shared" si="0"/>
        <v>0</v>
      </c>
      <c r="G24" s="65">
        <f t="shared" si="1"/>
        <v>0</v>
      </c>
      <c r="H24" s="65">
        <f t="shared" si="2"/>
        <v>0</v>
      </c>
      <c r="I24" s="22"/>
    </row>
    <row r="25" spans="1:9" ht="27.6" x14ac:dyDescent="0.25">
      <c r="A25" s="11" t="s">
        <v>46</v>
      </c>
      <c r="B25" s="14" t="s">
        <v>12</v>
      </c>
      <c r="C25" s="13" t="s">
        <v>8</v>
      </c>
      <c r="D25" s="18">
        <f>(((72*0.5*0.05)+(0.5*0.5*0.05*20)) +(20.68*0.4*0.05))*1.2</f>
        <v>2.9563199999999998</v>
      </c>
      <c r="E25" s="88"/>
      <c r="F25" s="89">
        <f t="shared" si="0"/>
        <v>0</v>
      </c>
      <c r="G25" s="100">
        <f t="shared" si="1"/>
        <v>0</v>
      </c>
      <c r="H25" s="100">
        <f t="shared" si="2"/>
        <v>0</v>
      </c>
      <c r="I25" s="21"/>
    </row>
    <row r="26" spans="1:9" ht="41.4" x14ac:dyDescent="0.25">
      <c r="A26" s="11" t="s">
        <v>70</v>
      </c>
      <c r="B26" s="12" t="s">
        <v>52</v>
      </c>
      <c r="C26" s="13" t="s">
        <v>8</v>
      </c>
      <c r="D26" s="18">
        <f>((0.4*0.4*0.5*20)+(0.2*0.2*0.55*20))*1.2</f>
        <v>2.4480000000000004</v>
      </c>
      <c r="E26" s="88"/>
      <c r="F26" s="89">
        <f t="shared" si="0"/>
        <v>0</v>
      </c>
      <c r="G26" s="100">
        <f t="shared" si="1"/>
        <v>0</v>
      </c>
      <c r="H26" s="100">
        <f t="shared" si="2"/>
        <v>0</v>
      </c>
    </row>
    <row r="27" spans="1:9" ht="27.6" x14ac:dyDescent="0.25">
      <c r="A27" s="11" t="s">
        <v>78</v>
      </c>
      <c r="B27" s="12" t="s">
        <v>68</v>
      </c>
      <c r="C27" s="13" t="s">
        <v>8</v>
      </c>
      <c r="D27" s="18">
        <f>24*16*0.1</f>
        <v>38.400000000000006</v>
      </c>
      <c r="E27" s="88"/>
      <c r="F27" s="89">
        <f t="shared" si="0"/>
        <v>0</v>
      </c>
      <c r="G27" s="100">
        <f t="shared" si="1"/>
        <v>0</v>
      </c>
      <c r="H27" s="100">
        <f t="shared" si="2"/>
        <v>0</v>
      </c>
    </row>
    <row r="28" spans="1:9" ht="41.4" x14ac:dyDescent="0.25">
      <c r="A28" s="11" t="s">
        <v>82</v>
      </c>
      <c r="B28" s="16" t="s">
        <v>54</v>
      </c>
      <c r="C28" s="13" t="s">
        <v>8</v>
      </c>
      <c r="D28" s="18">
        <f>(0.27+0.54+0.81)*2</f>
        <v>3.24</v>
      </c>
      <c r="E28" s="88"/>
      <c r="F28" s="89">
        <f t="shared" si="0"/>
        <v>0</v>
      </c>
      <c r="G28" s="100">
        <f t="shared" si="1"/>
        <v>0</v>
      </c>
      <c r="H28" s="100">
        <f t="shared" si="2"/>
        <v>0</v>
      </c>
    </row>
    <row r="29" spans="1:9" s="132" customFormat="1" x14ac:dyDescent="0.25">
      <c r="A29" s="126"/>
      <c r="B29" s="134" t="s">
        <v>89</v>
      </c>
      <c r="C29" s="128"/>
      <c r="D29" s="129"/>
      <c r="E29" s="129"/>
      <c r="F29" s="130"/>
      <c r="G29" s="130">
        <f t="shared" si="1"/>
        <v>0</v>
      </c>
      <c r="H29" s="131"/>
    </row>
    <row r="30" spans="1:9" x14ac:dyDescent="0.25">
      <c r="A30" s="11"/>
      <c r="B30" s="31"/>
      <c r="C30" s="13"/>
      <c r="D30" s="18"/>
      <c r="E30" s="88"/>
      <c r="F30" s="89">
        <f t="shared" si="0"/>
        <v>0</v>
      </c>
      <c r="G30" s="100">
        <f t="shared" si="1"/>
        <v>0</v>
      </c>
      <c r="H30" s="101">
        <f t="shared" si="2"/>
        <v>0</v>
      </c>
    </row>
    <row r="31" spans="1:9" x14ac:dyDescent="0.25">
      <c r="A31" s="34" t="s">
        <v>25</v>
      </c>
      <c r="B31" s="24" t="s">
        <v>55</v>
      </c>
      <c r="C31" s="19"/>
      <c r="D31" s="19"/>
      <c r="E31" s="91"/>
      <c r="F31" s="76">
        <f t="shared" si="0"/>
        <v>0</v>
      </c>
      <c r="G31" s="65">
        <f t="shared" si="1"/>
        <v>0</v>
      </c>
      <c r="H31" s="65">
        <f t="shared" si="2"/>
        <v>0</v>
      </c>
      <c r="I31" s="25"/>
    </row>
    <row r="32" spans="1:9" ht="27.6" x14ac:dyDescent="0.25">
      <c r="A32" s="35" t="s">
        <v>26</v>
      </c>
      <c r="B32" s="23" t="s">
        <v>57</v>
      </c>
      <c r="C32" s="19" t="s">
        <v>19</v>
      </c>
      <c r="D32" s="17">
        <f>(80*0.6)*1.2</f>
        <v>57.599999999999994</v>
      </c>
      <c r="E32" s="90"/>
      <c r="F32" s="75">
        <f t="shared" si="0"/>
        <v>0</v>
      </c>
      <c r="G32" s="64">
        <f t="shared" si="1"/>
        <v>0</v>
      </c>
      <c r="H32" s="65">
        <f t="shared" si="2"/>
        <v>0</v>
      </c>
      <c r="I32" s="22"/>
    </row>
    <row r="33" spans="1:9" x14ac:dyDescent="0.25">
      <c r="A33" s="35" t="s">
        <v>27</v>
      </c>
      <c r="B33" s="23" t="s">
        <v>79</v>
      </c>
      <c r="C33" s="19" t="s">
        <v>19</v>
      </c>
      <c r="D33" s="17">
        <f>20.68*0.6</f>
        <v>12.407999999999999</v>
      </c>
      <c r="E33" s="90"/>
      <c r="F33" s="75">
        <f t="shared" si="0"/>
        <v>0</v>
      </c>
      <c r="G33" s="64">
        <f t="shared" si="1"/>
        <v>0</v>
      </c>
      <c r="H33" s="65">
        <f t="shared" si="2"/>
        <v>0</v>
      </c>
      <c r="I33" s="22"/>
    </row>
    <row r="34" spans="1:9" ht="27.6" x14ac:dyDescent="0.25">
      <c r="A34" s="35" t="s">
        <v>28</v>
      </c>
      <c r="B34" s="23" t="s">
        <v>80</v>
      </c>
      <c r="C34" s="19" t="s">
        <v>19</v>
      </c>
      <c r="D34" s="17">
        <f>20.68*0.6</f>
        <v>12.407999999999999</v>
      </c>
      <c r="E34" s="90"/>
      <c r="F34" s="75">
        <f t="shared" si="0"/>
        <v>0</v>
      </c>
      <c r="G34" s="64">
        <f t="shared" si="1"/>
        <v>0</v>
      </c>
      <c r="H34" s="65">
        <f t="shared" si="2"/>
        <v>0</v>
      </c>
      <c r="I34" s="22"/>
    </row>
    <row r="35" spans="1:9" s="132" customFormat="1" x14ac:dyDescent="0.25">
      <c r="A35" s="123"/>
      <c r="B35" s="135" t="s">
        <v>90</v>
      </c>
      <c r="C35" s="119"/>
      <c r="D35" s="123"/>
      <c r="E35" s="123"/>
      <c r="F35" s="120"/>
      <c r="G35" s="120">
        <f t="shared" si="1"/>
        <v>0</v>
      </c>
      <c r="H35" s="121"/>
      <c r="I35" s="136"/>
    </row>
    <row r="36" spans="1:9" x14ac:dyDescent="0.25">
      <c r="A36" s="35"/>
      <c r="B36" s="32"/>
      <c r="C36" s="19"/>
      <c r="D36" s="17"/>
      <c r="E36" s="90"/>
      <c r="F36" s="75">
        <f t="shared" ref="F36:F67" si="3">+E36/655.957</f>
        <v>0</v>
      </c>
      <c r="G36" s="64">
        <f t="shared" ref="G36:G57" si="4">+D36*E36</f>
        <v>0</v>
      </c>
      <c r="H36" s="62">
        <f t="shared" ref="H36:H67" si="5">+G36/655.957</f>
        <v>0</v>
      </c>
      <c r="I36" s="22"/>
    </row>
    <row r="37" spans="1:9" ht="27.6" x14ac:dyDescent="0.25">
      <c r="A37" s="8" t="s">
        <v>29</v>
      </c>
      <c r="B37" s="9" t="s">
        <v>11</v>
      </c>
      <c r="C37" s="13"/>
      <c r="D37" s="18"/>
      <c r="E37" s="88"/>
      <c r="F37" s="89">
        <f t="shared" si="3"/>
        <v>0</v>
      </c>
      <c r="G37" s="100">
        <f t="shared" si="4"/>
        <v>0</v>
      </c>
      <c r="H37" s="100">
        <f t="shared" si="5"/>
        <v>0</v>
      </c>
      <c r="I37" s="21"/>
    </row>
    <row r="38" spans="1:9" ht="41.4" x14ac:dyDescent="0.25">
      <c r="A38" s="11" t="s">
        <v>30</v>
      </c>
      <c r="B38" s="16" t="s">
        <v>66</v>
      </c>
      <c r="C38" s="13" t="s">
        <v>7</v>
      </c>
      <c r="D38" s="18">
        <f>4.1*20</f>
        <v>82</v>
      </c>
      <c r="E38" s="88"/>
      <c r="F38" s="92">
        <f t="shared" si="3"/>
        <v>0</v>
      </c>
      <c r="G38" s="102">
        <f t="shared" si="4"/>
        <v>0</v>
      </c>
      <c r="H38" s="100">
        <f t="shared" si="5"/>
        <v>0</v>
      </c>
    </row>
    <row r="39" spans="1:9" ht="41.4" x14ac:dyDescent="0.25">
      <c r="A39" s="11" t="s">
        <v>31</v>
      </c>
      <c r="B39" s="16" t="s">
        <v>53</v>
      </c>
      <c r="C39" s="13" t="s">
        <v>7</v>
      </c>
      <c r="D39" s="18">
        <f>16+16+24+24</f>
        <v>80</v>
      </c>
      <c r="E39" s="88"/>
      <c r="F39" s="92">
        <f t="shared" si="3"/>
        <v>0</v>
      </c>
      <c r="G39" s="102">
        <f t="shared" si="4"/>
        <v>0</v>
      </c>
      <c r="H39" s="100">
        <f t="shared" si="5"/>
        <v>0</v>
      </c>
    </row>
    <row r="40" spans="1:9" ht="55.2" x14ac:dyDescent="0.25">
      <c r="A40" s="11" t="s">
        <v>56</v>
      </c>
      <c r="B40" s="16" t="s">
        <v>48</v>
      </c>
      <c r="C40" s="13" t="s">
        <v>2</v>
      </c>
      <c r="D40" s="18">
        <v>2</v>
      </c>
      <c r="E40" s="88"/>
      <c r="F40" s="89">
        <f t="shared" si="3"/>
        <v>0</v>
      </c>
      <c r="G40" s="100">
        <f t="shared" si="4"/>
        <v>0</v>
      </c>
      <c r="H40" s="100">
        <f t="shared" si="5"/>
        <v>0</v>
      </c>
    </row>
    <row r="41" spans="1:9" s="132" customFormat="1" x14ac:dyDescent="0.25">
      <c r="A41" s="126"/>
      <c r="B41" s="134" t="s">
        <v>91</v>
      </c>
      <c r="C41" s="128"/>
      <c r="D41" s="129"/>
      <c r="E41" s="129"/>
      <c r="F41" s="130"/>
      <c r="G41" s="130">
        <f t="shared" si="4"/>
        <v>0</v>
      </c>
      <c r="H41" s="131"/>
    </row>
    <row r="42" spans="1:9" x14ac:dyDescent="0.25">
      <c r="A42" s="11"/>
      <c r="B42" s="31"/>
      <c r="C42" s="13"/>
      <c r="D42" s="18"/>
      <c r="E42" s="88"/>
      <c r="F42" s="89">
        <f t="shared" si="3"/>
        <v>0</v>
      </c>
      <c r="G42" s="100">
        <f t="shared" si="4"/>
        <v>0</v>
      </c>
      <c r="H42" s="101">
        <f t="shared" si="5"/>
        <v>0</v>
      </c>
    </row>
    <row r="43" spans="1:9" x14ac:dyDescent="0.25">
      <c r="A43" s="8" t="s">
        <v>32</v>
      </c>
      <c r="B43" s="9" t="s">
        <v>37</v>
      </c>
      <c r="C43" s="13"/>
      <c r="D43" s="18"/>
      <c r="E43" s="88"/>
      <c r="F43" s="89">
        <f t="shared" si="3"/>
        <v>0</v>
      </c>
      <c r="G43" s="100">
        <f t="shared" si="4"/>
        <v>0</v>
      </c>
      <c r="H43" s="101">
        <f t="shared" si="5"/>
        <v>0</v>
      </c>
    </row>
    <row r="44" spans="1:9" x14ac:dyDescent="0.25">
      <c r="A44" s="11" t="s">
        <v>33</v>
      </c>
      <c r="B44" s="12" t="s">
        <v>20</v>
      </c>
      <c r="C44" s="13" t="s">
        <v>19</v>
      </c>
      <c r="D44" s="18">
        <f>(2*(22/7)*0.04*3*20)*1.2</f>
        <v>18.102857142857143</v>
      </c>
      <c r="E44" s="88"/>
      <c r="F44" s="89">
        <f t="shared" si="3"/>
        <v>0</v>
      </c>
      <c r="G44" s="100">
        <f t="shared" si="4"/>
        <v>0</v>
      </c>
      <c r="H44" s="100">
        <f t="shared" si="5"/>
        <v>0</v>
      </c>
      <c r="I44" s="21"/>
    </row>
    <row r="45" spans="1:9" ht="41.4" x14ac:dyDescent="0.25">
      <c r="A45" s="11" t="s">
        <v>58</v>
      </c>
      <c r="B45" s="23" t="s">
        <v>83</v>
      </c>
      <c r="C45" s="19" t="s">
        <v>19</v>
      </c>
      <c r="D45" s="17">
        <f>((17.2*25.2)+(20.68*0.6*2))*1.2</f>
        <v>549.90719999999999</v>
      </c>
      <c r="E45" s="90"/>
      <c r="F45" s="89">
        <f t="shared" si="3"/>
        <v>0</v>
      </c>
      <c r="G45" s="100">
        <f t="shared" si="4"/>
        <v>0</v>
      </c>
      <c r="H45" s="69">
        <f t="shared" si="5"/>
        <v>0</v>
      </c>
      <c r="I45" s="26"/>
    </row>
    <row r="46" spans="1:9" s="132" customFormat="1" x14ac:dyDescent="0.25">
      <c r="A46" s="126"/>
      <c r="B46" s="135" t="s">
        <v>92</v>
      </c>
      <c r="C46" s="119"/>
      <c r="D46" s="123"/>
      <c r="E46" s="123"/>
      <c r="F46" s="130"/>
      <c r="G46" s="130">
        <f t="shared" si="4"/>
        <v>0</v>
      </c>
      <c r="H46" s="125"/>
      <c r="I46" s="137"/>
    </row>
    <row r="47" spans="1:9" x14ac:dyDescent="0.25">
      <c r="A47" s="11"/>
      <c r="B47" s="32"/>
      <c r="C47" s="19"/>
      <c r="D47" s="17"/>
      <c r="E47" s="90"/>
      <c r="F47" s="89">
        <f t="shared" si="3"/>
        <v>0</v>
      </c>
      <c r="G47" s="100">
        <f t="shared" si="4"/>
        <v>0</v>
      </c>
      <c r="H47" s="70">
        <f t="shared" si="5"/>
        <v>0</v>
      </c>
      <c r="I47" s="26"/>
    </row>
    <row r="48" spans="1:9" x14ac:dyDescent="0.25">
      <c r="A48" s="11" t="s">
        <v>59</v>
      </c>
      <c r="B48" s="24" t="s">
        <v>62</v>
      </c>
      <c r="C48" s="19"/>
      <c r="D48" s="17"/>
      <c r="E48" s="90"/>
      <c r="F48" s="89">
        <f t="shared" si="3"/>
        <v>0</v>
      </c>
      <c r="G48" s="100">
        <f t="shared" si="4"/>
        <v>0</v>
      </c>
      <c r="H48" s="69">
        <f t="shared" si="5"/>
        <v>0</v>
      </c>
      <c r="I48" s="26"/>
    </row>
    <row r="49" spans="1:9" x14ac:dyDescent="0.25">
      <c r="A49" s="27" t="s">
        <v>60</v>
      </c>
      <c r="B49" s="28" t="s">
        <v>64</v>
      </c>
      <c r="C49" s="29" t="s">
        <v>2</v>
      </c>
      <c r="D49" s="17">
        <v>4</v>
      </c>
      <c r="E49" s="90"/>
      <c r="F49" s="89">
        <f t="shared" si="3"/>
        <v>0</v>
      </c>
      <c r="G49" s="100">
        <f t="shared" si="4"/>
        <v>0</v>
      </c>
      <c r="H49" s="69">
        <f t="shared" si="5"/>
        <v>0</v>
      </c>
      <c r="I49" s="26"/>
    </row>
    <row r="50" spans="1:9" x14ac:dyDescent="0.25">
      <c r="A50" s="27" t="s">
        <v>84</v>
      </c>
      <c r="B50" s="28" t="s">
        <v>85</v>
      </c>
      <c r="C50" s="29" t="s">
        <v>86</v>
      </c>
      <c r="D50" s="17">
        <f>16.54*1.53</f>
        <v>25.3062</v>
      </c>
      <c r="E50" s="90"/>
      <c r="F50" s="89">
        <f t="shared" si="3"/>
        <v>0</v>
      </c>
      <c r="G50" s="100">
        <f t="shared" si="4"/>
        <v>0</v>
      </c>
      <c r="H50" s="69">
        <f t="shared" si="5"/>
        <v>0</v>
      </c>
      <c r="I50" s="26"/>
    </row>
    <row r="51" spans="1:9" s="132" customFormat="1" x14ac:dyDescent="0.25">
      <c r="A51" s="126"/>
      <c r="B51" s="135" t="s">
        <v>93</v>
      </c>
      <c r="C51" s="119"/>
      <c r="D51" s="123"/>
      <c r="E51" s="123"/>
      <c r="F51" s="130"/>
      <c r="G51" s="130">
        <f t="shared" si="4"/>
        <v>0</v>
      </c>
      <c r="H51" s="125"/>
      <c r="I51" s="137"/>
    </row>
    <row r="52" spans="1:9" x14ac:dyDescent="0.25">
      <c r="A52" s="27"/>
      <c r="B52" s="33"/>
      <c r="C52" s="29"/>
      <c r="D52" s="17"/>
      <c r="E52" s="90"/>
      <c r="F52" s="89">
        <f t="shared" si="3"/>
        <v>0</v>
      </c>
      <c r="G52" s="100">
        <f t="shared" si="4"/>
        <v>0</v>
      </c>
      <c r="H52" s="70">
        <f t="shared" si="5"/>
        <v>0</v>
      </c>
      <c r="I52" s="26"/>
    </row>
    <row r="53" spans="1:9" x14ac:dyDescent="0.25">
      <c r="A53" s="8" t="s">
        <v>61</v>
      </c>
      <c r="B53" s="9" t="s">
        <v>22</v>
      </c>
      <c r="C53" s="13"/>
      <c r="D53" s="18"/>
      <c r="E53" s="88"/>
      <c r="F53" s="89">
        <f t="shared" si="3"/>
        <v>0</v>
      </c>
      <c r="G53" s="100">
        <f t="shared" si="4"/>
        <v>0</v>
      </c>
      <c r="H53" s="100">
        <f t="shared" si="5"/>
        <v>0</v>
      </c>
      <c r="I53" s="21"/>
    </row>
    <row r="54" spans="1:9" x14ac:dyDescent="0.25">
      <c r="A54" s="11" t="s">
        <v>63</v>
      </c>
      <c r="B54" s="16" t="s">
        <v>5</v>
      </c>
      <c r="C54" s="13" t="s">
        <v>4</v>
      </c>
      <c r="D54" s="18">
        <v>1</v>
      </c>
      <c r="E54" s="88"/>
      <c r="F54" s="89">
        <f t="shared" si="3"/>
        <v>0</v>
      </c>
      <c r="G54" s="100">
        <f t="shared" si="4"/>
        <v>0</v>
      </c>
      <c r="H54" s="100">
        <f t="shared" si="5"/>
        <v>0</v>
      </c>
    </row>
    <row r="55" spans="1:9" s="132" customFormat="1" x14ac:dyDescent="0.25">
      <c r="A55" s="126"/>
      <c r="B55" s="134" t="s">
        <v>94</v>
      </c>
      <c r="C55" s="128"/>
      <c r="D55" s="129"/>
      <c r="E55" s="129"/>
      <c r="F55" s="130"/>
      <c r="G55" s="130">
        <f t="shared" si="4"/>
        <v>0</v>
      </c>
      <c r="H55" s="131"/>
    </row>
    <row r="56" spans="1:9" x14ac:dyDescent="0.25">
      <c r="A56" s="11"/>
      <c r="B56" s="31"/>
      <c r="C56" s="13"/>
      <c r="D56" s="18"/>
      <c r="E56" s="88"/>
      <c r="F56" s="89">
        <f t="shared" si="3"/>
        <v>0</v>
      </c>
      <c r="G56" s="100">
        <f t="shared" si="4"/>
        <v>0</v>
      </c>
      <c r="H56" s="100">
        <f t="shared" si="5"/>
        <v>0</v>
      </c>
    </row>
    <row r="57" spans="1:9" x14ac:dyDescent="0.25">
      <c r="A57" s="6"/>
      <c r="B57" s="7" t="s">
        <v>6</v>
      </c>
      <c r="C57" s="6"/>
      <c r="D57" s="6"/>
      <c r="E57" s="93"/>
      <c r="F57" s="94">
        <f t="shared" si="3"/>
        <v>0</v>
      </c>
      <c r="G57" s="103">
        <f t="shared" si="4"/>
        <v>0</v>
      </c>
      <c r="H57" s="104">
        <f t="shared" si="5"/>
        <v>0</v>
      </c>
    </row>
  </sheetData>
  <autoFilter ref="A2:I57" xr:uid="{00000000-0001-0000-0000-000000000000}">
    <filterColumn colId="4" showButton="0"/>
    <filterColumn colId="6" showButton="0"/>
  </autoFilter>
  <mergeCells count="3">
    <mergeCell ref="A1:H1"/>
    <mergeCell ref="E2:F2"/>
    <mergeCell ref="G2:H2"/>
  </mergeCells>
  <phoneticPr fontId="8" type="noConversion"/>
  <printOptions horizontalCentered="1"/>
  <pageMargins left="0.39370078740157483" right="0.39370078740157483" top="0.5511811023622047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53A15-9FA9-4DBA-8DFD-5316A8E5C69E}">
  <dimension ref="A1:H50"/>
  <sheetViews>
    <sheetView zoomScale="90" zoomScaleNormal="90" workbookViewId="0">
      <selection activeCell="H18" sqref="H18"/>
    </sheetView>
  </sheetViews>
  <sheetFormatPr baseColWidth="10" defaultColWidth="10.88671875" defaultRowHeight="13.2" x14ac:dyDescent="0.3"/>
  <cols>
    <col min="1" max="1" width="6.5546875" style="45" customWidth="1"/>
    <col min="2" max="2" width="40.44140625" style="37" customWidth="1"/>
    <col min="3" max="3" width="5.5546875" style="45" customWidth="1"/>
    <col min="4" max="4" width="8.44140625" style="45" customWidth="1"/>
    <col min="5" max="5" width="13" style="45" customWidth="1"/>
    <col min="6" max="6" width="12.33203125" style="45" customWidth="1"/>
    <col min="7" max="7" width="13" style="45" customWidth="1"/>
    <col min="8" max="8" width="13.44140625" style="45" customWidth="1"/>
    <col min="9" max="9" width="15.6640625" style="37" customWidth="1"/>
    <col min="10" max="16384" width="10.88671875" style="37"/>
  </cols>
  <sheetData>
    <row r="1" spans="1:8" s="36" customFormat="1" ht="31.2" customHeight="1" x14ac:dyDescent="0.3">
      <c r="A1" s="52" t="s">
        <v>150</v>
      </c>
      <c r="B1" s="52"/>
      <c r="C1" s="52"/>
      <c r="D1" s="52"/>
      <c r="E1" s="52"/>
      <c r="F1" s="52"/>
    </row>
    <row r="2" spans="1:8" ht="31.8" customHeight="1" x14ac:dyDescent="0.3">
      <c r="A2" s="47" t="s">
        <v>1</v>
      </c>
      <c r="B2" s="48" t="s">
        <v>50</v>
      </c>
      <c r="C2" s="47" t="s">
        <v>2</v>
      </c>
      <c r="D2" s="47" t="s">
        <v>67</v>
      </c>
      <c r="E2" s="71" t="s">
        <v>3</v>
      </c>
      <c r="F2" s="72"/>
      <c r="G2" s="60" t="s">
        <v>160</v>
      </c>
      <c r="H2" s="61"/>
    </row>
    <row r="3" spans="1:8" ht="31.8" customHeight="1" x14ac:dyDescent="0.3">
      <c r="A3" s="47"/>
      <c r="B3" s="48"/>
      <c r="C3" s="47"/>
      <c r="D3" s="47"/>
      <c r="E3" s="73" t="s">
        <v>161</v>
      </c>
      <c r="F3" s="74" t="s">
        <v>159</v>
      </c>
      <c r="G3" s="62" t="s">
        <v>161</v>
      </c>
      <c r="H3" s="63" t="s">
        <v>159</v>
      </c>
    </row>
    <row r="4" spans="1:8" ht="13.8" x14ac:dyDescent="0.3">
      <c r="A4" s="34" t="s">
        <v>95</v>
      </c>
      <c r="B4" s="24" t="s">
        <v>96</v>
      </c>
      <c r="C4" s="19"/>
      <c r="D4" s="19"/>
      <c r="E4" s="76"/>
      <c r="F4" s="76">
        <f t="shared" ref="F4:F40" si="0">+E4/655.957</f>
        <v>0</v>
      </c>
      <c r="G4" s="65">
        <f t="shared" ref="G4:G40" si="1">+D4*E4</f>
        <v>0</v>
      </c>
      <c r="H4" s="65">
        <f t="shared" ref="H4:H40" si="2">+G4/655.957</f>
        <v>0</v>
      </c>
    </row>
    <row r="5" spans="1:8" ht="55.2" x14ac:dyDescent="0.3">
      <c r="A5" s="35">
        <v>1</v>
      </c>
      <c r="B5" s="15" t="s">
        <v>97</v>
      </c>
      <c r="C5" s="19" t="s">
        <v>19</v>
      </c>
      <c r="D5" s="17">
        <f>5.05+2.01+3.58</f>
        <v>10.64</v>
      </c>
      <c r="E5" s="76"/>
      <c r="F5" s="76">
        <f t="shared" si="0"/>
        <v>0</v>
      </c>
      <c r="G5" s="65">
        <f t="shared" si="1"/>
        <v>0</v>
      </c>
      <c r="H5" s="65">
        <f t="shared" si="2"/>
        <v>0</v>
      </c>
    </row>
    <row r="6" spans="1:8" ht="55.2" x14ac:dyDescent="0.3">
      <c r="A6" s="35">
        <v>2</v>
      </c>
      <c r="B6" s="15" t="s">
        <v>98</v>
      </c>
      <c r="C6" s="19" t="s">
        <v>19</v>
      </c>
      <c r="D6" s="17">
        <f>(((10.08+8.88+6.06)*2.1)-(2.4+4.41))</f>
        <v>45.731999999999999</v>
      </c>
      <c r="E6" s="76"/>
      <c r="F6" s="76">
        <f t="shared" si="0"/>
        <v>0</v>
      </c>
      <c r="G6" s="65">
        <f t="shared" si="1"/>
        <v>0</v>
      </c>
      <c r="H6" s="65">
        <f t="shared" si="2"/>
        <v>0</v>
      </c>
    </row>
    <row r="7" spans="1:8" s="122" customFormat="1" ht="13.8" x14ac:dyDescent="0.3">
      <c r="A7" s="123"/>
      <c r="B7" s="118" t="s">
        <v>99</v>
      </c>
      <c r="C7" s="119"/>
      <c r="D7" s="119"/>
      <c r="E7" s="124"/>
      <c r="F7" s="121"/>
      <c r="G7" s="124">
        <f t="shared" si="1"/>
        <v>0</v>
      </c>
      <c r="H7" s="121"/>
    </row>
    <row r="8" spans="1:8" ht="13.8" x14ac:dyDescent="0.3">
      <c r="A8" s="19"/>
      <c r="B8" s="24"/>
      <c r="C8" s="19"/>
      <c r="D8" s="29"/>
      <c r="E8" s="76"/>
      <c r="F8" s="77">
        <f t="shared" si="0"/>
        <v>0</v>
      </c>
      <c r="G8" s="65">
        <f t="shared" si="1"/>
        <v>0</v>
      </c>
      <c r="H8" s="66">
        <f t="shared" si="2"/>
        <v>0</v>
      </c>
    </row>
    <row r="9" spans="1:8" ht="13.8" x14ac:dyDescent="0.3">
      <c r="A9" s="34" t="s">
        <v>100</v>
      </c>
      <c r="B9" s="24" t="s">
        <v>101</v>
      </c>
      <c r="C9" s="19"/>
      <c r="D9" s="29"/>
      <c r="E9" s="76"/>
      <c r="F9" s="76">
        <f t="shared" si="0"/>
        <v>0</v>
      </c>
      <c r="G9" s="65">
        <f t="shared" si="1"/>
        <v>0</v>
      </c>
      <c r="H9" s="65">
        <f t="shared" si="2"/>
        <v>0</v>
      </c>
    </row>
    <row r="10" spans="1:8" ht="27.6" x14ac:dyDescent="0.3">
      <c r="A10" s="40">
        <v>1</v>
      </c>
      <c r="B10" s="15" t="s">
        <v>102</v>
      </c>
      <c r="C10" s="19" t="s">
        <v>2</v>
      </c>
      <c r="D10" s="41">
        <v>1</v>
      </c>
      <c r="E10" s="76"/>
      <c r="F10" s="76">
        <f t="shared" si="0"/>
        <v>0</v>
      </c>
      <c r="G10" s="65">
        <f t="shared" si="1"/>
        <v>0</v>
      </c>
      <c r="H10" s="65">
        <f t="shared" si="2"/>
        <v>0</v>
      </c>
    </row>
    <row r="11" spans="1:8" ht="45.75" customHeight="1" x14ac:dyDescent="0.3">
      <c r="A11" s="35">
        <v>2</v>
      </c>
      <c r="B11" s="15" t="s">
        <v>103</v>
      </c>
      <c r="C11" s="19" t="s">
        <v>2</v>
      </c>
      <c r="D11" s="41">
        <v>3</v>
      </c>
      <c r="E11" s="76"/>
      <c r="F11" s="76">
        <f t="shared" si="0"/>
        <v>0</v>
      </c>
      <c r="G11" s="65">
        <f t="shared" si="1"/>
        <v>0</v>
      </c>
      <c r="H11" s="65">
        <f t="shared" si="2"/>
        <v>0</v>
      </c>
    </row>
    <row r="12" spans="1:8" ht="31.5" customHeight="1" x14ac:dyDescent="0.3">
      <c r="A12" s="35">
        <v>3</v>
      </c>
      <c r="B12" s="15" t="s">
        <v>104</v>
      </c>
      <c r="C12" s="19" t="s">
        <v>2</v>
      </c>
      <c r="D12" s="41">
        <v>3</v>
      </c>
      <c r="E12" s="76"/>
      <c r="F12" s="76">
        <f t="shared" si="0"/>
        <v>0</v>
      </c>
      <c r="G12" s="65">
        <f t="shared" si="1"/>
        <v>0</v>
      </c>
      <c r="H12" s="65">
        <f t="shared" si="2"/>
        <v>0</v>
      </c>
    </row>
    <row r="13" spans="1:8" ht="27.6" x14ac:dyDescent="0.3">
      <c r="A13" s="35">
        <v>4</v>
      </c>
      <c r="B13" s="15" t="s">
        <v>105</v>
      </c>
      <c r="C13" s="19" t="s">
        <v>86</v>
      </c>
      <c r="D13" s="41">
        <v>2.4</v>
      </c>
      <c r="E13" s="76"/>
      <c r="F13" s="76">
        <f t="shared" si="0"/>
        <v>0</v>
      </c>
      <c r="G13" s="65">
        <f t="shared" si="1"/>
        <v>0</v>
      </c>
      <c r="H13" s="65">
        <f t="shared" si="2"/>
        <v>0</v>
      </c>
    </row>
    <row r="14" spans="1:8" s="122" customFormat="1" ht="13.8" x14ac:dyDescent="0.3">
      <c r="A14" s="119"/>
      <c r="B14" s="118" t="s">
        <v>106</v>
      </c>
      <c r="C14" s="119"/>
      <c r="D14" s="119"/>
      <c r="E14" s="124"/>
      <c r="F14" s="121"/>
      <c r="G14" s="124">
        <f t="shared" si="1"/>
        <v>0</v>
      </c>
      <c r="H14" s="121"/>
    </row>
    <row r="15" spans="1:8" ht="13.8" x14ac:dyDescent="0.3">
      <c r="A15" s="19"/>
      <c r="B15" s="24"/>
      <c r="C15" s="19"/>
      <c r="D15" s="29"/>
      <c r="E15" s="76"/>
      <c r="F15" s="76">
        <f t="shared" si="0"/>
        <v>0</v>
      </c>
      <c r="G15" s="65">
        <f t="shared" si="1"/>
        <v>0</v>
      </c>
      <c r="H15" s="65">
        <f t="shared" si="2"/>
        <v>0</v>
      </c>
    </row>
    <row r="16" spans="1:8" ht="13.8" x14ac:dyDescent="0.3">
      <c r="A16" s="34" t="s">
        <v>107</v>
      </c>
      <c r="B16" s="24" t="s">
        <v>108</v>
      </c>
      <c r="C16" s="19"/>
      <c r="D16" s="29"/>
      <c r="E16" s="76"/>
      <c r="F16" s="76">
        <f t="shared" si="0"/>
        <v>0</v>
      </c>
      <c r="G16" s="65">
        <f t="shared" si="1"/>
        <v>0</v>
      </c>
      <c r="H16" s="65">
        <f t="shared" si="2"/>
        <v>0</v>
      </c>
    </row>
    <row r="17" spans="1:8" ht="13.8" x14ac:dyDescent="0.3">
      <c r="A17" s="35">
        <v>1</v>
      </c>
      <c r="B17" s="15" t="s">
        <v>109</v>
      </c>
      <c r="C17" s="19" t="s">
        <v>4</v>
      </c>
      <c r="D17" s="17">
        <v>1</v>
      </c>
      <c r="E17" s="76"/>
      <c r="F17" s="76">
        <f t="shared" si="0"/>
        <v>0</v>
      </c>
      <c r="G17" s="65">
        <f t="shared" si="1"/>
        <v>0</v>
      </c>
      <c r="H17" s="65">
        <f t="shared" si="2"/>
        <v>0</v>
      </c>
    </row>
    <row r="18" spans="1:8" ht="13.8" x14ac:dyDescent="0.3">
      <c r="A18" s="35">
        <v>2</v>
      </c>
      <c r="B18" s="15" t="s">
        <v>110</v>
      </c>
      <c r="C18" s="19" t="s">
        <v>4</v>
      </c>
      <c r="D18" s="17">
        <v>1</v>
      </c>
      <c r="E18" s="76"/>
      <c r="F18" s="76">
        <f t="shared" si="0"/>
        <v>0</v>
      </c>
      <c r="G18" s="65">
        <f t="shared" si="1"/>
        <v>0</v>
      </c>
      <c r="H18" s="65">
        <f t="shared" si="2"/>
        <v>0</v>
      </c>
    </row>
    <row r="19" spans="1:8" ht="13.8" x14ac:dyDescent="0.3">
      <c r="A19" s="35">
        <v>3</v>
      </c>
      <c r="B19" s="15" t="s">
        <v>111</v>
      </c>
      <c r="C19" s="19" t="s">
        <v>2</v>
      </c>
      <c r="D19" s="17">
        <v>3</v>
      </c>
      <c r="E19" s="76"/>
      <c r="F19" s="76">
        <f t="shared" si="0"/>
        <v>0</v>
      </c>
      <c r="G19" s="65">
        <f t="shared" si="1"/>
        <v>0</v>
      </c>
      <c r="H19" s="65">
        <f t="shared" si="2"/>
        <v>0</v>
      </c>
    </row>
    <row r="20" spans="1:8" ht="13.8" x14ac:dyDescent="0.3">
      <c r="A20" s="35">
        <v>4</v>
      </c>
      <c r="B20" s="15" t="s">
        <v>112</v>
      </c>
      <c r="C20" s="19" t="s">
        <v>2</v>
      </c>
      <c r="D20" s="17">
        <v>3</v>
      </c>
      <c r="E20" s="76"/>
      <c r="F20" s="76">
        <f t="shared" si="0"/>
        <v>0</v>
      </c>
      <c r="G20" s="65">
        <f t="shared" si="1"/>
        <v>0</v>
      </c>
      <c r="H20" s="65">
        <f t="shared" si="2"/>
        <v>0</v>
      </c>
    </row>
    <row r="21" spans="1:8" ht="13.8" x14ac:dyDescent="0.3">
      <c r="A21" s="35">
        <v>5</v>
      </c>
      <c r="B21" s="15" t="s">
        <v>113</v>
      </c>
      <c r="C21" s="19" t="s">
        <v>2</v>
      </c>
      <c r="D21" s="17">
        <v>3</v>
      </c>
      <c r="E21" s="76"/>
      <c r="F21" s="76">
        <f t="shared" si="0"/>
        <v>0</v>
      </c>
      <c r="G21" s="65">
        <f t="shared" si="1"/>
        <v>0</v>
      </c>
      <c r="H21" s="65">
        <f t="shared" si="2"/>
        <v>0</v>
      </c>
    </row>
    <row r="22" spans="1:8" ht="13.8" x14ac:dyDescent="0.3">
      <c r="A22" s="35">
        <v>6</v>
      </c>
      <c r="B22" s="15" t="s">
        <v>114</v>
      </c>
      <c r="C22" s="19" t="s">
        <v>2</v>
      </c>
      <c r="D22" s="17">
        <v>3</v>
      </c>
      <c r="E22" s="76"/>
      <c r="F22" s="76">
        <f t="shared" si="0"/>
        <v>0</v>
      </c>
      <c r="G22" s="65">
        <f t="shared" si="1"/>
        <v>0</v>
      </c>
      <c r="H22" s="65">
        <f t="shared" si="2"/>
        <v>0</v>
      </c>
    </row>
    <row r="23" spans="1:8" ht="13.8" x14ac:dyDescent="0.3">
      <c r="A23" s="35">
        <v>7</v>
      </c>
      <c r="B23" s="15" t="s">
        <v>115</v>
      </c>
      <c r="C23" s="19" t="s">
        <v>2</v>
      </c>
      <c r="D23" s="17">
        <v>3</v>
      </c>
      <c r="E23" s="76"/>
      <c r="F23" s="76">
        <f t="shared" si="0"/>
        <v>0</v>
      </c>
      <c r="G23" s="65">
        <f t="shared" si="1"/>
        <v>0</v>
      </c>
      <c r="H23" s="65">
        <f t="shared" si="2"/>
        <v>0</v>
      </c>
    </row>
    <row r="24" spans="1:8" ht="13.8" x14ac:dyDescent="0.3">
      <c r="A24" s="35">
        <v>8</v>
      </c>
      <c r="B24" s="15" t="s">
        <v>116</v>
      </c>
      <c r="C24" s="19" t="s">
        <v>2</v>
      </c>
      <c r="D24" s="17">
        <v>3</v>
      </c>
      <c r="E24" s="76"/>
      <c r="F24" s="76">
        <f t="shared" si="0"/>
        <v>0</v>
      </c>
      <c r="G24" s="65">
        <f t="shared" si="1"/>
        <v>0</v>
      </c>
      <c r="H24" s="65">
        <f t="shared" si="2"/>
        <v>0</v>
      </c>
    </row>
    <row r="25" spans="1:8" ht="15.75" customHeight="1" x14ac:dyDescent="0.3">
      <c r="A25" s="35">
        <v>9</v>
      </c>
      <c r="B25" s="15" t="s">
        <v>117</v>
      </c>
      <c r="C25" s="19" t="s">
        <v>2</v>
      </c>
      <c r="D25" s="17">
        <v>3</v>
      </c>
      <c r="E25" s="76"/>
      <c r="F25" s="76">
        <f t="shared" si="0"/>
        <v>0</v>
      </c>
      <c r="G25" s="65">
        <f t="shared" si="1"/>
        <v>0</v>
      </c>
      <c r="H25" s="65">
        <f t="shared" si="2"/>
        <v>0</v>
      </c>
    </row>
    <row r="26" spans="1:8" ht="16.5" customHeight="1" x14ac:dyDescent="0.3">
      <c r="A26" s="35">
        <v>10</v>
      </c>
      <c r="B26" s="15" t="s">
        <v>118</v>
      </c>
      <c r="C26" s="19" t="s">
        <v>2</v>
      </c>
      <c r="D26" s="17">
        <v>2</v>
      </c>
      <c r="E26" s="76"/>
      <c r="F26" s="76">
        <f t="shared" si="0"/>
        <v>0</v>
      </c>
      <c r="G26" s="65">
        <f t="shared" si="1"/>
        <v>0</v>
      </c>
      <c r="H26" s="65">
        <f t="shared" si="2"/>
        <v>0</v>
      </c>
    </row>
    <row r="27" spans="1:8" ht="15.75" customHeight="1" x14ac:dyDescent="0.3">
      <c r="A27" s="35">
        <v>11</v>
      </c>
      <c r="B27" s="15" t="s">
        <v>119</v>
      </c>
      <c r="C27" s="19" t="s">
        <v>2</v>
      </c>
      <c r="D27" s="17">
        <v>1</v>
      </c>
      <c r="E27" s="76"/>
      <c r="F27" s="76">
        <f t="shared" si="0"/>
        <v>0</v>
      </c>
      <c r="G27" s="65">
        <f t="shared" si="1"/>
        <v>0</v>
      </c>
      <c r="H27" s="65">
        <f t="shared" si="2"/>
        <v>0</v>
      </c>
    </row>
    <row r="28" spans="1:8" ht="14.25" customHeight="1" x14ac:dyDescent="0.3">
      <c r="A28" s="35">
        <v>12</v>
      </c>
      <c r="B28" s="15" t="s">
        <v>120</v>
      </c>
      <c r="C28" s="19" t="s">
        <v>2</v>
      </c>
      <c r="D28" s="17">
        <v>1</v>
      </c>
      <c r="E28" s="76"/>
      <c r="F28" s="76">
        <f t="shared" si="0"/>
        <v>0</v>
      </c>
      <c r="G28" s="65">
        <f t="shared" si="1"/>
        <v>0</v>
      </c>
      <c r="H28" s="65">
        <f t="shared" si="2"/>
        <v>0</v>
      </c>
    </row>
    <row r="29" spans="1:8" s="122" customFormat="1" ht="15" customHeight="1" x14ac:dyDescent="0.3">
      <c r="A29" s="119"/>
      <c r="B29" s="118" t="s">
        <v>121</v>
      </c>
      <c r="C29" s="119"/>
      <c r="D29" s="119"/>
      <c r="E29" s="124"/>
      <c r="F29" s="121"/>
      <c r="G29" s="124">
        <f t="shared" si="1"/>
        <v>0</v>
      </c>
      <c r="H29" s="121"/>
    </row>
    <row r="30" spans="1:8" ht="18" customHeight="1" x14ac:dyDescent="0.3">
      <c r="A30" s="19"/>
      <c r="B30" s="15"/>
      <c r="C30" s="19"/>
      <c r="D30" s="29"/>
      <c r="E30" s="76"/>
      <c r="F30" s="76">
        <f t="shared" si="0"/>
        <v>0</v>
      </c>
      <c r="G30" s="65">
        <f t="shared" si="1"/>
        <v>0</v>
      </c>
      <c r="H30" s="65">
        <f t="shared" si="2"/>
        <v>0</v>
      </c>
    </row>
    <row r="31" spans="1:8" ht="18" customHeight="1" x14ac:dyDescent="0.3">
      <c r="A31" s="34" t="s">
        <v>122</v>
      </c>
      <c r="B31" s="24" t="s">
        <v>123</v>
      </c>
      <c r="C31" s="19"/>
      <c r="D31" s="29"/>
      <c r="E31" s="76"/>
      <c r="F31" s="76">
        <f t="shared" si="0"/>
        <v>0</v>
      </c>
      <c r="G31" s="65">
        <f t="shared" si="1"/>
        <v>0</v>
      </c>
      <c r="H31" s="65">
        <f t="shared" si="2"/>
        <v>0</v>
      </c>
    </row>
    <row r="32" spans="1:8" ht="30" customHeight="1" x14ac:dyDescent="0.3">
      <c r="A32" s="35">
        <v>1</v>
      </c>
      <c r="B32" s="15" t="s">
        <v>124</v>
      </c>
      <c r="C32" s="19" t="s">
        <v>2</v>
      </c>
      <c r="D32" s="42">
        <v>3</v>
      </c>
      <c r="E32" s="79"/>
      <c r="F32" s="79">
        <f t="shared" si="0"/>
        <v>0</v>
      </c>
      <c r="G32" s="68">
        <f t="shared" si="1"/>
        <v>0</v>
      </c>
      <c r="H32" s="68">
        <f t="shared" si="2"/>
        <v>0</v>
      </c>
    </row>
    <row r="33" spans="1:8" ht="18" customHeight="1" x14ac:dyDescent="0.3">
      <c r="A33" s="35">
        <v>2</v>
      </c>
      <c r="B33" s="15" t="s">
        <v>125</v>
      </c>
      <c r="C33" s="39" t="s">
        <v>2</v>
      </c>
      <c r="D33" s="42">
        <v>3</v>
      </c>
      <c r="E33" s="79"/>
      <c r="F33" s="79">
        <f t="shared" si="0"/>
        <v>0</v>
      </c>
      <c r="G33" s="68">
        <f t="shared" si="1"/>
        <v>0</v>
      </c>
      <c r="H33" s="68">
        <f t="shared" si="2"/>
        <v>0</v>
      </c>
    </row>
    <row r="34" spans="1:8" ht="28.5" customHeight="1" x14ac:dyDescent="0.3">
      <c r="A34" s="35">
        <v>3</v>
      </c>
      <c r="B34" s="15" t="s">
        <v>126</v>
      </c>
      <c r="C34" s="39" t="s">
        <v>127</v>
      </c>
      <c r="D34" s="42">
        <v>1</v>
      </c>
      <c r="E34" s="79"/>
      <c r="F34" s="79">
        <f t="shared" si="0"/>
        <v>0</v>
      </c>
      <c r="G34" s="68">
        <f t="shared" si="1"/>
        <v>0</v>
      </c>
      <c r="H34" s="68">
        <f t="shared" si="2"/>
        <v>0</v>
      </c>
    </row>
    <row r="35" spans="1:8" s="122" customFormat="1" ht="13.8" x14ac:dyDescent="0.3">
      <c r="A35" s="117"/>
      <c r="B35" s="118" t="s">
        <v>128</v>
      </c>
      <c r="C35" s="119"/>
      <c r="D35" s="124"/>
      <c r="E35" s="124"/>
      <c r="F35" s="121"/>
      <c r="G35" s="124">
        <f t="shared" si="1"/>
        <v>0</v>
      </c>
      <c r="H35" s="121"/>
    </row>
    <row r="36" spans="1:8" ht="13.8" x14ac:dyDescent="0.3">
      <c r="A36" s="19"/>
      <c r="B36" s="15"/>
      <c r="C36" s="19"/>
      <c r="D36" s="29"/>
      <c r="E36" s="76"/>
      <c r="F36" s="76">
        <f t="shared" si="0"/>
        <v>0</v>
      </c>
      <c r="G36" s="65">
        <f t="shared" si="1"/>
        <v>0</v>
      </c>
      <c r="H36" s="65">
        <f t="shared" si="2"/>
        <v>0</v>
      </c>
    </row>
    <row r="37" spans="1:8" ht="13.8" x14ac:dyDescent="0.3">
      <c r="A37" s="34" t="s">
        <v>129</v>
      </c>
      <c r="B37" s="24" t="s">
        <v>130</v>
      </c>
      <c r="C37" s="39"/>
      <c r="D37" s="43"/>
      <c r="E37" s="79"/>
      <c r="F37" s="79">
        <f t="shared" si="0"/>
        <v>0</v>
      </c>
      <c r="G37" s="68">
        <f t="shared" si="1"/>
        <v>0</v>
      </c>
      <c r="H37" s="68">
        <f t="shared" si="2"/>
        <v>0</v>
      </c>
    </row>
    <row r="38" spans="1:8" ht="13.8" x14ac:dyDescent="0.3">
      <c r="A38" s="35">
        <v>1</v>
      </c>
      <c r="B38" s="15" t="s">
        <v>21</v>
      </c>
      <c r="C38" s="19" t="s">
        <v>19</v>
      </c>
      <c r="D38" s="17">
        <v>8.82</v>
      </c>
      <c r="E38" s="76"/>
      <c r="F38" s="80">
        <f t="shared" si="0"/>
        <v>0</v>
      </c>
      <c r="G38" s="65">
        <f t="shared" si="1"/>
        <v>0</v>
      </c>
      <c r="H38" s="69">
        <f t="shared" si="2"/>
        <v>0</v>
      </c>
    </row>
    <row r="39" spans="1:8" s="122" customFormat="1" ht="13.8" x14ac:dyDescent="0.3">
      <c r="A39" s="117"/>
      <c r="B39" s="118" t="s">
        <v>131</v>
      </c>
      <c r="C39" s="119"/>
      <c r="D39" s="123"/>
      <c r="E39" s="124"/>
      <c r="F39" s="125"/>
      <c r="G39" s="124">
        <f t="shared" si="1"/>
        <v>0</v>
      </c>
      <c r="H39" s="125"/>
    </row>
    <row r="40" spans="1:8" ht="20.399999999999999" customHeight="1" x14ac:dyDescent="0.3">
      <c r="A40" s="50"/>
      <c r="B40" s="48" t="s">
        <v>148</v>
      </c>
      <c r="C40" s="47"/>
      <c r="D40" s="47"/>
      <c r="E40" s="74"/>
      <c r="F40" s="82">
        <f t="shared" si="0"/>
        <v>0</v>
      </c>
      <c r="G40" s="70">
        <f t="shared" si="1"/>
        <v>0</v>
      </c>
      <c r="H40" s="70">
        <f t="shared" si="2"/>
        <v>0</v>
      </c>
    </row>
    <row r="42" spans="1:8" ht="11.25" customHeight="1" x14ac:dyDescent="0.3"/>
    <row r="46" spans="1:8" ht="16.5" customHeight="1" x14ac:dyDescent="0.3"/>
    <row r="47" spans="1:8" ht="16.5" customHeight="1" x14ac:dyDescent="0.3"/>
    <row r="48" spans="1:8" ht="16.5" customHeight="1" x14ac:dyDescent="0.3"/>
    <row r="49" ht="16.5" customHeight="1" x14ac:dyDescent="0.3"/>
    <row r="50" ht="12" customHeight="1" x14ac:dyDescent="0.3"/>
  </sheetData>
  <autoFilter ref="A2:H40" xr:uid="{8EC53A15-9FA9-4DBA-8DFD-5316A8E5C69E}">
    <filterColumn colId="4" showButton="0"/>
    <filterColumn colId="6" showButton="0"/>
  </autoFilter>
  <mergeCells count="3">
    <mergeCell ref="A1:F1"/>
    <mergeCell ref="E2:F2"/>
    <mergeCell ref="G2:H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D8DA1-BF12-48D3-A32F-92A77512BF00}">
  <dimension ref="A1:J48"/>
  <sheetViews>
    <sheetView tabSelected="1" zoomScale="90" zoomScaleNormal="90" workbookViewId="0">
      <selection activeCell="O3" sqref="O3"/>
    </sheetView>
  </sheetViews>
  <sheetFormatPr baseColWidth="10" defaultColWidth="10.88671875" defaultRowHeight="13.2" x14ac:dyDescent="0.3"/>
  <cols>
    <col min="1" max="1" width="6.5546875" style="45" customWidth="1"/>
    <col min="2" max="2" width="40.109375" style="37" customWidth="1"/>
    <col min="3" max="3" width="6.44140625" style="45" customWidth="1"/>
    <col min="4" max="4" width="10" style="45" customWidth="1"/>
    <col min="5" max="6" width="11.21875" style="37" customWidth="1"/>
    <col min="7" max="8" width="11.5546875" style="37" customWidth="1"/>
    <col min="9" max="9" width="15.6640625" style="37" customWidth="1"/>
    <col min="10" max="16384" width="10.88671875" style="37"/>
  </cols>
  <sheetData>
    <row r="1" spans="1:8" s="36" customFormat="1" ht="31.8" customHeight="1" x14ac:dyDescent="0.3">
      <c r="A1" s="52" t="s">
        <v>151</v>
      </c>
      <c r="B1" s="52"/>
      <c r="C1" s="52"/>
      <c r="D1" s="52"/>
      <c r="E1" s="52"/>
      <c r="F1" s="52"/>
    </row>
    <row r="2" spans="1:8" ht="43.2" customHeight="1" x14ac:dyDescent="0.3">
      <c r="A2" s="47" t="s">
        <v>1</v>
      </c>
      <c r="B2" s="49" t="s">
        <v>50</v>
      </c>
      <c r="C2" s="47" t="s">
        <v>2</v>
      </c>
      <c r="D2" s="47" t="s">
        <v>67</v>
      </c>
      <c r="E2" s="71" t="s">
        <v>157</v>
      </c>
      <c r="F2" s="72"/>
      <c r="G2" s="60" t="s">
        <v>160</v>
      </c>
      <c r="H2" s="61"/>
    </row>
    <row r="3" spans="1:8" ht="43.2" customHeight="1" x14ac:dyDescent="0.3">
      <c r="A3" s="47"/>
      <c r="B3" s="49"/>
      <c r="C3" s="47"/>
      <c r="D3" s="47"/>
      <c r="E3" s="73" t="s">
        <v>158</v>
      </c>
      <c r="F3" s="74" t="s">
        <v>159</v>
      </c>
      <c r="G3" s="62" t="s">
        <v>158</v>
      </c>
      <c r="H3" s="63" t="s">
        <v>159</v>
      </c>
    </row>
    <row r="4" spans="1:8" ht="13.8" x14ac:dyDescent="0.3">
      <c r="A4" s="34" t="s">
        <v>95</v>
      </c>
      <c r="B4" s="24" t="s">
        <v>132</v>
      </c>
      <c r="C4" s="19"/>
      <c r="D4" s="34"/>
      <c r="E4" s="73"/>
      <c r="F4" s="75">
        <f t="shared" ref="F4:F48" si="0">+E4/655.95</f>
        <v>0</v>
      </c>
      <c r="G4" s="62">
        <f t="shared" ref="G4:G48" si="1">+D4*E4</f>
        <v>0</v>
      </c>
      <c r="H4" s="64">
        <f t="shared" ref="H4:H48" si="2">+G4/655.957</f>
        <v>0</v>
      </c>
    </row>
    <row r="5" spans="1:8" ht="27.6" x14ac:dyDescent="0.3">
      <c r="A5" s="35">
        <v>1</v>
      </c>
      <c r="B5" s="15" t="s">
        <v>133</v>
      </c>
      <c r="C5" s="19" t="s">
        <v>19</v>
      </c>
      <c r="D5" s="41">
        <f>((8.2*2.62)-(1.47+0.8))*1.2</f>
        <v>23.056799999999999</v>
      </c>
      <c r="E5" s="75"/>
      <c r="F5" s="76">
        <f t="shared" si="0"/>
        <v>0</v>
      </c>
      <c r="G5" s="64">
        <f t="shared" si="1"/>
        <v>0</v>
      </c>
      <c r="H5" s="65">
        <f t="shared" si="2"/>
        <v>0</v>
      </c>
    </row>
    <row r="6" spans="1:8" ht="27.6" x14ac:dyDescent="0.3">
      <c r="A6" s="35">
        <v>2</v>
      </c>
      <c r="B6" s="15" t="s">
        <v>134</v>
      </c>
      <c r="C6" s="19" t="s">
        <v>8</v>
      </c>
      <c r="D6" s="17">
        <f>(0.15*0.15*2.62*4)*1.2</f>
        <v>0.28295999999999999</v>
      </c>
      <c r="E6" s="75"/>
      <c r="F6" s="76">
        <f t="shared" si="0"/>
        <v>0</v>
      </c>
      <c r="G6" s="64">
        <f t="shared" si="1"/>
        <v>0</v>
      </c>
      <c r="H6" s="65">
        <f t="shared" si="2"/>
        <v>0</v>
      </c>
    </row>
    <row r="7" spans="1:8" s="122" customFormat="1" ht="13.8" x14ac:dyDescent="0.3">
      <c r="A7" s="117"/>
      <c r="B7" s="118" t="s">
        <v>99</v>
      </c>
      <c r="C7" s="119"/>
      <c r="D7" s="119"/>
      <c r="E7" s="120"/>
      <c r="F7" s="121"/>
      <c r="G7" s="120"/>
      <c r="H7" s="121"/>
    </row>
    <row r="8" spans="1:8" ht="13.8" x14ac:dyDescent="0.3">
      <c r="A8" s="19"/>
      <c r="B8" s="15"/>
      <c r="C8" s="19"/>
      <c r="D8" s="29"/>
      <c r="E8" s="76"/>
      <c r="F8" s="76">
        <f t="shared" si="0"/>
        <v>0</v>
      </c>
      <c r="G8" s="65">
        <f t="shared" si="1"/>
        <v>0</v>
      </c>
      <c r="H8" s="65">
        <f t="shared" si="2"/>
        <v>0</v>
      </c>
    </row>
    <row r="9" spans="1:8" ht="13.8" x14ac:dyDescent="0.3">
      <c r="A9" s="34" t="s">
        <v>100</v>
      </c>
      <c r="B9" s="24" t="s">
        <v>135</v>
      </c>
      <c r="C9" s="19"/>
      <c r="D9" s="29"/>
      <c r="E9" s="76"/>
      <c r="F9" s="76">
        <f t="shared" si="0"/>
        <v>0</v>
      </c>
      <c r="G9" s="65">
        <f t="shared" si="1"/>
        <v>0</v>
      </c>
      <c r="H9" s="65">
        <f t="shared" si="2"/>
        <v>0</v>
      </c>
    </row>
    <row r="10" spans="1:8" ht="13.8" x14ac:dyDescent="0.3">
      <c r="A10" s="35">
        <v>1</v>
      </c>
      <c r="B10" s="15" t="s">
        <v>136</v>
      </c>
      <c r="C10" s="19" t="s">
        <v>19</v>
      </c>
      <c r="D10" s="17">
        <f>((8.2*2.62)-(1.47+0.8))*1.2</f>
        <v>23.056799999999999</v>
      </c>
      <c r="E10" s="75"/>
      <c r="F10" s="76">
        <f t="shared" si="0"/>
        <v>0</v>
      </c>
      <c r="G10" s="64">
        <f t="shared" si="1"/>
        <v>0</v>
      </c>
      <c r="H10" s="65">
        <f t="shared" si="2"/>
        <v>0</v>
      </c>
    </row>
    <row r="11" spans="1:8" ht="13.8" x14ac:dyDescent="0.3">
      <c r="A11" s="35">
        <v>2</v>
      </c>
      <c r="B11" s="15" t="s">
        <v>137</v>
      </c>
      <c r="C11" s="19" t="s">
        <v>19</v>
      </c>
      <c r="D11" s="17">
        <f>(8.2*0.62)</f>
        <v>5.0839999999999996</v>
      </c>
      <c r="E11" s="75"/>
      <c r="F11" s="76">
        <f t="shared" si="0"/>
        <v>0</v>
      </c>
      <c r="G11" s="64">
        <f t="shared" si="1"/>
        <v>0</v>
      </c>
      <c r="H11" s="65">
        <f t="shared" si="2"/>
        <v>0</v>
      </c>
    </row>
    <row r="12" spans="1:8" ht="55.2" x14ac:dyDescent="0.3">
      <c r="A12" s="35">
        <v>3</v>
      </c>
      <c r="B12" s="15" t="s">
        <v>97</v>
      </c>
      <c r="C12" s="19" t="s">
        <v>19</v>
      </c>
      <c r="D12" s="17">
        <f>4.98+4.46+2.76</f>
        <v>12.200000000000001</v>
      </c>
      <c r="E12" s="75"/>
      <c r="F12" s="76">
        <f t="shared" si="0"/>
        <v>0</v>
      </c>
      <c r="G12" s="64">
        <f t="shared" si="1"/>
        <v>0</v>
      </c>
      <c r="H12" s="65">
        <f t="shared" si="2"/>
        <v>0</v>
      </c>
    </row>
    <row r="13" spans="1:8" ht="60" customHeight="1" x14ac:dyDescent="0.3">
      <c r="A13" s="35">
        <v>4</v>
      </c>
      <c r="B13" s="23" t="s">
        <v>138</v>
      </c>
      <c r="C13" s="19" t="s">
        <v>19</v>
      </c>
      <c r="D13" s="17">
        <f>(((10.04+7+9.4)*2.1)-(4.41+2.4))</f>
        <v>48.713999999999999</v>
      </c>
      <c r="E13" s="75"/>
      <c r="F13" s="76">
        <f t="shared" si="0"/>
        <v>0</v>
      </c>
      <c r="G13" s="64">
        <f t="shared" si="1"/>
        <v>0</v>
      </c>
      <c r="H13" s="65">
        <f t="shared" si="2"/>
        <v>0</v>
      </c>
    </row>
    <row r="14" spans="1:8" s="122" customFormat="1" ht="13.8" x14ac:dyDescent="0.3">
      <c r="A14" s="123"/>
      <c r="B14" s="118" t="s">
        <v>106</v>
      </c>
      <c r="C14" s="119"/>
      <c r="D14" s="119"/>
      <c r="E14" s="124"/>
      <c r="F14" s="121"/>
      <c r="G14" s="124"/>
      <c r="H14" s="121"/>
    </row>
    <row r="15" spans="1:8" ht="13.8" x14ac:dyDescent="0.3">
      <c r="A15" s="19"/>
      <c r="B15" s="24"/>
      <c r="C15" s="19"/>
      <c r="D15" s="29"/>
      <c r="E15" s="76"/>
      <c r="F15" s="77">
        <f t="shared" si="0"/>
        <v>0</v>
      </c>
      <c r="G15" s="65">
        <f t="shared" si="1"/>
        <v>0</v>
      </c>
      <c r="H15" s="66">
        <f t="shared" si="2"/>
        <v>0</v>
      </c>
    </row>
    <row r="16" spans="1:8" ht="13.8" x14ac:dyDescent="0.3">
      <c r="A16" s="34" t="s">
        <v>107</v>
      </c>
      <c r="B16" s="24" t="s">
        <v>101</v>
      </c>
      <c r="C16" s="19"/>
      <c r="D16" s="29"/>
      <c r="E16" s="76"/>
      <c r="F16" s="76">
        <f t="shared" si="0"/>
        <v>0</v>
      </c>
      <c r="G16" s="65">
        <f t="shared" si="1"/>
        <v>0</v>
      </c>
      <c r="H16" s="65">
        <f t="shared" si="2"/>
        <v>0</v>
      </c>
    </row>
    <row r="17" spans="1:8" ht="41.4" x14ac:dyDescent="0.3">
      <c r="A17" s="35">
        <v>1</v>
      </c>
      <c r="B17" s="15" t="s">
        <v>103</v>
      </c>
      <c r="C17" s="19" t="s">
        <v>2</v>
      </c>
      <c r="D17" s="17">
        <v>3</v>
      </c>
      <c r="E17" s="76"/>
      <c r="F17" s="76">
        <f t="shared" si="0"/>
        <v>0</v>
      </c>
      <c r="G17" s="65">
        <f t="shared" si="1"/>
        <v>0</v>
      </c>
      <c r="H17" s="65">
        <f t="shared" si="2"/>
        <v>0</v>
      </c>
    </row>
    <row r="18" spans="1:8" ht="27.6" x14ac:dyDescent="0.3">
      <c r="A18" s="35">
        <v>2</v>
      </c>
      <c r="B18" s="15" t="s">
        <v>104</v>
      </c>
      <c r="C18" s="19" t="s">
        <v>2</v>
      </c>
      <c r="D18" s="17">
        <v>3</v>
      </c>
      <c r="E18" s="76"/>
      <c r="F18" s="76">
        <f t="shared" si="0"/>
        <v>0</v>
      </c>
      <c r="G18" s="65">
        <f t="shared" si="1"/>
        <v>0</v>
      </c>
      <c r="H18" s="65">
        <f t="shared" si="2"/>
        <v>0</v>
      </c>
    </row>
    <row r="19" spans="1:8" ht="27.6" x14ac:dyDescent="0.3">
      <c r="A19" s="35">
        <v>3</v>
      </c>
      <c r="B19" s="15" t="s">
        <v>139</v>
      </c>
      <c r="C19" s="19" t="s">
        <v>86</v>
      </c>
      <c r="D19" s="17">
        <f>(0.8*1)*3</f>
        <v>2.4000000000000004</v>
      </c>
      <c r="E19" s="75"/>
      <c r="F19" s="76">
        <f t="shared" si="0"/>
        <v>0</v>
      </c>
      <c r="G19" s="64">
        <f t="shared" si="1"/>
        <v>0</v>
      </c>
      <c r="H19" s="65">
        <f t="shared" si="2"/>
        <v>0</v>
      </c>
    </row>
    <row r="20" spans="1:8" s="122" customFormat="1" ht="13.8" x14ac:dyDescent="0.3">
      <c r="A20" s="119"/>
      <c r="B20" s="118" t="s">
        <v>121</v>
      </c>
      <c r="C20" s="119"/>
      <c r="D20" s="119"/>
      <c r="E20" s="124"/>
      <c r="F20" s="121"/>
      <c r="G20" s="124"/>
      <c r="H20" s="121"/>
    </row>
    <row r="21" spans="1:8" ht="13.8" x14ac:dyDescent="0.3">
      <c r="A21" s="19"/>
      <c r="B21" s="24"/>
      <c r="C21" s="19"/>
      <c r="D21" s="29"/>
      <c r="E21" s="76"/>
      <c r="F21" s="76">
        <f t="shared" si="0"/>
        <v>0</v>
      </c>
      <c r="G21" s="65">
        <f t="shared" si="1"/>
        <v>0</v>
      </c>
      <c r="H21" s="65">
        <f t="shared" si="2"/>
        <v>0</v>
      </c>
    </row>
    <row r="22" spans="1:8" ht="13.8" x14ac:dyDescent="0.3">
      <c r="A22" s="34" t="s">
        <v>122</v>
      </c>
      <c r="B22" s="24" t="s">
        <v>108</v>
      </c>
      <c r="C22" s="19"/>
      <c r="D22" s="29"/>
      <c r="E22" s="76"/>
      <c r="F22" s="76">
        <f t="shared" si="0"/>
        <v>0</v>
      </c>
      <c r="G22" s="65">
        <f t="shared" si="1"/>
        <v>0</v>
      </c>
      <c r="H22" s="65">
        <f t="shared" si="2"/>
        <v>0</v>
      </c>
    </row>
    <row r="23" spans="1:8" ht="13.8" x14ac:dyDescent="0.3">
      <c r="A23" s="35">
        <v>1</v>
      </c>
      <c r="B23" s="15" t="s">
        <v>109</v>
      </c>
      <c r="C23" s="19" t="s">
        <v>4</v>
      </c>
      <c r="D23" s="17">
        <v>1</v>
      </c>
      <c r="E23" s="75"/>
      <c r="F23" s="76">
        <f t="shared" si="0"/>
        <v>0</v>
      </c>
      <c r="G23" s="64">
        <f t="shared" si="1"/>
        <v>0</v>
      </c>
      <c r="H23" s="65">
        <f t="shared" si="2"/>
        <v>0</v>
      </c>
    </row>
    <row r="24" spans="1:8" ht="13.8" x14ac:dyDescent="0.3">
      <c r="A24" s="35">
        <v>2</v>
      </c>
      <c r="B24" s="15" t="s">
        <v>110</v>
      </c>
      <c r="C24" s="19" t="s">
        <v>4</v>
      </c>
      <c r="D24" s="17">
        <v>1</v>
      </c>
      <c r="E24" s="75"/>
      <c r="F24" s="76">
        <f t="shared" si="0"/>
        <v>0</v>
      </c>
      <c r="G24" s="64">
        <f t="shared" si="1"/>
        <v>0</v>
      </c>
      <c r="H24" s="65">
        <f t="shared" si="2"/>
        <v>0</v>
      </c>
    </row>
    <row r="25" spans="1:8" ht="13.8" x14ac:dyDescent="0.3">
      <c r="A25" s="35">
        <v>3</v>
      </c>
      <c r="B25" s="15" t="s">
        <v>111</v>
      </c>
      <c r="C25" s="19" t="s">
        <v>2</v>
      </c>
      <c r="D25" s="17">
        <v>3</v>
      </c>
      <c r="E25" s="75"/>
      <c r="F25" s="76">
        <f t="shared" si="0"/>
        <v>0</v>
      </c>
      <c r="G25" s="64">
        <f t="shared" si="1"/>
        <v>0</v>
      </c>
      <c r="H25" s="65">
        <f t="shared" si="2"/>
        <v>0</v>
      </c>
    </row>
    <row r="26" spans="1:8" ht="13.8" x14ac:dyDescent="0.3">
      <c r="A26" s="35">
        <v>4</v>
      </c>
      <c r="B26" s="15" t="s">
        <v>112</v>
      </c>
      <c r="C26" s="19" t="s">
        <v>2</v>
      </c>
      <c r="D26" s="17">
        <v>3</v>
      </c>
      <c r="E26" s="75"/>
      <c r="F26" s="76">
        <f t="shared" si="0"/>
        <v>0</v>
      </c>
      <c r="G26" s="64">
        <f t="shared" si="1"/>
        <v>0</v>
      </c>
      <c r="H26" s="65">
        <f t="shared" si="2"/>
        <v>0</v>
      </c>
    </row>
    <row r="27" spans="1:8" ht="13.8" x14ac:dyDescent="0.3">
      <c r="A27" s="35">
        <v>5</v>
      </c>
      <c r="B27" s="15" t="s">
        <v>113</v>
      </c>
      <c r="C27" s="19" t="s">
        <v>2</v>
      </c>
      <c r="D27" s="17">
        <v>3</v>
      </c>
      <c r="E27" s="75"/>
      <c r="F27" s="76">
        <f t="shared" si="0"/>
        <v>0</v>
      </c>
      <c r="G27" s="64">
        <f t="shared" si="1"/>
        <v>0</v>
      </c>
      <c r="H27" s="65">
        <f t="shared" si="2"/>
        <v>0</v>
      </c>
    </row>
    <row r="28" spans="1:8" ht="13.8" x14ac:dyDescent="0.3">
      <c r="A28" s="35">
        <v>6</v>
      </c>
      <c r="B28" s="15" t="s">
        <v>114</v>
      </c>
      <c r="C28" s="19" t="s">
        <v>2</v>
      </c>
      <c r="D28" s="17">
        <v>3</v>
      </c>
      <c r="E28" s="75"/>
      <c r="F28" s="76">
        <f t="shared" si="0"/>
        <v>0</v>
      </c>
      <c r="G28" s="64">
        <f t="shared" si="1"/>
        <v>0</v>
      </c>
      <c r="H28" s="65">
        <f t="shared" si="2"/>
        <v>0</v>
      </c>
    </row>
    <row r="29" spans="1:8" ht="13.8" x14ac:dyDescent="0.3">
      <c r="A29" s="35">
        <v>7</v>
      </c>
      <c r="B29" s="15" t="s">
        <v>115</v>
      </c>
      <c r="C29" s="19" t="s">
        <v>2</v>
      </c>
      <c r="D29" s="17">
        <v>3</v>
      </c>
      <c r="E29" s="75"/>
      <c r="F29" s="76">
        <f t="shared" si="0"/>
        <v>0</v>
      </c>
      <c r="G29" s="64">
        <f t="shared" si="1"/>
        <v>0</v>
      </c>
      <c r="H29" s="65">
        <f t="shared" si="2"/>
        <v>0</v>
      </c>
    </row>
    <row r="30" spans="1:8" ht="13.8" x14ac:dyDescent="0.3">
      <c r="A30" s="35">
        <v>8</v>
      </c>
      <c r="B30" s="15" t="s">
        <v>116</v>
      </c>
      <c r="C30" s="19" t="s">
        <v>2</v>
      </c>
      <c r="D30" s="17">
        <v>3</v>
      </c>
      <c r="E30" s="75"/>
      <c r="F30" s="76">
        <f t="shared" si="0"/>
        <v>0</v>
      </c>
      <c r="G30" s="64">
        <f t="shared" si="1"/>
        <v>0</v>
      </c>
      <c r="H30" s="65">
        <f t="shared" si="2"/>
        <v>0</v>
      </c>
    </row>
    <row r="31" spans="1:8" ht="13.8" x14ac:dyDescent="0.3">
      <c r="A31" s="35">
        <v>9</v>
      </c>
      <c r="B31" s="15" t="s">
        <v>117</v>
      </c>
      <c r="C31" s="19" t="s">
        <v>2</v>
      </c>
      <c r="D31" s="17">
        <v>3</v>
      </c>
      <c r="E31" s="75"/>
      <c r="F31" s="76">
        <f t="shared" si="0"/>
        <v>0</v>
      </c>
      <c r="G31" s="64">
        <f t="shared" si="1"/>
        <v>0</v>
      </c>
      <c r="H31" s="65">
        <f t="shared" si="2"/>
        <v>0</v>
      </c>
    </row>
    <row r="32" spans="1:8" s="122" customFormat="1" ht="13.8" x14ac:dyDescent="0.3">
      <c r="A32" s="119"/>
      <c r="B32" s="118" t="s">
        <v>128</v>
      </c>
      <c r="C32" s="119"/>
      <c r="D32" s="119"/>
      <c r="E32" s="124"/>
      <c r="F32" s="121"/>
      <c r="G32" s="124"/>
      <c r="H32" s="121"/>
    </row>
    <row r="33" spans="1:10" ht="13.8" x14ac:dyDescent="0.3">
      <c r="A33" s="19"/>
      <c r="B33" s="15"/>
      <c r="C33" s="19"/>
      <c r="D33" s="29"/>
      <c r="E33" s="76"/>
      <c r="F33" s="76">
        <f t="shared" si="0"/>
        <v>0</v>
      </c>
      <c r="G33" s="65">
        <f t="shared" si="1"/>
        <v>0</v>
      </c>
      <c r="H33" s="65">
        <f t="shared" si="2"/>
        <v>0</v>
      </c>
    </row>
    <row r="34" spans="1:10" ht="13.8" x14ac:dyDescent="0.3">
      <c r="A34" s="34" t="s">
        <v>129</v>
      </c>
      <c r="B34" s="24" t="s">
        <v>123</v>
      </c>
      <c r="C34" s="19"/>
      <c r="D34" s="29"/>
      <c r="E34" s="76"/>
      <c r="F34" s="76">
        <f t="shared" si="0"/>
        <v>0</v>
      </c>
      <c r="G34" s="65">
        <f t="shared" si="1"/>
        <v>0</v>
      </c>
      <c r="H34" s="65">
        <f t="shared" si="2"/>
        <v>0</v>
      </c>
    </row>
    <row r="35" spans="1:10" ht="27.6" x14ac:dyDescent="0.3">
      <c r="A35" s="35">
        <v>1</v>
      </c>
      <c r="B35" s="15" t="s">
        <v>124</v>
      </c>
      <c r="C35" s="39" t="s">
        <v>2</v>
      </c>
      <c r="D35" s="42">
        <v>3</v>
      </c>
      <c r="E35" s="78"/>
      <c r="F35" s="76">
        <f t="shared" si="0"/>
        <v>0</v>
      </c>
      <c r="G35" s="67">
        <f t="shared" si="1"/>
        <v>0</v>
      </c>
      <c r="H35" s="65">
        <f t="shared" si="2"/>
        <v>0</v>
      </c>
    </row>
    <row r="36" spans="1:10" ht="13.8" x14ac:dyDescent="0.3">
      <c r="A36" s="35">
        <v>2</v>
      </c>
      <c r="B36" s="15" t="s">
        <v>140</v>
      </c>
      <c r="C36" s="39" t="s">
        <v>2</v>
      </c>
      <c r="D36" s="42">
        <v>3</v>
      </c>
      <c r="E36" s="78"/>
      <c r="F36" s="76">
        <f t="shared" si="0"/>
        <v>0</v>
      </c>
      <c r="G36" s="67">
        <f t="shared" si="1"/>
        <v>0</v>
      </c>
      <c r="H36" s="65">
        <f t="shared" si="2"/>
        <v>0</v>
      </c>
    </row>
    <row r="37" spans="1:10" ht="27.6" x14ac:dyDescent="0.3">
      <c r="A37" s="35">
        <v>3</v>
      </c>
      <c r="B37" s="15" t="s">
        <v>126</v>
      </c>
      <c r="C37" s="39" t="s">
        <v>127</v>
      </c>
      <c r="D37" s="42">
        <v>1</v>
      </c>
      <c r="E37" s="78"/>
      <c r="F37" s="76">
        <f t="shared" si="0"/>
        <v>0</v>
      </c>
      <c r="G37" s="67">
        <f t="shared" si="1"/>
        <v>0</v>
      </c>
      <c r="H37" s="65">
        <f t="shared" si="2"/>
        <v>0</v>
      </c>
    </row>
    <row r="38" spans="1:10" s="122" customFormat="1" ht="13.8" x14ac:dyDescent="0.3">
      <c r="A38" s="118"/>
      <c r="B38" s="118" t="s">
        <v>131</v>
      </c>
      <c r="C38" s="119"/>
      <c r="D38" s="124"/>
      <c r="E38" s="124"/>
      <c r="F38" s="121"/>
      <c r="G38" s="124"/>
      <c r="H38" s="121"/>
    </row>
    <row r="39" spans="1:10" ht="13.8" x14ac:dyDescent="0.3">
      <c r="A39" s="19"/>
      <c r="B39" s="15"/>
      <c r="C39" s="19"/>
      <c r="D39" s="29"/>
      <c r="E39" s="76"/>
      <c r="F39" s="76">
        <f t="shared" si="0"/>
        <v>0</v>
      </c>
      <c r="G39" s="65">
        <f t="shared" si="1"/>
        <v>0</v>
      </c>
      <c r="H39" s="65">
        <f t="shared" si="2"/>
        <v>0</v>
      </c>
    </row>
    <row r="40" spans="1:10" ht="13.8" x14ac:dyDescent="0.3">
      <c r="A40" s="34" t="s">
        <v>141</v>
      </c>
      <c r="B40" s="24" t="s">
        <v>130</v>
      </c>
      <c r="C40" s="39"/>
      <c r="D40" s="43"/>
      <c r="E40" s="79"/>
      <c r="F40" s="79">
        <f t="shared" si="0"/>
        <v>0</v>
      </c>
      <c r="G40" s="68">
        <f t="shared" si="1"/>
        <v>0</v>
      </c>
      <c r="H40" s="68">
        <f t="shared" si="2"/>
        <v>0</v>
      </c>
    </row>
    <row r="41" spans="1:10" ht="27.6" x14ac:dyDescent="0.3">
      <c r="A41" s="35">
        <v>1</v>
      </c>
      <c r="B41" s="15" t="s">
        <v>142</v>
      </c>
      <c r="C41" s="19" t="s">
        <v>19</v>
      </c>
      <c r="D41" s="17">
        <f>D10</f>
        <v>23.056799999999999</v>
      </c>
      <c r="E41" s="78"/>
      <c r="F41" s="80">
        <f t="shared" si="0"/>
        <v>0</v>
      </c>
      <c r="G41" s="67">
        <f t="shared" si="1"/>
        <v>0</v>
      </c>
      <c r="H41" s="69">
        <f t="shared" si="2"/>
        <v>0</v>
      </c>
      <c r="J41" s="46"/>
    </row>
    <row r="42" spans="1:10" ht="27.6" x14ac:dyDescent="0.3">
      <c r="A42" s="35">
        <v>2</v>
      </c>
      <c r="B42" s="15" t="s">
        <v>143</v>
      </c>
      <c r="C42" s="19" t="s">
        <v>19</v>
      </c>
      <c r="D42" s="17">
        <f>D11</f>
        <v>5.0839999999999996</v>
      </c>
      <c r="E42" s="78"/>
      <c r="F42" s="80">
        <f t="shared" si="0"/>
        <v>0</v>
      </c>
      <c r="G42" s="67">
        <f t="shared" si="1"/>
        <v>0</v>
      </c>
      <c r="H42" s="69">
        <f t="shared" si="2"/>
        <v>0</v>
      </c>
    </row>
    <row r="43" spans="1:10" ht="13.8" x14ac:dyDescent="0.3">
      <c r="A43" s="35">
        <v>3</v>
      </c>
      <c r="B43" s="15" t="s">
        <v>144</v>
      </c>
      <c r="C43" s="19" t="s">
        <v>19</v>
      </c>
      <c r="D43" s="17">
        <f>D12</f>
        <v>12.200000000000001</v>
      </c>
      <c r="E43" s="75"/>
      <c r="F43" s="80">
        <f t="shared" si="0"/>
        <v>0</v>
      </c>
      <c r="G43" s="64">
        <f t="shared" si="1"/>
        <v>0</v>
      </c>
      <c r="H43" s="69">
        <f t="shared" si="2"/>
        <v>0</v>
      </c>
    </row>
    <row r="44" spans="1:10" ht="13.8" x14ac:dyDescent="0.3">
      <c r="A44" s="35">
        <v>4</v>
      </c>
      <c r="B44" s="15" t="s">
        <v>145</v>
      </c>
      <c r="C44" s="19" t="s">
        <v>19</v>
      </c>
      <c r="D44" s="17">
        <f>D41+D42</f>
        <v>28.140799999999999</v>
      </c>
      <c r="E44" s="75"/>
      <c r="F44" s="80">
        <f t="shared" si="0"/>
        <v>0</v>
      </c>
      <c r="G44" s="64">
        <f t="shared" si="1"/>
        <v>0</v>
      </c>
      <c r="H44" s="69">
        <f t="shared" si="2"/>
        <v>0</v>
      </c>
    </row>
    <row r="45" spans="1:10" ht="13.8" x14ac:dyDescent="0.3">
      <c r="A45" s="35">
        <v>5</v>
      </c>
      <c r="B45" s="15" t="s">
        <v>21</v>
      </c>
      <c r="C45" s="19" t="s">
        <v>19</v>
      </c>
      <c r="D45" s="17">
        <f>8.82</f>
        <v>8.82</v>
      </c>
      <c r="E45" s="75"/>
      <c r="F45" s="80">
        <f t="shared" si="0"/>
        <v>0</v>
      </c>
      <c r="G45" s="64">
        <f t="shared" si="1"/>
        <v>0</v>
      </c>
      <c r="H45" s="69">
        <f t="shared" si="2"/>
        <v>0</v>
      </c>
    </row>
    <row r="46" spans="1:10" s="122" customFormat="1" ht="14.25" customHeight="1" x14ac:dyDescent="0.3">
      <c r="A46" s="117"/>
      <c r="B46" s="118" t="s">
        <v>146</v>
      </c>
      <c r="C46" s="119"/>
      <c r="D46" s="123"/>
      <c r="E46" s="120"/>
      <c r="F46" s="121"/>
      <c r="G46" s="120"/>
      <c r="H46" s="121"/>
    </row>
    <row r="47" spans="1:10" ht="13.8" x14ac:dyDescent="0.3">
      <c r="A47" s="34"/>
      <c r="B47" s="24"/>
      <c r="C47" s="19"/>
      <c r="D47" s="29"/>
      <c r="E47" s="76"/>
      <c r="F47" s="76">
        <f t="shared" si="0"/>
        <v>0</v>
      </c>
      <c r="G47" s="65">
        <f t="shared" si="1"/>
        <v>0</v>
      </c>
      <c r="H47" s="65">
        <f t="shared" si="2"/>
        <v>0</v>
      </c>
    </row>
    <row r="48" spans="1:10" ht="22.8" customHeight="1" x14ac:dyDescent="0.3">
      <c r="A48" s="44"/>
      <c r="B48" s="48" t="s">
        <v>147</v>
      </c>
      <c r="C48" s="48"/>
      <c r="D48" s="48"/>
      <c r="E48" s="81"/>
      <c r="F48" s="82">
        <f t="shared" si="0"/>
        <v>0</v>
      </c>
      <c r="G48" s="138">
        <f t="shared" si="1"/>
        <v>0</v>
      </c>
      <c r="H48" s="70">
        <f t="shared" si="2"/>
        <v>0</v>
      </c>
    </row>
  </sheetData>
  <autoFilter ref="A2:J48" xr:uid="{E68D8DA1-BF12-48D3-A32F-92A77512BF00}">
    <filterColumn colId="4" showButton="0"/>
    <filterColumn colId="6" showButton="0"/>
  </autoFilter>
  <mergeCells count="3">
    <mergeCell ref="A1:F1"/>
    <mergeCell ref="E2:F2"/>
    <mergeCell ref="G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4B8AA-0895-4DB2-A208-682C7F359A08}">
  <dimension ref="A1:G55"/>
  <sheetViews>
    <sheetView workbookViewId="0">
      <selection activeCell="H4" sqref="H4"/>
    </sheetView>
  </sheetViews>
  <sheetFormatPr baseColWidth="10" defaultColWidth="11.44140625" defaultRowHeight="13.8" x14ac:dyDescent="0.25"/>
  <cols>
    <col min="1" max="1" width="6.5546875" style="1" customWidth="1"/>
    <col min="2" max="2" width="38.5546875" style="2" customWidth="1"/>
    <col min="3" max="3" width="5.33203125" style="1" customWidth="1"/>
    <col min="4" max="4" width="19.109375" style="3" customWidth="1"/>
    <col min="5" max="5" width="37.5546875" style="3" customWidth="1"/>
    <col min="6" max="6" width="14.6640625" style="3" customWidth="1"/>
    <col min="7" max="7" width="35.88671875" style="3" customWidth="1"/>
    <col min="8" max="8" width="49.109375" style="3" customWidth="1"/>
    <col min="9" max="16384" width="11.44140625" style="3"/>
  </cols>
  <sheetData>
    <row r="1" spans="1:7" ht="29.4" customHeight="1" x14ac:dyDescent="0.25">
      <c r="A1" s="53" t="s">
        <v>152</v>
      </c>
      <c r="B1" s="53"/>
      <c r="C1" s="53"/>
      <c r="D1" s="53"/>
      <c r="E1" s="53"/>
    </row>
    <row r="2" spans="1:7" ht="15.6" x14ac:dyDescent="0.25">
      <c r="A2" s="55" t="s">
        <v>1</v>
      </c>
      <c r="B2" s="56" t="s">
        <v>50</v>
      </c>
      <c r="C2" s="55" t="s">
        <v>2</v>
      </c>
      <c r="D2" s="150" t="s">
        <v>162</v>
      </c>
      <c r="E2" s="150"/>
      <c r="F2" s="139" t="s">
        <v>163</v>
      </c>
      <c r="G2" s="139"/>
    </row>
    <row r="3" spans="1:7" ht="27.6" x14ac:dyDescent="0.25">
      <c r="A3" s="55"/>
      <c r="B3" s="56"/>
      <c r="C3" s="55"/>
      <c r="D3" s="87" t="s">
        <v>155</v>
      </c>
      <c r="E3" s="87" t="s">
        <v>156</v>
      </c>
      <c r="F3" s="140" t="s">
        <v>155</v>
      </c>
      <c r="G3" s="140" t="s">
        <v>156</v>
      </c>
    </row>
    <row r="4" spans="1:7" x14ac:dyDescent="0.25">
      <c r="A4" s="8" t="s">
        <v>14</v>
      </c>
      <c r="B4" s="9" t="s">
        <v>9</v>
      </c>
      <c r="C4" s="10"/>
      <c r="D4" s="87"/>
      <c r="E4" s="85"/>
      <c r="F4" s="140">
        <f t="shared" ref="F4:F35" si="0">+D4/655957</f>
        <v>0</v>
      </c>
      <c r="G4" s="141"/>
    </row>
    <row r="5" spans="1:7" x14ac:dyDescent="0.25">
      <c r="A5" s="11" t="s">
        <v>15</v>
      </c>
      <c r="B5" s="12" t="s">
        <v>0</v>
      </c>
      <c r="C5" s="13" t="s">
        <v>4</v>
      </c>
      <c r="D5" s="89"/>
      <c r="E5" s="89"/>
      <c r="F5" s="142">
        <f t="shared" si="0"/>
        <v>0</v>
      </c>
      <c r="G5" s="142"/>
    </row>
    <row r="6" spans="1:7" ht="27.6" x14ac:dyDescent="0.25">
      <c r="A6" s="11" t="s">
        <v>16</v>
      </c>
      <c r="B6" s="12" t="s">
        <v>65</v>
      </c>
      <c r="C6" s="13" t="s">
        <v>4</v>
      </c>
      <c r="D6" s="89"/>
      <c r="E6" s="89"/>
      <c r="F6" s="142">
        <f t="shared" si="0"/>
        <v>0</v>
      </c>
      <c r="G6" s="142"/>
    </row>
    <row r="7" spans="1:7" x14ac:dyDescent="0.25">
      <c r="A7" s="11"/>
      <c r="B7" s="30" t="s">
        <v>87</v>
      </c>
      <c r="C7" s="13"/>
      <c r="D7" s="89"/>
      <c r="E7" s="151"/>
      <c r="F7" s="142">
        <f t="shared" si="0"/>
        <v>0</v>
      </c>
      <c r="G7" s="143"/>
    </row>
    <row r="8" spans="1:7" x14ac:dyDescent="0.25">
      <c r="A8" s="11"/>
      <c r="B8" s="30"/>
      <c r="C8" s="13"/>
      <c r="D8" s="89"/>
      <c r="E8" s="151"/>
      <c r="F8" s="142">
        <f t="shared" si="0"/>
        <v>0</v>
      </c>
      <c r="G8" s="143"/>
    </row>
    <row r="9" spans="1:7" x14ac:dyDescent="0.25">
      <c r="A9" s="8" t="s">
        <v>13</v>
      </c>
      <c r="B9" s="9" t="s">
        <v>38</v>
      </c>
      <c r="C9" s="13"/>
      <c r="D9" s="89"/>
      <c r="E9" s="89"/>
      <c r="F9" s="142">
        <f t="shared" si="0"/>
        <v>0</v>
      </c>
      <c r="G9" s="142"/>
    </row>
    <row r="10" spans="1:7" x14ac:dyDescent="0.25">
      <c r="A10" s="11" t="s">
        <v>17</v>
      </c>
      <c r="B10" s="15" t="s">
        <v>39</v>
      </c>
      <c r="C10" s="19" t="s">
        <v>8</v>
      </c>
      <c r="D10" s="75"/>
      <c r="E10" s="76"/>
      <c r="F10" s="144">
        <f t="shared" si="0"/>
        <v>0</v>
      </c>
      <c r="G10" s="145"/>
    </row>
    <row r="11" spans="1:7" x14ac:dyDescent="0.25">
      <c r="A11" s="11" t="s">
        <v>35</v>
      </c>
      <c r="B11" s="15" t="s">
        <v>71</v>
      </c>
      <c r="C11" s="19" t="s">
        <v>8</v>
      </c>
      <c r="D11" s="75"/>
      <c r="E11" s="76"/>
      <c r="F11" s="144">
        <f t="shared" si="0"/>
        <v>0</v>
      </c>
      <c r="G11" s="145"/>
    </row>
    <row r="12" spans="1:7" x14ac:dyDescent="0.25">
      <c r="A12" s="11" t="s">
        <v>41</v>
      </c>
      <c r="B12" s="15" t="s">
        <v>34</v>
      </c>
      <c r="C12" s="19" t="s">
        <v>8</v>
      </c>
      <c r="D12" s="75"/>
      <c r="E12" s="76"/>
      <c r="F12" s="144">
        <f t="shared" si="0"/>
        <v>0</v>
      </c>
      <c r="G12" s="145"/>
    </row>
    <row r="13" spans="1:7" ht="27.6" x14ac:dyDescent="0.25">
      <c r="A13" s="11" t="s">
        <v>72</v>
      </c>
      <c r="B13" s="15" t="s">
        <v>74</v>
      </c>
      <c r="C13" s="19" t="s">
        <v>8</v>
      </c>
      <c r="D13" s="75"/>
      <c r="E13" s="76"/>
      <c r="F13" s="144">
        <f t="shared" si="0"/>
        <v>0</v>
      </c>
      <c r="G13" s="145"/>
    </row>
    <row r="14" spans="1:7" ht="27.6" x14ac:dyDescent="0.25">
      <c r="A14" s="11" t="s">
        <v>75</v>
      </c>
      <c r="B14" s="15" t="s">
        <v>40</v>
      </c>
      <c r="C14" s="19" t="s">
        <v>8</v>
      </c>
      <c r="D14" s="75"/>
      <c r="E14" s="76"/>
      <c r="F14" s="144">
        <f t="shared" si="0"/>
        <v>0</v>
      </c>
      <c r="G14" s="145"/>
    </row>
    <row r="15" spans="1:7" ht="27.6" x14ac:dyDescent="0.25">
      <c r="A15" s="11" t="s">
        <v>76</v>
      </c>
      <c r="B15" s="15" t="s">
        <v>77</v>
      </c>
      <c r="C15" s="19" t="s">
        <v>8</v>
      </c>
      <c r="D15" s="75"/>
      <c r="E15" s="76"/>
      <c r="F15" s="144">
        <f t="shared" si="0"/>
        <v>0</v>
      </c>
      <c r="G15" s="145"/>
    </row>
    <row r="16" spans="1:7" x14ac:dyDescent="0.25">
      <c r="A16" s="11"/>
      <c r="B16" s="24" t="s">
        <v>88</v>
      </c>
      <c r="C16" s="19"/>
      <c r="D16" s="75"/>
      <c r="E16" s="73"/>
      <c r="F16" s="144">
        <f t="shared" si="0"/>
        <v>0</v>
      </c>
      <c r="G16" s="146"/>
    </row>
    <row r="17" spans="1:7" x14ac:dyDescent="0.25">
      <c r="A17" s="11"/>
      <c r="B17" s="24"/>
      <c r="C17" s="19"/>
      <c r="D17" s="75"/>
      <c r="E17" s="73"/>
      <c r="F17" s="144">
        <f t="shared" si="0"/>
        <v>0</v>
      </c>
      <c r="G17" s="146"/>
    </row>
    <row r="18" spans="1:7" x14ac:dyDescent="0.25">
      <c r="A18" s="8" t="s">
        <v>18</v>
      </c>
      <c r="B18" s="9" t="s">
        <v>10</v>
      </c>
      <c r="C18" s="13"/>
      <c r="D18" s="89"/>
      <c r="E18" s="89"/>
      <c r="F18" s="142">
        <f t="shared" si="0"/>
        <v>0</v>
      </c>
      <c r="G18" s="142"/>
    </row>
    <row r="19" spans="1:7" ht="27.6" x14ac:dyDescent="0.25">
      <c r="A19" s="11" t="s">
        <v>23</v>
      </c>
      <c r="B19" s="23" t="s">
        <v>49</v>
      </c>
      <c r="C19" s="19" t="s">
        <v>19</v>
      </c>
      <c r="D19" s="76"/>
      <c r="E19" s="76"/>
      <c r="F19" s="145">
        <f t="shared" si="0"/>
        <v>0</v>
      </c>
      <c r="G19" s="145"/>
    </row>
    <row r="20" spans="1:7" ht="27.6" x14ac:dyDescent="0.25">
      <c r="A20" s="11" t="s">
        <v>24</v>
      </c>
      <c r="B20" s="23" t="s">
        <v>69</v>
      </c>
      <c r="C20" s="19" t="s">
        <v>19</v>
      </c>
      <c r="D20" s="76"/>
      <c r="E20" s="76"/>
      <c r="F20" s="145">
        <f t="shared" si="0"/>
        <v>0</v>
      </c>
      <c r="G20" s="145"/>
    </row>
    <row r="21" spans="1:7" ht="27.6" x14ac:dyDescent="0.25">
      <c r="A21" s="11" t="s">
        <v>36</v>
      </c>
      <c r="B21" s="23" t="s">
        <v>47</v>
      </c>
      <c r="C21" s="19" t="s">
        <v>8</v>
      </c>
      <c r="D21" s="76"/>
      <c r="E21" s="76"/>
      <c r="F21" s="145">
        <f t="shared" si="0"/>
        <v>0</v>
      </c>
      <c r="G21" s="145"/>
    </row>
    <row r="22" spans="1:7" ht="27.6" x14ac:dyDescent="0.25">
      <c r="A22" s="11" t="s">
        <v>43</v>
      </c>
      <c r="B22" s="23" t="s">
        <v>73</v>
      </c>
      <c r="C22" s="19" t="s">
        <v>8</v>
      </c>
      <c r="D22" s="76"/>
      <c r="E22" s="76"/>
      <c r="F22" s="145">
        <f t="shared" si="0"/>
        <v>0</v>
      </c>
      <c r="G22" s="145"/>
    </row>
    <row r="23" spans="1:7" ht="27.6" x14ac:dyDescent="0.25">
      <c r="A23" s="11" t="s">
        <v>44</v>
      </c>
      <c r="B23" s="15" t="s">
        <v>42</v>
      </c>
      <c r="C23" s="19" t="s">
        <v>8</v>
      </c>
      <c r="D23" s="76"/>
      <c r="E23" s="76"/>
      <c r="F23" s="145">
        <f t="shared" si="0"/>
        <v>0</v>
      </c>
      <c r="G23" s="145"/>
    </row>
    <row r="24" spans="1:7" ht="27.6" x14ac:dyDescent="0.25">
      <c r="A24" s="11" t="s">
        <v>45</v>
      </c>
      <c r="B24" s="15" t="s">
        <v>81</v>
      </c>
      <c r="C24" s="19"/>
      <c r="D24" s="76"/>
      <c r="E24" s="76"/>
      <c r="F24" s="145">
        <f t="shared" si="0"/>
        <v>0</v>
      </c>
      <c r="G24" s="145"/>
    </row>
    <row r="25" spans="1:7" ht="27.6" x14ac:dyDescent="0.25">
      <c r="A25" s="11" t="s">
        <v>46</v>
      </c>
      <c r="B25" s="14" t="s">
        <v>12</v>
      </c>
      <c r="C25" s="13" t="s">
        <v>8</v>
      </c>
      <c r="D25" s="89"/>
      <c r="E25" s="89"/>
      <c r="F25" s="142">
        <f t="shared" si="0"/>
        <v>0</v>
      </c>
      <c r="G25" s="142"/>
    </row>
    <row r="26" spans="1:7" ht="55.2" x14ac:dyDescent="0.25">
      <c r="A26" s="11" t="s">
        <v>70</v>
      </c>
      <c r="B26" s="12" t="s">
        <v>52</v>
      </c>
      <c r="C26" s="13" t="s">
        <v>8</v>
      </c>
      <c r="D26" s="89"/>
      <c r="E26" s="89"/>
      <c r="F26" s="142">
        <f t="shared" si="0"/>
        <v>0</v>
      </c>
      <c r="G26" s="142"/>
    </row>
    <row r="27" spans="1:7" ht="41.4" x14ac:dyDescent="0.25">
      <c r="A27" s="11" t="s">
        <v>78</v>
      </c>
      <c r="B27" s="12" t="s">
        <v>68</v>
      </c>
      <c r="C27" s="13" t="s">
        <v>8</v>
      </c>
      <c r="D27" s="89"/>
      <c r="E27" s="89"/>
      <c r="F27" s="142">
        <f t="shared" si="0"/>
        <v>0</v>
      </c>
      <c r="G27" s="142"/>
    </row>
    <row r="28" spans="1:7" ht="41.4" x14ac:dyDescent="0.25">
      <c r="A28" s="11" t="s">
        <v>82</v>
      </c>
      <c r="B28" s="16" t="s">
        <v>54</v>
      </c>
      <c r="C28" s="13" t="s">
        <v>8</v>
      </c>
      <c r="D28" s="89"/>
      <c r="E28" s="89"/>
      <c r="F28" s="142">
        <f t="shared" si="0"/>
        <v>0</v>
      </c>
      <c r="G28" s="142"/>
    </row>
    <row r="29" spans="1:7" x14ac:dyDescent="0.25">
      <c r="A29" s="11"/>
      <c r="B29" s="31" t="s">
        <v>89</v>
      </c>
      <c r="C29" s="13"/>
      <c r="D29" s="89"/>
      <c r="E29" s="151"/>
      <c r="F29" s="142">
        <f t="shared" si="0"/>
        <v>0</v>
      </c>
      <c r="G29" s="143"/>
    </row>
    <row r="30" spans="1:7" x14ac:dyDescent="0.25">
      <c r="A30" s="11"/>
      <c r="B30" s="31"/>
      <c r="C30" s="13"/>
      <c r="D30" s="89"/>
      <c r="E30" s="151"/>
      <c r="F30" s="142">
        <f t="shared" si="0"/>
        <v>0</v>
      </c>
      <c r="G30" s="143"/>
    </row>
    <row r="31" spans="1:7" x14ac:dyDescent="0.25">
      <c r="A31" s="34" t="s">
        <v>25</v>
      </c>
      <c r="B31" s="24" t="s">
        <v>55</v>
      </c>
      <c r="C31" s="19"/>
      <c r="D31" s="76"/>
      <c r="E31" s="76"/>
      <c r="F31" s="145">
        <f t="shared" si="0"/>
        <v>0</v>
      </c>
      <c r="G31" s="145"/>
    </row>
    <row r="32" spans="1:7" ht="27.6" x14ac:dyDescent="0.25">
      <c r="A32" s="35" t="s">
        <v>26</v>
      </c>
      <c r="B32" s="23" t="s">
        <v>57</v>
      </c>
      <c r="C32" s="19" t="s">
        <v>19</v>
      </c>
      <c r="D32" s="75"/>
      <c r="E32" s="76"/>
      <c r="F32" s="144">
        <f t="shared" si="0"/>
        <v>0</v>
      </c>
      <c r="G32" s="145"/>
    </row>
    <row r="33" spans="1:7" ht="27.6" x14ac:dyDescent="0.25">
      <c r="A33" s="35" t="s">
        <v>27</v>
      </c>
      <c r="B33" s="23" t="s">
        <v>79</v>
      </c>
      <c r="C33" s="19" t="s">
        <v>19</v>
      </c>
      <c r="D33" s="75"/>
      <c r="E33" s="76"/>
      <c r="F33" s="144">
        <f t="shared" si="0"/>
        <v>0</v>
      </c>
      <c r="G33" s="145"/>
    </row>
    <row r="34" spans="1:7" ht="27.6" x14ac:dyDescent="0.25">
      <c r="A34" s="35" t="s">
        <v>28</v>
      </c>
      <c r="B34" s="23" t="s">
        <v>80</v>
      </c>
      <c r="C34" s="19" t="s">
        <v>19</v>
      </c>
      <c r="D34" s="75"/>
      <c r="E34" s="76"/>
      <c r="F34" s="144">
        <f t="shared" si="0"/>
        <v>0</v>
      </c>
      <c r="G34" s="145"/>
    </row>
    <row r="35" spans="1:7" x14ac:dyDescent="0.25">
      <c r="A35" s="35"/>
      <c r="B35" s="32" t="s">
        <v>90</v>
      </c>
      <c r="C35" s="19"/>
      <c r="D35" s="75"/>
      <c r="E35" s="73"/>
      <c r="F35" s="144">
        <f t="shared" si="0"/>
        <v>0</v>
      </c>
      <c r="G35" s="146"/>
    </row>
    <row r="36" spans="1:7" x14ac:dyDescent="0.25">
      <c r="A36" s="35"/>
      <c r="B36" s="32"/>
      <c r="C36" s="19"/>
      <c r="D36" s="75"/>
      <c r="E36" s="73"/>
      <c r="F36" s="144">
        <f t="shared" ref="F36:F55" si="1">+D36/655957</f>
        <v>0</v>
      </c>
      <c r="G36" s="146"/>
    </row>
    <row r="37" spans="1:7" ht="27.6" x14ac:dyDescent="0.25">
      <c r="A37" s="8" t="s">
        <v>29</v>
      </c>
      <c r="B37" s="9" t="s">
        <v>11</v>
      </c>
      <c r="C37" s="13"/>
      <c r="D37" s="89"/>
      <c r="E37" s="89"/>
      <c r="F37" s="142">
        <f t="shared" si="1"/>
        <v>0</v>
      </c>
      <c r="G37" s="142"/>
    </row>
    <row r="38" spans="1:7" ht="41.4" x14ac:dyDescent="0.25">
      <c r="A38" s="11" t="s">
        <v>30</v>
      </c>
      <c r="B38" s="16" t="s">
        <v>66</v>
      </c>
      <c r="C38" s="13" t="s">
        <v>7</v>
      </c>
      <c r="D38" s="92"/>
      <c r="E38" s="89"/>
      <c r="F38" s="147">
        <f t="shared" si="1"/>
        <v>0</v>
      </c>
      <c r="G38" s="142"/>
    </row>
    <row r="39" spans="1:7" ht="55.2" x14ac:dyDescent="0.25">
      <c r="A39" s="11" t="s">
        <v>31</v>
      </c>
      <c r="B39" s="16" t="s">
        <v>53</v>
      </c>
      <c r="C39" s="13" t="s">
        <v>7</v>
      </c>
      <c r="D39" s="92"/>
      <c r="E39" s="89"/>
      <c r="F39" s="147">
        <f t="shared" si="1"/>
        <v>0</v>
      </c>
      <c r="G39" s="142"/>
    </row>
    <row r="40" spans="1:7" ht="55.2" x14ac:dyDescent="0.25">
      <c r="A40" s="11" t="s">
        <v>56</v>
      </c>
      <c r="B40" s="16" t="s">
        <v>48</v>
      </c>
      <c r="C40" s="13" t="s">
        <v>2</v>
      </c>
      <c r="D40" s="89"/>
      <c r="E40" s="89"/>
      <c r="F40" s="142">
        <f t="shared" si="1"/>
        <v>0</v>
      </c>
      <c r="G40" s="142"/>
    </row>
    <row r="41" spans="1:7" x14ac:dyDescent="0.25">
      <c r="A41" s="11"/>
      <c r="B41" s="31" t="s">
        <v>91</v>
      </c>
      <c r="C41" s="13"/>
      <c r="D41" s="89"/>
      <c r="E41" s="151"/>
      <c r="F41" s="142">
        <f t="shared" si="1"/>
        <v>0</v>
      </c>
      <c r="G41" s="143"/>
    </row>
    <row r="42" spans="1:7" x14ac:dyDescent="0.25">
      <c r="A42" s="11"/>
      <c r="B42" s="31"/>
      <c r="C42" s="13"/>
      <c r="D42" s="89"/>
      <c r="E42" s="151"/>
      <c r="F42" s="142">
        <f t="shared" si="1"/>
        <v>0</v>
      </c>
      <c r="G42" s="143"/>
    </row>
    <row r="43" spans="1:7" x14ac:dyDescent="0.25">
      <c r="A43" s="8" t="s">
        <v>32</v>
      </c>
      <c r="B43" s="9" t="s">
        <v>37</v>
      </c>
      <c r="C43" s="13"/>
      <c r="D43" s="89"/>
      <c r="E43" s="151"/>
      <c r="F43" s="142">
        <f t="shared" si="1"/>
        <v>0</v>
      </c>
      <c r="G43" s="143"/>
    </row>
    <row r="44" spans="1:7" x14ac:dyDescent="0.25">
      <c r="A44" s="11" t="s">
        <v>33</v>
      </c>
      <c r="B44" s="12" t="s">
        <v>20</v>
      </c>
      <c r="C44" s="13" t="s">
        <v>19</v>
      </c>
      <c r="D44" s="89"/>
      <c r="E44" s="89"/>
      <c r="F44" s="142">
        <f t="shared" si="1"/>
        <v>0</v>
      </c>
      <c r="G44" s="142"/>
    </row>
    <row r="45" spans="1:7" ht="41.4" x14ac:dyDescent="0.25">
      <c r="A45" s="11" t="s">
        <v>58</v>
      </c>
      <c r="B45" s="23" t="s">
        <v>83</v>
      </c>
      <c r="C45" s="19" t="s">
        <v>19</v>
      </c>
      <c r="D45" s="89"/>
      <c r="E45" s="80"/>
      <c r="F45" s="142">
        <f t="shared" si="1"/>
        <v>0</v>
      </c>
      <c r="G45" s="148"/>
    </row>
    <row r="46" spans="1:7" x14ac:dyDescent="0.25">
      <c r="A46" s="11"/>
      <c r="B46" s="32" t="s">
        <v>92</v>
      </c>
      <c r="C46" s="19"/>
      <c r="D46" s="89"/>
      <c r="E46" s="82"/>
      <c r="F46" s="142">
        <f t="shared" si="1"/>
        <v>0</v>
      </c>
      <c r="G46" s="149"/>
    </row>
    <row r="47" spans="1:7" x14ac:dyDescent="0.25">
      <c r="A47" s="11"/>
      <c r="B47" s="32"/>
      <c r="C47" s="19"/>
      <c r="D47" s="89"/>
      <c r="E47" s="82"/>
      <c r="F47" s="142">
        <f t="shared" si="1"/>
        <v>0</v>
      </c>
      <c r="G47" s="149"/>
    </row>
    <row r="48" spans="1:7" x14ac:dyDescent="0.25">
      <c r="A48" s="11" t="s">
        <v>59</v>
      </c>
      <c r="B48" s="24" t="s">
        <v>62</v>
      </c>
      <c r="C48" s="19"/>
      <c r="D48" s="89"/>
      <c r="E48" s="80"/>
      <c r="F48" s="142">
        <f t="shared" si="1"/>
        <v>0</v>
      </c>
      <c r="G48" s="148"/>
    </row>
    <row r="49" spans="1:7" x14ac:dyDescent="0.25">
      <c r="A49" s="27" t="s">
        <v>60</v>
      </c>
      <c r="B49" s="28" t="s">
        <v>64</v>
      </c>
      <c r="C49" s="29" t="s">
        <v>2</v>
      </c>
      <c r="D49" s="89"/>
      <c r="E49" s="80"/>
      <c r="F49" s="142">
        <f t="shared" si="1"/>
        <v>0</v>
      </c>
      <c r="G49" s="148"/>
    </row>
    <row r="50" spans="1:7" x14ac:dyDescent="0.25">
      <c r="A50" s="27" t="s">
        <v>84</v>
      </c>
      <c r="B50" s="28" t="s">
        <v>85</v>
      </c>
      <c r="C50" s="29" t="s">
        <v>86</v>
      </c>
      <c r="D50" s="89"/>
      <c r="E50" s="80"/>
      <c r="F50" s="142">
        <f t="shared" si="1"/>
        <v>0</v>
      </c>
      <c r="G50" s="148"/>
    </row>
    <row r="51" spans="1:7" x14ac:dyDescent="0.25">
      <c r="A51" s="27"/>
      <c r="B51" s="33" t="s">
        <v>93</v>
      </c>
      <c r="C51" s="29"/>
      <c r="D51" s="89"/>
      <c r="E51" s="82"/>
      <c r="F51" s="142">
        <f t="shared" si="1"/>
        <v>0</v>
      </c>
      <c r="G51" s="149"/>
    </row>
    <row r="52" spans="1:7" x14ac:dyDescent="0.25">
      <c r="A52" s="27"/>
      <c r="B52" s="33"/>
      <c r="C52" s="29"/>
      <c r="D52" s="89"/>
      <c r="E52" s="82"/>
      <c r="F52" s="142">
        <f t="shared" si="1"/>
        <v>0</v>
      </c>
      <c r="G52" s="149"/>
    </row>
    <row r="53" spans="1:7" x14ac:dyDescent="0.25">
      <c r="A53" s="8" t="s">
        <v>61</v>
      </c>
      <c r="B53" s="9" t="s">
        <v>22</v>
      </c>
      <c r="C53" s="13"/>
      <c r="D53" s="89"/>
      <c r="E53" s="89"/>
      <c r="F53" s="142">
        <f t="shared" si="1"/>
        <v>0</v>
      </c>
      <c r="G53" s="142"/>
    </row>
    <row r="54" spans="1:7" x14ac:dyDescent="0.25">
      <c r="A54" s="11" t="s">
        <v>63</v>
      </c>
      <c r="B54" s="16" t="s">
        <v>5</v>
      </c>
      <c r="C54" s="13" t="s">
        <v>4</v>
      </c>
      <c r="D54" s="89"/>
      <c r="E54" s="89"/>
      <c r="F54" s="142">
        <f t="shared" si="1"/>
        <v>0</v>
      </c>
      <c r="G54" s="142"/>
    </row>
    <row r="55" spans="1:7" x14ac:dyDescent="0.25">
      <c r="A55" s="11"/>
      <c r="B55" s="31" t="s">
        <v>94</v>
      </c>
      <c r="C55" s="13"/>
      <c r="D55" s="89"/>
      <c r="E55" s="151"/>
      <c r="F55" s="142">
        <f t="shared" si="1"/>
        <v>0</v>
      </c>
      <c r="G55" s="143"/>
    </row>
  </sheetData>
  <mergeCells count="6">
    <mergeCell ref="F2:G2"/>
    <mergeCell ref="A1:E1"/>
    <mergeCell ref="D2:E2"/>
    <mergeCell ref="A2:A3"/>
    <mergeCell ref="B2:B3"/>
    <mergeCell ref="C2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E876B-7B79-4AE7-A45D-16C3BCF84E48}">
  <dimension ref="A1:G39"/>
  <sheetViews>
    <sheetView workbookViewId="0">
      <selection activeCell="D5" sqref="D5"/>
    </sheetView>
  </sheetViews>
  <sheetFormatPr baseColWidth="10" defaultColWidth="10.88671875" defaultRowHeight="13.2" x14ac:dyDescent="0.3"/>
  <cols>
    <col min="1" max="1" width="6.5546875" style="45" customWidth="1"/>
    <col min="2" max="2" width="38.109375" style="37" customWidth="1"/>
    <col min="3" max="3" width="5.5546875" style="45" customWidth="1"/>
    <col min="4" max="4" width="12.6640625" style="45" customWidth="1"/>
    <col min="5" max="5" width="42.33203125" style="45" customWidth="1"/>
    <col min="6" max="6" width="16.88671875" style="37" customWidth="1"/>
    <col min="7" max="7" width="39.109375" style="37" customWidth="1"/>
    <col min="8" max="8" width="15.6640625" style="37" customWidth="1"/>
    <col min="9" max="16384" width="10.88671875" style="37"/>
  </cols>
  <sheetData>
    <row r="1" spans="1:7" s="36" customFormat="1" ht="36.6" customHeight="1" x14ac:dyDescent="0.3">
      <c r="A1" s="52" t="s">
        <v>153</v>
      </c>
      <c r="B1" s="52"/>
      <c r="C1" s="52"/>
      <c r="D1" s="52"/>
      <c r="E1" s="52"/>
    </row>
    <row r="2" spans="1:7" s="36" customFormat="1" ht="15.6" x14ac:dyDescent="0.3">
      <c r="A2" s="57" t="s">
        <v>1</v>
      </c>
      <c r="B2" s="58" t="s">
        <v>50</v>
      </c>
      <c r="C2" s="57" t="s">
        <v>2</v>
      </c>
      <c r="D2" s="106" t="s">
        <v>162</v>
      </c>
      <c r="E2" s="107"/>
      <c r="F2" s="105" t="s">
        <v>163</v>
      </c>
      <c r="G2" s="105"/>
    </row>
    <row r="3" spans="1:7" ht="13.8" x14ac:dyDescent="0.3">
      <c r="A3" s="57"/>
      <c r="B3" s="58"/>
      <c r="C3" s="57"/>
      <c r="D3" s="73" t="s">
        <v>164</v>
      </c>
      <c r="E3" s="74" t="s">
        <v>165</v>
      </c>
      <c r="F3" s="62" t="s">
        <v>166</v>
      </c>
      <c r="G3" s="63" t="s">
        <v>167</v>
      </c>
    </row>
    <row r="4" spans="1:7" ht="13.8" x14ac:dyDescent="0.3">
      <c r="A4" s="34" t="s">
        <v>95</v>
      </c>
      <c r="B4" s="24" t="s">
        <v>96</v>
      </c>
      <c r="C4" s="19"/>
      <c r="D4" s="76"/>
      <c r="E4" s="76"/>
      <c r="F4" s="65">
        <f t="shared" ref="F4:F39" si="0">+D4/655.957</f>
        <v>0</v>
      </c>
      <c r="G4" s="65"/>
    </row>
    <row r="5" spans="1:7" ht="55.2" x14ac:dyDescent="0.3">
      <c r="A5" s="35">
        <v>1</v>
      </c>
      <c r="B5" s="15" t="s">
        <v>97</v>
      </c>
      <c r="C5" s="19" t="s">
        <v>19</v>
      </c>
      <c r="D5" s="76"/>
      <c r="E5" s="76"/>
      <c r="F5" s="65">
        <f t="shared" si="0"/>
        <v>0</v>
      </c>
      <c r="G5" s="65"/>
    </row>
    <row r="6" spans="1:7" ht="55.2" x14ac:dyDescent="0.3">
      <c r="A6" s="35">
        <v>2</v>
      </c>
      <c r="B6" s="15" t="s">
        <v>98</v>
      </c>
      <c r="C6" s="19" t="s">
        <v>19</v>
      </c>
      <c r="D6" s="76"/>
      <c r="E6" s="76"/>
      <c r="F6" s="65">
        <f t="shared" si="0"/>
        <v>0</v>
      </c>
      <c r="G6" s="65"/>
    </row>
    <row r="7" spans="1:7" s="122" customFormat="1" ht="13.8" x14ac:dyDescent="0.3">
      <c r="A7" s="123"/>
      <c r="B7" s="118" t="s">
        <v>99</v>
      </c>
      <c r="C7" s="119"/>
      <c r="D7" s="124"/>
      <c r="E7" s="121"/>
      <c r="F7" s="124"/>
      <c r="G7" s="121"/>
    </row>
    <row r="8" spans="1:7" ht="13.8" x14ac:dyDescent="0.3">
      <c r="A8" s="19"/>
      <c r="B8" s="24"/>
      <c r="C8" s="19"/>
      <c r="D8" s="76"/>
      <c r="E8" s="77"/>
      <c r="F8" s="65">
        <f t="shared" si="0"/>
        <v>0</v>
      </c>
      <c r="G8" s="66"/>
    </row>
    <row r="9" spans="1:7" ht="13.8" x14ac:dyDescent="0.3">
      <c r="A9" s="34" t="s">
        <v>100</v>
      </c>
      <c r="B9" s="24" t="s">
        <v>101</v>
      </c>
      <c r="C9" s="19"/>
      <c r="D9" s="76"/>
      <c r="E9" s="76"/>
      <c r="F9" s="65">
        <f t="shared" si="0"/>
        <v>0</v>
      </c>
      <c r="G9" s="65"/>
    </row>
    <row r="10" spans="1:7" ht="27.6" x14ac:dyDescent="0.3">
      <c r="A10" s="40">
        <v>1</v>
      </c>
      <c r="B10" s="15" t="s">
        <v>102</v>
      </c>
      <c r="C10" s="19" t="s">
        <v>2</v>
      </c>
      <c r="D10" s="76"/>
      <c r="E10" s="76"/>
      <c r="F10" s="65">
        <f t="shared" si="0"/>
        <v>0</v>
      </c>
      <c r="G10" s="65"/>
    </row>
    <row r="11" spans="1:7" ht="41.4" x14ac:dyDescent="0.3">
      <c r="A11" s="35">
        <v>2</v>
      </c>
      <c r="B11" s="15" t="s">
        <v>103</v>
      </c>
      <c r="C11" s="19" t="s">
        <v>2</v>
      </c>
      <c r="D11" s="76"/>
      <c r="E11" s="76"/>
      <c r="F11" s="65">
        <f t="shared" si="0"/>
        <v>0</v>
      </c>
      <c r="G11" s="65"/>
    </row>
    <row r="12" spans="1:7" ht="27.6" x14ac:dyDescent="0.3">
      <c r="A12" s="35">
        <v>3</v>
      </c>
      <c r="B12" s="15" t="s">
        <v>104</v>
      </c>
      <c r="C12" s="19" t="s">
        <v>2</v>
      </c>
      <c r="D12" s="76"/>
      <c r="E12" s="76"/>
      <c r="F12" s="65">
        <f t="shared" si="0"/>
        <v>0</v>
      </c>
      <c r="G12" s="65"/>
    </row>
    <row r="13" spans="1:7" ht="27.6" x14ac:dyDescent="0.3">
      <c r="A13" s="35">
        <v>4</v>
      </c>
      <c r="B13" s="15" t="s">
        <v>105</v>
      </c>
      <c r="C13" s="19" t="s">
        <v>86</v>
      </c>
      <c r="D13" s="76"/>
      <c r="E13" s="76"/>
      <c r="F13" s="65">
        <f t="shared" si="0"/>
        <v>0</v>
      </c>
      <c r="G13" s="65"/>
    </row>
    <row r="14" spans="1:7" s="122" customFormat="1" ht="13.8" x14ac:dyDescent="0.3">
      <c r="A14" s="119"/>
      <c r="B14" s="118" t="s">
        <v>106</v>
      </c>
      <c r="C14" s="119"/>
      <c r="D14" s="124"/>
      <c r="E14" s="121"/>
      <c r="F14" s="124"/>
      <c r="G14" s="121"/>
    </row>
    <row r="15" spans="1:7" ht="13.8" x14ac:dyDescent="0.3">
      <c r="A15" s="19"/>
      <c r="B15" s="24"/>
      <c r="C15" s="19"/>
      <c r="D15" s="76"/>
      <c r="E15" s="76"/>
      <c r="F15" s="65">
        <f t="shared" si="0"/>
        <v>0</v>
      </c>
      <c r="G15" s="65"/>
    </row>
    <row r="16" spans="1:7" ht="13.8" x14ac:dyDescent="0.3">
      <c r="A16" s="34" t="s">
        <v>107</v>
      </c>
      <c r="B16" s="24" t="s">
        <v>108</v>
      </c>
      <c r="C16" s="19"/>
      <c r="D16" s="76"/>
      <c r="E16" s="76"/>
      <c r="F16" s="65">
        <f t="shared" si="0"/>
        <v>0</v>
      </c>
      <c r="G16" s="65"/>
    </row>
    <row r="17" spans="1:7" ht="13.8" x14ac:dyDescent="0.3">
      <c r="A17" s="35">
        <v>1</v>
      </c>
      <c r="B17" s="15" t="s">
        <v>109</v>
      </c>
      <c r="C17" s="19" t="s">
        <v>4</v>
      </c>
      <c r="D17" s="76"/>
      <c r="E17" s="76"/>
      <c r="F17" s="65">
        <f t="shared" si="0"/>
        <v>0</v>
      </c>
      <c r="G17" s="65"/>
    </row>
    <row r="18" spans="1:7" ht="13.8" x14ac:dyDescent="0.3">
      <c r="A18" s="35">
        <v>2</v>
      </c>
      <c r="B18" s="15" t="s">
        <v>110</v>
      </c>
      <c r="C18" s="19" t="s">
        <v>4</v>
      </c>
      <c r="D18" s="76"/>
      <c r="E18" s="76"/>
      <c r="F18" s="65">
        <f t="shared" si="0"/>
        <v>0</v>
      </c>
      <c r="G18" s="65"/>
    </row>
    <row r="19" spans="1:7" ht="13.8" x14ac:dyDescent="0.3">
      <c r="A19" s="35">
        <v>3</v>
      </c>
      <c r="B19" s="15" t="s">
        <v>111</v>
      </c>
      <c r="C19" s="19" t="s">
        <v>2</v>
      </c>
      <c r="D19" s="76"/>
      <c r="E19" s="76"/>
      <c r="F19" s="65">
        <f t="shared" si="0"/>
        <v>0</v>
      </c>
      <c r="G19" s="65"/>
    </row>
    <row r="20" spans="1:7" ht="13.8" x14ac:dyDescent="0.3">
      <c r="A20" s="35">
        <v>4</v>
      </c>
      <c r="B20" s="15" t="s">
        <v>112</v>
      </c>
      <c r="C20" s="19" t="s">
        <v>2</v>
      </c>
      <c r="D20" s="76"/>
      <c r="E20" s="76"/>
      <c r="F20" s="65">
        <f t="shared" si="0"/>
        <v>0</v>
      </c>
      <c r="G20" s="65"/>
    </row>
    <row r="21" spans="1:7" ht="13.8" x14ac:dyDescent="0.3">
      <c r="A21" s="35">
        <v>5</v>
      </c>
      <c r="B21" s="15" t="s">
        <v>113</v>
      </c>
      <c r="C21" s="19" t="s">
        <v>2</v>
      </c>
      <c r="D21" s="76"/>
      <c r="E21" s="76"/>
      <c r="F21" s="65">
        <f t="shared" si="0"/>
        <v>0</v>
      </c>
      <c r="G21" s="65"/>
    </row>
    <row r="22" spans="1:7" ht="13.8" x14ac:dyDescent="0.3">
      <c r="A22" s="35">
        <v>6</v>
      </c>
      <c r="B22" s="15" t="s">
        <v>114</v>
      </c>
      <c r="C22" s="19" t="s">
        <v>2</v>
      </c>
      <c r="D22" s="76"/>
      <c r="E22" s="76"/>
      <c r="F22" s="65">
        <f t="shared" si="0"/>
        <v>0</v>
      </c>
      <c r="G22" s="65"/>
    </row>
    <row r="23" spans="1:7" ht="13.8" x14ac:dyDescent="0.3">
      <c r="A23" s="35">
        <v>7</v>
      </c>
      <c r="B23" s="15" t="s">
        <v>115</v>
      </c>
      <c r="C23" s="19" t="s">
        <v>2</v>
      </c>
      <c r="D23" s="76"/>
      <c r="E23" s="76"/>
      <c r="F23" s="65">
        <f t="shared" si="0"/>
        <v>0</v>
      </c>
      <c r="G23" s="65"/>
    </row>
    <row r="24" spans="1:7" ht="13.8" x14ac:dyDescent="0.3">
      <c r="A24" s="35">
        <v>8</v>
      </c>
      <c r="B24" s="15" t="s">
        <v>116</v>
      </c>
      <c r="C24" s="19" t="s">
        <v>2</v>
      </c>
      <c r="D24" s="76"/>
      <c r="E24" s="76"/>
      <c r="F24" s="65">
        <f t="shared" si="0"/>
        <v>0</v>
      </c>
      <c r="G24" s="65"/>
    </row>
    <row r="25" spans="1:7" ht="13.8" x14ac:dyDescent="0.3">
      <c r="A25" s="35">
        <v>9</v>
      </c>
      <c r="B25" s="15" t="s">
        <v>117</v>
      </c>
      <c r="C25" s="19" t="s">
        <v>2</v>
      </c>
      <c r="D25" s="76"/>
      <c r="E25" s="76"/>
      <c r="F25" s="65">
        <f t="shared" si="0"/>
        <v>0</v>
      </c>
      <c r="G25" s="65"/>
    </row>
    <row r="26" spans="1:7" ht="13.8" x14ac:dyDescent="0.3">
      <c r="A26" s="35">
        <v>10</v>
      </c>
      <c r="B26" s="15" t="s">
        <v>118</v>
      </c>
      <c r="C26" s="19" t="s">
        <v>2</v>
      </c>
      <c r="D26" s="76"/>
      <c r="E26" s="76"/>
      <c r="F26" s="65">
        <f t="shared" si="0"/>
        <v>0</v>
      </c>
      <c r="G26" s="65"/>
    </row>
    <row r="27" spans="1:7" ht="13.8" x14ac:dyDescent="0.3">
      <c r="A27" s="35">
        <v>11</v>
      </c>
      <c r="B27" s="15" t="s">
        <v>119</v>
      </c>
      <c r="C27" s="19" t="s">
        <v>2</v>
      </c>
      <c r="D27" s="76"/>
      <c r="E27" s="76"/>
      <c r="F27" s="65">
        <f t="shared" si="0"/>
        <v>0</v>
      </c>
      <c r="G27" s="65"/>
    </row>
    <row r="28" spans="1:7" ht="13.8" x14ac:dyDescent="0.3">
      <c r="A28" s="35">
        <v>12</v>
      </c>
      <c r="B28" s="15" t="s">
        <v>120</v>
      </c>
      <c r="C28" s="19" t="s">
        <v>2</v>
      </c>
      <c r="D28" s="76"/>
      <c r="E28" s="76"/>
      <c r="F28" s="65">
        <f t="shared" si="0"/>
        <v>0</v>
      </c>
      <c r="G28" s="65"/>
    </row>
    <row r="29" spans="1:7" s="122" customFormat="1" ht="13.8" x14ac:dyDescent="0.3">
      <c r="A29" s="119"/>
      <c r="B29" s="118" t="s">
        <v>121</v>
      </c>
      <c r="C29" s="119"/>
      <c r="D29" s="124"/>
      <c r="E29" s="121"/>
      <c r="F29" s="124"/>
      <c r="G29" s="121"/>
    </row>
    <row r="30" spans="1:7" ht="13.8" x14ac:dyDescent="0.3">
      <c r="A30" s="19"/>
      <c r="B30" s="15"/>
      <c r="C30" s="19"/>
      <c r="D30" s="76"/>
      <c r="E30" s="76"/>
      <c r="F30" s="65">
        <f t="shared" si="0"/>
        <v>0</v>
      </c>
      <c r="G30" s="65"/>
    </row>
    <row r="31" spans="1:7" ht="13.8" x14ac:dyDescent="0.3">
      <c r="A31" s="34" t="s">
        <v>122</v>
      </c>
      <c r="B31" s="24" t="s">
        <v>123</v>
      </c>
      <c r="C31" s="19"/>
      <c r="D31" s="76"/>
      <c r="E31" s="76"/>
      <c r="F31" s="65">
        <f t="shared" si="0"/>
        <v>0</v>
      </c>
      <c r="G31" s="65"/>
    </row>
    <row r="32" spans="1:7" ht="27.6" x14ac:dyDescent="0.3">
      <c r="A32" s="35">
        <v>1</v>
      </c>
      <c r="B32" s="15" t="s">
        <v>124</v>
      </c>
      <c r="C32" s="19" t="s">
        <v>2</v>
      </c>
      <c r="D32" s="79"/>
      <c r="E32" s="79"/>
      <c r="F32" s="68">
        <f t="shared" si="0"/>
        <v>0</v>
      </c>
      <c r="G32" s="68"/>
    </row>
    <row r="33" spans="1:7" ht="13.8" x14ac:dyDescent="0.3">
      <c r="A33" s="35">
        <v>2</v>
      </c>
      <c r="B33" s="15" t="s">
        <v>125</v>
      </c>
      <c r="C33" s="39" t="s">
        <v>2</v>
      </c>
      <c r="D33" s="79"/>
      <c r="E33" s="79"/>
      <c r="F33" s="68">
        <f t="shared" si="0"/>
        <v>0</v>
      </c>
      <c r="G33" s="68"/>
    </row>
    <row r="34" spans="1:7" ht="27.6" x14ac:dyDescent="0.3">
      <c r="A34" s="35">
        <v>3</v>
      </c>
      <c r="B34" s="15" t="s">
        <v>126</v>
      </c>
      <c r="C34" s="39" t="s">
        <v>127</v>
      </c>
      <c r="D34" s="79"/>
      <c r="E34" s="79"/>
      <c r="F34" s="68">
        <f t="shared" si="0"/>
        <v>0</v>
      </c>
      <c r="G34" s="68"/>
    </row>
    <row r="35" spans="1:7" s="122" customFormat="1" ht="13.8" x14ac:dyDescent="0.3">
      <c r="A35" s="117"/>
      <c r="B35" s="118" t="s">
        <v>128</v>
      </c>
      <c r="C35" s="119"/>
      <c r="D35" s="124"/>
      <c r="E35" s="121"/>
      <c r="F35" s="124"/>
      <c r="G35" s="121"/>
    </row>
    <row r="36" spans="1:7" ht="13.8" x14ac:dyDescent="0.3">
      <c r="A36" s="19"/>
      <c r="B36" s="15"/>
      <c r="C36" s="19"/>
      <c r="D36" s="76"/>
      <c r="E36" s="76"/>
      <c r="F36" s="65">
        <f t="shared" si="0"/>
        <v>0</v>
      </c>
      <c r="G36" s="65"/>
    </row>
    <row r="37" spans="1:7" ht="13.8" x14ac:dyDescent="0.3">
      <c r="A37" s="34" t="s">
        <v>129</v>
      </c>
      <c r="B37" s="24" t="s">
        <v>130</v>
      </c>
      <c r="C37" s="39"/>
      <c r="D37" s="79"/>
      <c r="E37" s="79"/>
      <c r="F37" s="68">
        <f t="shared" si="0"/>
        <v>0</v>
      </c>
      <c r="G37" s="68"/>
    </row>
    <row r="38" spans="1:7" ht="13.8" x14ac:dyDescent="0.3">
      <c r="A38" s="35">
        <v>1</v>
      </c>
      <c r="B38" s="15" t="s">
        <v>21</v>
      </c>
      <c r="C38" s="19" t="s">
        <v>19</v>
      </c>
      <c r="D38" s="76"/>
      <c r="E38" s="80"/>
      <c r="F38" s="65">
        <f t="shared" si="0"/>
        <v>0</v>
      </c>
      <c r="G38" s="69"/>
    </row>
    <row r="39" spans="1:7" s="122" customFormat="1" ht="13.8" x14ac:dyDescent="0.3">
      <c r="A39" s="117"/>
      <c r="B39" s="118" t="s">
        <v>131</v>
      </c>
      <c r="C39" s="119"/>
      <c r="D39" s="124"/>
      <c r="E39" s="125"/>
      <c r="F39" s="124"/>
      <c r="G39" s="125"/>
    </row>
  </sheetData>
  <autoFilter ref="A2:G39" xr:uid="{2CAE876B-7B79-4AE7-A45D-16C3BCF84E48}">
    <filterColumn colId="3" showButton="0"/>
    <filterColumn colId="5" showButton="0"/>
  </autoFilter>
  <mergeCells count="6">
    <mergeCell ref="F2:G2"/>
    <mergeCell ref="A1:E1"/>
    <mergeCell ref="D2:E2"/>
    <mergeCell ref="A2:A3"/>
    <mergeCell ref="B2:B3"/>
    <mergeCell ref="C2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DD5A8-AC1F-462F-B509-D00A63885F71}">
  <dimension ref="A1:I46"/>
  <sheetViews>
    <sheetView topLeftCell="A7" workbookViewId="0">
      <selection activeCell="E6" sqref="E6"/>
    </sheetView>
  </sheetViews>
  <sheetFormatPr baseColWidth="10" defaultColWidth="10.88671875" defaultRowHeight="13.2" x14ac:dyDescent="0.3"/>
  <cols>
    <col min="1" max="1" width="6.5546875" style="45" customWidth="1"/>
    <col min="2" max="2" width="40.109375" style="37" customWidth="1"/>
    <col min="3" max="3" width="6.44140625" style="45" customWidth="1"/>
    <col min="4" max="4" width="16.77734375" style="37" customWidth="1"/>
    <col min="5" max="5" width="31.77734375" style="37" customWidth="1"/>
    <col min="6" max="6" width="16.109375" style="37" customWidth="1"/>
    <col min="7" max="7" width="32.33203125" style="37" customWidth="1"/>
    <col min="8" max="8" width="15.6640625" style="37" customWidth="1"/>
    <col min="9" max="16384" width="10.88671875" style="37"/>
  </cols>
  <sheetData>
    <row r="1" spans="1:7" s="36" customFormat="1" ht="39" customHeight="1" x14ac:dyDescent="0.3">
      <c r="A1" s="59" t="s">
        <v>154</v>
      </c>
      <c r="B1" s="59"/>
      <c r="C1" s="59"/>
      <c r="D1" s="59"/>
      <c r="E1" s="59"/>
    </row>
    <row r="2" spans="1:7" s="36" customFormat="1" ht="15.6" x14ac:dyDescent="0.3">
      <c r="A2" s="57" t="s">
        <v>1</v>
      </c>
      <c r="B2" s="58" t="s">
        <v>50</v>
      </c>
      <c r="C2" s="57" t="s">
        <v>2</v>
      </c>
      <c r="D2" s="54" t="s">
        <v>162</v>
      </c>
      <c r="E2" s="54"/>
      <c r="F2" s="108" t="s">
        <v>163</v>
      </c>
      <c r="G2" s="108"/>
    </row>
    <row r="3" spans="1:7" ht="13.8" x14ac:dyDescent="0.3">
      <c r="A3" s="57"/>
      <c r="B3" s="58"/>
      <c r="C3" s="57"/>
      <c r="D3" s="38" t="s">
        <v>155</v>
      </c>
      <c r="E3" s="47" t="s">
        <v>156</v>
      </c>
      <c r="F3" s="109" t="s">
        <v>155</v>
      </c>
      <c r="G3" s="110" t="s">
        <v>156</v>
      </c>
    </row>
    <row r="4" spans="1:7" ht="13.8" x14ac:dyDescent="0.3">
      <c r="A4" s="34" t="s">
        <v>95</v>
      </c>
      <c r="B4" s="24" t="s">
        <v>132</v>
      </c>
      <c r="C4" s="19"/>
      <c r="D4" s="73"/>
      <c r="E4" s="75"/>
      <c r="F4" s="109">
        <f t="shared" ref="F4:F46" si="0">+D4/655.957</f>
        <v>0</v>
      </c>
      <c r="G4" s="111"/>
    </row>
    <row r="5" spans="1:7" ht="27.6" x14ac:dyDescent="0.3">
      <c r="A5" s="35">
        <v>1</v>
      </c>
      <c r="B5" s="15" t="s">
        <v>133</v>
      </c>
      <c r="C5" s="19" t="s">
        <v>19</v>
      </c>
      <c r="D5" s="75"/>
      <c r="E5" s="76"/>
      <c r="F5" s="111">
        <f t="shared" si="0"/>
        <v>0</v>
      </c>
      <c r="G5" s="112"/>
    </row>
    <row r="6" spans="1:7" ht="27.6" x14ac:dyDescent="0.3">
      <c r="A6" s="35">
        <v>2</v>
      </c>
      <c r="B6" s="15" t="s">
        <v>134</v>
      </c>
      <c r="C6" s="19" t="s">
        <v>8</v>
      </c>
      <c r="D6" s="75"/>
      <c r="E6" s="76"/>
      <c r="F6" s="111">
        <f t="shared" si="0"/>
        <v>0</v>
      </c>
      <c r="G6" s="112"/>
    </row>
    <row r="7" spans="1:7" s="122" customFormat="1" ht="13.2" customHeight="1" x14ac:dyDescent="0.3">
      <c r="A7" s="117"/>
      <c r="B7" s="118" t="s">
        <v>99</v>
      </c>
      <c r="C7" s="119"/>
      <c r="D7" s="120"/>
      <c r="E7" s="121"/>
      <c r="F7" s="120"/>
      <c r="G7" s="121"/>
    </row>
    <row r="8" spans="1:7" ht="13.8" x14ac:dyDescent="0.3">
      <c r="A8" s="19"/>
      <c r="B8" s="15"/>
      <c r="C8" s="19"/>
      <c r="D8" s="76"/>
      <c r="E8" s="76"/>
      <c r="F8" s="112">
        <f t="shared" si="0"/>
        <v>0</v>
      </c>
      <c r="G8" s="112"/>
    </row>
    <row r="9" spans="1:7" ht="13.8" x14ac:dyDescent="0.3">
      <c r="A9" s="34" t="s">
        <v>100</v>
      </c>
      <c r="B9" s="24" t="s">
        <v>135</v>
      </c>
      <c r="C9" s="19"/>
      <c r="D9" s="76"/>
      <c r="E9" s="76"/>
      <c r="F9" s="112">
        <f t="shared" si="0"/>
        <v>0</v>
      </c>
      <c r="G9" s="112"/>
    </row>
    <row r="10" spans="1:7" ht="13.8" x14ac:dyDescent="0.3">
      <c r="A10" s="35">
        <v>1</v>
      </c>
      <c r="B10" s="15" t="s">
        <v>136</v>
      </c>
      <c r="C10" s="19" t="s">
        <v>19</v>
      </c>
      <c r="D10" s="75"/>
      <c r="E10" s="76"/>
      <c r="F10" s="111">
        <f t="shared" si="0"/>
        <v>0</v>
      </c>
      <c r="G10" s="112"/>
    </row>
    <row r="11" spans="1:7" ht="13.8" x14ac:dyDescent="0.3">
      <c r="A11" s="35">
        <v>2</v>
      </c>
      <c r="B11" s="15" t="s">
        <v>137</v>
      </c>
      <c r="C11" s="19" t="s">
        <v>19</v>
      </c>
      <c r="D11" s="75"/>
      <c r="E11" s="76"/>
      <c r="F11" s="111">
        <f t="shared" si="0"/>
        <v>0</v>
      </c>
      <c r="G11" s="112"/>
    </row>
    <row r="12" spans="1:7" ht="55.2" x14ac:dyDescent="0.3">
      <c r="A12" s="35">
        <v>3</v>
      </c>
      <c r="B12" s="15" t="s">
        <v>97</v>
      </c>
      <c r="C12" s="19" t="s">
        <v>19</v>
      </c>
      <c r="D12" s="75"/>
      <c r="E12" s="76"/>
      <c r="F12" s="111">
        <f t="shared" si="0"/>
        <v>0</v>
      </c>
      <c r="G12" s="112"/>
    </row>
    <row r="13" spans="1:7" ht="60" customHeight="1" x14ac:dyDescent="0.3">
      <c r="A13" s="35">
        <v>4</v>
      </c>
      <c r="B13" s="23" t="s">
        <v>138</v>
      </c>
      <c r="C13" s="19" t="s">
        <v>19</v>
      </c>
      <c r="D13" s="75"/>
      <c r="E13" s="76"/>
      <c r="F13" s="111">
        <f t="shared" si="0"/>
        <v>0</v>
      </c>
      <c r="G13" s="112"/>
    </row>
    <row r="14" spans="1:7" s="122" customFormat="1" ht="13.8" x14ac:dyDescent="0.3">
      <c r="A14" s="123"/>
      <c r="B14" s="118" t="s">
        <v>106</v>
      </c>
      <c r="C14" s="119"/>
      <c r="D14" s="124"/>
      <c r="E14" s="121"/>
      <c r="F14" s="124"/>
      <c r="G14" s="121"/>
    </row>
    <row r="15" spans="1:7" ht="13.8" x14ac:dyDescent="0.3">
      <c r="A15" s="19"/>
      <c r="B15" s="24"/>
      <c r="C15" s="19"/>
      <c r="D15" s="76"/>
      <c r="E15" s="77"/>
      <c r="F15" s="112">
        <f t="shared" si="0"/>
        <v>0</v>
      </c>
      <c r="G15" s="113"/>
    </row>
    <row r="16" spans="1:7" ht="13.8" x14ac:dyDescent="0.3">
      <c r="A16" s="34" t="s">
        <v>107</v>
      </c>
      <c r="B16" s="24" t="s">
        <v>101</v>
      </c>
      <c r="C16" s="19"/>
      <c r="D16" s="76"/>
      <c r="E16" s="76"/>
      <c r="F16" s="112">
        <f t="shared" si="0"/>
        <v>0</v>
      </c>
      <c r="G16" s="112"/>
    </row>
    <row r="17" spans="1:7" ht="41.4" x14ac:dyDescent="0.3">
      <c r="A17" s="35">
        <v>1</v>
      </c>
      <c r="B17" s="15" t="s">
        <v>103</v>
      </c>
      <c r="C17" s="19" t="s">
        <v>2</v>
      </c>
      <c r="D17" s="76"/>
      <c r="E17" s="76"/>
      <c r="F17" s="112">
        <f t="shared" si="0"/>
        <v>0</v>
      </c>
      <c r="G17" s="112"/>
    </row>
    <row r="18" spans="1:7" ht="27.6" x14ac:dyDescent="0.3">
      <c r="A18" s="35">
        <v>2</v>
      </c>
      <c r="B18" s="15" t="s">
        <v>104</v>
      </c>
      <c r="C18" s="19" t="s">
        <v>2</v>
      </c>
      <c r="D18" s="76"/>
      <c r="E18" s="76"/>
      <c r="F18" s="112">
        <f t="shared" si="0"/>
        <v>0</v>
      </c>
      <c r="G18" s="112"/>
    </row>
    <row r="19" spans="1:7" x14ac:dyDescent="0.3">
      <c r="A19" s="35">
        <v>3</v>
      </c>
      <c r="B19" s="15" t="s">
        <v>139</v>
      </c>
      <c r="C19" s="19" t="s">
        <v>86</v>
      </c>
      <c r="D19" s="75"/>
      <c r="E19" s="76"/>
      <c r="F19" s="111">
        <f t="shared" si="0"/>
        <v>0</v>
      </c>
      <c r="G19" s="112"/>
    </row>
    <row r="20" spans="1:7" s="122" customFormat="1" ht="13.8" x14ac:dyDescent="0.3">
      <c r="A20" s="119"/>
      <c r="B20" s="118" t="s">
        <v>121</v>
      </c>
      <c r="C20" s="119"/>
      <c r="D20" s="124"/>
      <c r="E20" s="121"/>
      <c r="F20" s="124"/>
      <c r="G20" s="121"/>
    </row>
    <row r="21" spans="1:7" ht="13.8" x14ac:dyDescent="0.3">
      <c r="A21" s="19"/>
      <c r="B21" s="24"/>
      <c r="C21" s="19"/>
      <c r="D21" s="76"/>
      <c r="E21" s="76"/>
      <c r="F21" s="112">
        <f t="shared" si="0"/>
        <v>0</v>
      </c>
      <c r="G21" s="112"/>
    </row>
    <row r="22" spans="1:7" ht="13.8" x14ac:dyDescent="0.3">
      <c r="A22" s="34" t="s">
        <v>122</v>
      </c>
      <c r="B22" s="24" t="s">
        <v>108</v>
      </c>
      <c r="C22" s="19"/>
      <c r="D22" s="76"/>
      <c r="E22" s="76"/>
      <c r="F22" s="112">
        <f t="shared" si="0"/>
        <v>0</v>
      </c>
      <c r="G22" s="112"/>
    </row>
    <row r="23" spans="1:7" ht="13.8" x14ac:dyDescent="0.3">
      <c r="A23" s="35">
        <v>1</v>
      </c>
      <c r="B23" s="15" t="s">
        <v>109</v>
      </c>
      <c r="C23" s="19" t="s">
        <v>4</v>
      </c>
      <c r="D23" s="75"/>
      <c r="E23" s="76"/>
      <c r="F23" s="111">
        <f t="shared" si="0"/>
        <v>0</v>
      </c>
      <c r="G23" s="112"/>
    </row>
    <row r="24" spans="1:7" ht="13.8" x14ac:dyDescent="0.3">
      <c r="A24" s="35">
        <v>2</v>
      </c>
      <c r="B24" s="15" t="s">
        <v>110</v>
      </c>
      <c r="C24" s="19" t="s">
        <v>4</v>
      </c>
      <c r="D24" s="75"/>
      <c r="E24" s="76"/>
      <c r="F24" s="111">
        <f t="shared" si="0"/>
        <v>0</v>
      </c>
      <c r="G24" s="112"/>
    </row>
    <row r="25" spans="1:7" ht="13.8" x14ac:dyDescent="0.3">
      <c r="A25" s="35">
        <v>3</v>
      </c>
      <c r="B25" s="15" t="s">
        <v>111</v>
      </c>
      <c r="C25" s="19" t="s">
        <v>2</v>
      </c>
      <c r="D25" s="75"/>
      <c r="E25" s="76"/>
      <c r="F25" s="111">
        <f t="shared" si="0"/>
        <v>0</v>
      </c>
      <c r="G25" s="112"/>
    </row>
    <row r="26" spans="1:7" ht="13.8" x14ac:dyDescent="0.3">
      <c r="A26" s="35">
        <v>4</v>
      </c>
      <c r="B26" s="15" t="s">
        <v>112</v>
      </c>
      <c r="C26" s="19" t="s">
        <v>2</v>
      </c>
      <c r="D26" s="75"/>
      <c r="E26" s="76"/>
      <c r="F26" s="111">
        <f t="shared" si="0"/>
        <v>0</v>
      </c>
      <c r="G26" s="112"/>
    </row>
    <row r="27" spans="1:7" ht="13.8" x14ac:dyDescent="0.3">
      <c r="A27" s="35">
        <v>5</v>
      </c>
      <c r="B27" s="15" t="s">
        <v>113</v>
      </c>
      <c r="C27" s="19" t="s">
        <v>2</v>
      </c>
      <c r="D27" s="75"/>
      <c r="E27" s="76"/>
      <c r="F27" s="111">
        <f t="shared" si="0"/>
        <v>0</v>
      </c>
      <c r="G27" s="112"/>
    </row>
    <row r="28" spans="1:7" ht="13.8" x14ac:dyDescent="0.3">
      <c r="A28" s="35">
        <v>6</v>
      </c>
      <c r="B28" s="15" t="s">
        <v>114</v>
      </c>
      <c r="C28" s="19" t="s">
        <v>2</v>
      </c>
      <c r="D28" s="75"/>
      <c r="E28" s="76"/>
      <c r="F28" s="111">
        <f t="shared" si="0"/>
        <v>0</v>
      </c>
      <c r="G28" s="112"/>
    </row>
    <row r="29" spans="1:7" ht="13.8" x14ac:dyDescent="0.3">
      <c r="A29" s="35">
        <v>7</v>
      </c>
      <c r="B29" s="15" t="s">
        <v>115</v>
      </c>
      <c r="C29" s="19" t="s">
        <v>2</v>
      </c>
      <c r="D29" s="75"/>
      <c r="E29" s="76"/>
      <c r="F29" s="111">
        <f t="shared" si="0"/>
        <v>0</v>
      </c>
      <c r="G29" s="112"/>
    </row>
    <row r="30" spans="1:7" ht="13.8" x14ac:dyDescent="0.3">
      <c r="A30" s="35">
        <v>8</v>
      </c>
      <c r="B30" s="15" t="s">
        <v>116</v>
      </c>
      <c r="C30" s="19" t="s">
        <v>2</v>
      </c>
      <c r="D30" s="75"/>
      <c r="E30" s="76"/>
      <c r="F30" s="111">
        <f t="shared" si="0"/>
        <v>0</v>
      </c>
      <c r="G30" s="112"/>
    </row>
    <row r="31" spans="1:7" ht="13.8" x14ac:dyDescent="0.3">
      <c r="A31" s="35">
        <v>9</v>
      </c>
      <c r="B31" s="15" t="s">
        <v>117</v>
      </c>
      <c r="C31" s="19" t="s">
        <v>2</v>
      </c>
      <c r="D31" s="75"/>
      <c r="E31" s="76"/>
      <c r="F31" s="111">
        <f t="shared" si="0"/>
        <v>0</v>
      </c>
      <c r="G31" s="112"/>
    </row>
    <row r="32" spans="1:7" s="122" customFormat="1" ht="13.8" x14ac:dyDescent="0.3">
      <c r="A32" s="119"/>
      <c r="B32" s="118" t="s">
        <v>128</v>
      </c>
      <c r="C32" s="119"/>
      <c r="D32" s="124"/>
      <c r="E32" s="121"/>
      <c r="F32" s="124"/>
      <c r="G32" s="121"/>
    </row>
    <row r="33" spans="1:9" ht="13.8" x14ac:dyDescent="0.3">
      <c r="A33" s="19"/>
      <c r="B33" s="15"/>
      <c r="C33" s="19"/>
      <c r="D33" s="76"/>
      <c r="E33" s="76"/>
      <c r="F33" s="112">
        <f t="shared" si="0"/>
        <v>0</v>
      </c>
      <c r="G33" s="112"/>
    </row>
    <row r="34" spans="1:9" ht="13.8" x14ac:dyDescent="0.3">
      <c r="A34" s="34" t="s">
        <v>129</v>
      </c>
      <c r="B34" s="24" t="s">
        <v>123</v>
      </c>
      <c r="C34" s="19"/>
      <c r="D34" s="76"/>
      <c r="E34" s="76"/>
      <c r="F34" s="112">
        <f t="shared" si="0"/>
        <v>0</v>
      </c>
      <c r="G34" s="112"/>
    </row>
    <row r="35" spans="1:9" ht="27.6" x14ac:dyDescent="0.3">
      <c r="A35" s="35">
        <v>1</v>
      </c>
      <c r="B35" s="15" t="s">
        <v>124</v>
      </c>
      <c r="C35" s="39" t="s">
        <v>2</v>
      </c>
      <c r="D35" s="78"/>
      <c r="E35" s="76"/>
      <c r="F35" s="114">
        <f t="shared" si="0"/>
        <v>0</v>
      </c>
      <c r="G35" s="112"/>
    </row>
    <row r="36" spans="1:9" ht="13.8" x14ac:dyDescent="0.3">
      <c r="A36" s="35">
        <v>2</v>
      </c>
      <c r="B36" s="15" t="s">
        <v>140</v>
      </c>
      <c r="C36" s="39" t="s">
        <v>2</v>
      </c>
      <c r="D36" s="78"/>
      <c r="E36" s="76"/>
      <c r="F36" s="114">
        <f t="shared" si="0"/>
        <v>0</v>
      </c>
      <c r="G36" s="112"/>
    </row>
    <row r="37" spans="1:9" ht="27.6" x14ac:dyDescent="0.3">
      <c r="A37" s="35">
        <v>3</v>
      </c>
      <c r="B37" s="15" t="s">
        <v>126</v>
      </c>
      <c r="C37" s="39" t="s">
        <v>127</v>
      </c>
      <c r="D37" s="78"/>
      <c r="E37" s="76"/>
      <c r="F37" s="114">
        <f t="shared" si="0"/>
        <v>0</v>
      </c>
      <c r="G37" s="112"/>
    </row>
    <row r="38" spans="1:9" s="122" customFormat="1" ht="13.8" x14ac:dyDescent="0.3">
      <c r="A38" s="118"/>
      <c r="B38" s="118" t="s">
        <v>131</v>
      </c>
      <c r="C38" s="119"/>
      <c r="D38" s="124"/>
      <c r="E38" s="121"/>
      <c r="F38" s="124"/>
      <c r="G38" s="121"/>
    </row>
    <row r="39" spans="1:9" ht="13.8" x14ac:dyDescent="0.3">
      <c r="A39" s="19"/>
      <c r="B39" s="15"/>
      <c r="C39" s="19"/>
      <c r="D39" s="76"/>
      <c r="E39" s="76"/>
      <c r="F39" s="112">
        <f t="shared" si="0"/>
        <v>0</v>
      </c>
      <c r="G39" s="112"/>
    </row>
    <row r="40" spans="1:9" ht="13.8" x14ac:dyDescent="0.3">
      <c r="A40" s="34" t="s">
        <v>141</v>
      </c>
      <c r="B40" s="24" t="s">
        <v>130</v>
      </c>
      <c r="C40" s="39"/>
      <c r="D40" s="79"/>
      <c r="E40" s="79"/>
      <c r="F40" s="115">
        <f t="shared" si="0"/>
        <v>0</v>
      </c>
      <c r="G40" s="115"/>
    </row>
    <row r="41" spans="1:9" ht="27.6" x14ac:dyDescent="0.3">
      <c r="A41" s="35">
        <v>1</v>
      </c>
      <c r="B41" s="15" t="s">
        <v>142</v>
      </c>
      <c r="C41" s="19" t="s">
        <v>19</v>
      </c>
      <c r="D41" s="78"/>
      <c r="E41" s="80"/>
      <c r="F41" s="114">
        <f t="shared" si="0"/>
        <v>0</v>
      </c>
      <c r="G41" s="116"/>
      <c r="I41" s="46"/>
    </row>
    <row r="42" spans="1:9" ht="27.6" x14ac:dyDescent="0.3">
      <c r="A42" s="35">
        <v>2</v>
      </c>
      <c r="B42" s="15" t="s">
        <v>143</v>
      </c>
      <c r="C42" s="19" t="s">
        <v>19</v>
      </c>
      <c r="D42" s="78"/>
      <c r="E42" s="80"/>
      <c r="F42" s="114">
        <f t="shared" si="0"/>
        <v>0</v>
      </c>
      <c r="G42" s="116"/>
    </row>
    <row r="43" spans="1:9" ht="13.8" x14ac:dyDescent="0.3">
      <c r="A43" s="35">
        <v>3</v>
      </c>
      <c r="B43" s="15" t="s">
        <v>144</v>
      </c>
      <c r="C43" s="19" t="s">
        <v>19</v>
      </c>
      <c r="D43" s="75"/>
      <c r="E43" s="80"/>
      <c r="F43" s="111">
        <f t="shared" si="0"/>
        <v>0</v>
      </c>
      <c r="G43" s="116"/>
    </row>
    <row r="44" spans="1:9" ht="13.8" x14ac:dyDescent="0.3">
      <c r="A44" s="35">
        <v>4</v>
      </c>
      <c r="B44" s="15" t="s">
        <v>145</v>
      </c>
      <c r="C44" s="19" t="s">
        <v>19</v>
      </c>
      <c r="D44" s="75"/>
      <c r="E44" s="80"/>
      <c r="F44" s="111">
        <f t="shared" si="0"/>
        <v>0</v>
      </c>
      <c r="G44" s="116"/>
    </row>
    <row r="45" spans="1:9" ht="13.8" x14ac:dyDescent="0.3">
      <c r="A45" s="35">
        <v>5</v>
      </c>
      <c r="B45" s="15" t="s">
        <v>21</v>
      </c>
      <c r="C45" s="19" t="s">
        <v>19</v>
      </c>
      <c r="D45" s="75"/>
      <c r="E45" s="80"/>
      <c r="F45" s="111">
        <f t="shared" si="0"/>
        <v>0</v>
      </c>
      <c r="G45" s="116"/>
    </row>
    <row r="46" spans="1:9" s="122" customFormat="1" ht="14.25" customHeight="1" x14ac:dyDescent="0.3">
      <c r="A46" s="117"/>
      <c r="B46" s="118" t="s">
        <v>146</v>
      </c>
      <c r="C46" s="119"/>
      <c r="D46" s="120"/>
      <c r="E46" s="121"/>
      <c r="F46" s="120"/>
      <c r="G46" s="121"/>
    </row>
  </sheetData>
  <autoFilter ref="A2:I46" xr:uid="{957DD5A8-AC1F-462F-B509-D00A63885F71}">
    <filterColumn colId="3" showButton="0"/>
    <filterColumn colId="5" showButton="0"/>
  </autoFilter>
  <mergeCells count="6">
    <mergeCell ref="F2:G2"/>
    <mergeCell ref="D2:E2"/>
    <mergeCell ref="C2:C3"/>
    <mergeCell ref="B2:B3"/>
    <mergeCell ref="A2:A3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DQ_AMENAGEMENT AIRE DE JEUX</vt:lpstr>
      <vt:lpstr>DQ_RENOVATION DE TOILETTES RDC</vt:lpstr>
      <vt:lpstr>DQ_RENOVATION DE TOILETTES R+1</vt:lpstr>
      <vt:lpstr>BPU_AMENAGEMENT AIRE DE JEUX</vt:lpstr>
      <vt:lpstr>BPU_RENOVATION DE TOILETTES RDC</vt:lpstr>
      <vt:lpstr>BPU_RENOVATION DE TOILETTES R+1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LIVINGSTONE</dc:creator>
  <cp:lastModifiedBy>hector.ahogni</cp:lastModifiedBy>
  <cp:lastPrinted>2023-02-24T15:27:13Z</cp:lastPrinted>
  <dcterms:created xsi:type="dcterms:W3CDTF">2020-08-09T17:43:48Z</dcterms:created>
  <dcterms:modified xsi:type="dcterms:W3CDTF">2023-02-24T16:04:40Z</dcterms:modified>
</cp:coreProperties>
</file>