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C:\Users\Vander Auwera T\ENABEL\BURKINA FASO - 🔒 Contracts\21_Marchés_Publics\BKF1803111_Police_proximité\BKF1803111-10007 Infrastructures FSI\2_CSC\"/>
    </mc:Choice>
  </mc:AlternateContent>
  <xr:revisionPtr revIDLastSave="12" documentId="13_ncr:1_{AFAF417F-7C26-499F-86A6-4C20021032FB}" xr6:coauthVersionLast="36" xr6:coauthVersionMax="47" xr10:uidLastSave="{77E85C94-3FCC-4205-AA24-E18668C5864E}"/>
  <bookViews>
    <workbookView xWindow="-108" yWindow="-108" windowWidth="23256" windowHeight="12456" tabRatio="692" activeTab="1" xr2:uid="{00000000-000D-0000-FFFF-FFFF00000000}"/>
  </bookViews>
  <sheets>
    <sheet name="BATIMENT PRINCIPAL" sheetId="5" r:id="rId1"/>
    <sheet name="RECAP GENERAL" sheetId="10" r:id="rId2"/>
  </sheets>
  <definedNames>
    <definedName name="_xlnm.Print_Area" localSheetId="0">'BATIMENT PRINCIPAL'!$A$1:$F$205</definedName>
    <definedName name="_xlnm.Print_Area" localSheetId="1">'RECAP GENERAL'!$A$1:$F$14</definedName>
  </definedNames>
  <calcPr calcId="191029"/>
</workbook>
</file>

<file path=xl/calcChain.xml><?xml version="1.0" encoding="utf-8"?>
<calcChain xmlns="http://schemas.openxmlformats.org/spreadsheetml/2006/main">
  <c r="D145" i="5" l="1"/>
  <c r="D70" i="5"/>
  <c r="F25" i="5"/>
  <c r="F70" i="5" l="1"/>
  <c r="F26" i="5"/>
  <c r="F185" i="5"/>
  <c r="F172" i="5" l="1"/>
  <c r="F171" i="5"/>
  <c r="F170" i="5"/>
  <c r="F169" i="5"/>
  <c r="F168" i="5"/>
  <c r="F167" i="5"/>
  <c r="F129" i="5" l="1"/>
  <c r="F148" i="5" l="1"/>
  <c r="F147" i="5"/>
  <c r="F11" i="5" l="1"/>
  <c r="F138" i="5"/>
  <c r="F139" i="5"/>
  <c r="F140" i="5"/>
  <c r="F137" i="5"/>
  <c r="F100" i="5"/>
  <c r="F110" i="5"/>
  <c r="D49" i="5"/>
  <c r="F49" i="5" s="1"/>
  <c r="F90" i="5"/>
  <c r="D53" i="5"/>
  <c r="D46" i="5"/>
  <c r="D47" i="5"/>
  <c r="F47" i="5" s="1"/>
  <c r="D40" i="5"/>
  <c r="D35" i="5"/>
  <c r="D33" i="5"/>
  <c r="D32" i="5"/>
  <c r="D24" i="5"/>
  <c r="F24" i="5" s="1"/>
  <c r="F12" i="5"/>
  <c r="D21" i="5"/>
  <c r="D20" i="5"/>
  <c r="D38" i="5"/>
  <c r="F38" i="5" s="1"/>
  <c r="D19" i="5"/>
  <c r="D22" i="5" l="1"/>
  <c r="D23" i="5" s="1"/>
  <c r="D39" i="5" l="1"/>
  <c r="F35" i="5" l="1"/>
  <c r="F20" i="5"/>
  <c r="F21" i="5"/>
  <c r="F33" i="5"/>
  <c r="D36" i="5"/>
  <c r="F36" i="5" s="1"/>
  <c r="D41" i="5"/>
  <c r="F41" i="5" s="1"/>
  <c r="D34" i="5"/>
  <c r="D31" i="5"/>
  <c r="F190" i="5" l="1"/>
  <c r="D124" i="5"/>
  <c r="F124" i="5" s="1"/>
  <c r="F117" i="5"/>
  <c r="D95" i="5"/>
  <c r="F95" i="5" s="1"/>
  <c r="F89" i="5"/>
  <c r="F88" i="5"/>
  <c r="F86" i="5"/>
  <c r="F87" i="5"/>
  <c r="F85" i="5"/>
  <c r="F83" i="5"/>
  <c r="F82" i="5"/>
  <c r="F81" i="5"/>
  <c r="F80" i="5"/>
  <c r="F79" i="5"/>
  <c r="F78" i="5"/>
  <c r="F77" i="5"/>
  <c r="F76" i="5"/>
  <c r="F75" i="5"/>
  <c r="F68" i="5"/>
  <c r="C67" i="5"/>
  <c r="D66" i="5"/>
  <c r="F66" i="5" s="1"/>
  <c r="D65" i="5"/>
  <c r="F65" i="5" s="1"/>
  <c r="F59" i="5"/>
  <c r="F58" i="5"/>
  <c r="D56" i="5"/>
  <c r="F56" i="5" s="1"/>
  <c r="D57" i="5"/>
  <c r="F57" i="5" s="1"/>
  <c r="D55" i="5"/>
  <c r="F55" i="5" s="1"/>
  <c r="D54" i="5"/>
  <c r="F54" i="5" s="1"/>
  <c r="F43" i="5"/>
  <c r="F46" i="5"/>
  <c r="D45" i="5"/>
  <c r="F45" i="5" s="1"/>
  <c r="D44" i="5"/>
  <c r="F44" i="5" s="1"/>
  <c r="D42" i="5"/>
  <c r="F42" i="5" s="1"/>
  <c r="F40" i="5"/>
  <c r="D37" i="5"/>
  <c r="F37" i="5" s="1"/>
  <c r="F53" i="5"/>
  <c r="F60" i="5"/>
  <c r="F61" i="5"/>
  <c r="F18" i="5"/>
  <c r="F19" i="5"/>
  <c r="F31" i="5"/>
  <c r="F32" i="5"/>
  <c r="F34" i="5"/>
  <c r="F39" i="5"/>
  <c r="F48" i="5"/>
  <c r="D67" i="5"/>
  <c r="F67" i="5" s="1"/>
  <c r="F69" i="5"/>
  <c r="F96" i="5"/>
  <c r="F97" i="5"/>
  <c r="F98" i="5"/>
  <c r="F99" i="5"/>
  <c r="F101" i="5"/>
  <c r="F102" i="5"/>
  <c r="F103" i="5"/>
  <c r="F104" i="5"/>
  <c r="F105" i="5"/>
  <c r="F106" i="5"/>
  <c r="F107" i="5"/>
  <c r="F108" i="5"/>
  <c r="F109" i="5"/>
  <c r="F111" i="5"/>
  <c r="F116" i="5"/>
  <c r="F120" i="5"/>
  <c r="F121" i="5"/>
  <c r="D122" i="5"/>
  <c r="F122" i="5" s="1"/>
  <c r="F123" i="5"/>
  <c r="F125" i="5"/>
  <c r="F126" i="5"/>
  <c r="F127" i="5"/>
  <c r="F128" i="5"/>
  <c r="F130" i="5"/>
  <c r="F131" i="5"/>
  <c r="F136" i="5"/>
  <c r="F142" i="5"/>
  <c r="F143" i="5"/>
  <c r="F144" i="5"/>
  <c r="F145" i="5"/>
  <c r="F146" i="5"/>
  <c r="F149" i="5"/>
  <c r="F150" i="5"/>
  <c r="F152" i="5"/>
  <c r="F153" i="5"/>
  <c r="F154" i="5"/>
  <c r="F156" i="5"/>
  <c r="F157" i="5"/>
  <c r="F158" i="5"/>
  <c r="F159" i="5"/>
  <c r="F160" i="5"/>
  <c r="F161" i="5"/>
  <c r="F162" i="5"/>
  <c r="F163" i="5"/>
  <c r="F164" i="5"/>
  <c r="F165" i="5"/>
  <c r="F174" i="5"/>
  <c r="F175" i="5"/>
  <c r="F176" i="5"/>
  <c r="F177" i="5"/>
  <c r="F178" i="5"/>
  <c r="F179" i="5"/>
  <c r="F180" i="5"/>
  <c r="F181" i="5"/>
  <c r="F182" i="5"/>
  <c r="F183" i="5"/>
  <c r="F184" i="5"/>
  <c r="F186" i="5"/>
  <c r="F187" i="5"/>
  <c r="F188" i="5"/>
  <c r="F189" i="5"/>
  <c r="F191" i="5"/>
  <c r="F13" i="5"/>
  <c r="F10" i="5"/>
  <c r="F14" i="5"/>
  <c r="F71" i="5" l="1"/>
  <c r="F199" i="5" s="1"/>
  <c r="F91" i="5"/>
  <c r="F200" i="5" s="1"/>
  <c r="F50" i="5"/>
  <c r="F197" i="5" s="1"/>
  <c r="D119" i="5"/>
  <c r="F119" i="5" s="1"/>
  <c r="F15" i="5"/>
  <c r="F195" i="5" s="1"/>
  <c r="D115" i="5"/>
  <c r="F112" i="5"/>
  <c r="F201" i="5" s="1"/>
  <c r="F23" i="5"/>
  <c r="F22" i="5"/>
  <c r="F62" i="5"/>
  <c r="F198" i="5" s="1"/>
  <c r="F192" i="5"/>
  <c r="F203" i="5" s="1"/>
  <c r="F27" i="5" l="1"/>
  <c r="F196" i="5" s="1"/>
  <c r="F115" i="5"/>
  <c r="D118" i="5"/>
  <c r="F118" i="5" s="1"/>
  <c r="F132" i="5" l="1"/>
  <c r="F202" i="5" s="1"/>
  <c r="F205" i="5" s="1"/>
  <c r="F10" i="10" s="1"/>
  <c r="F12" i="10" l="1"/>
  <c r="F13" i="10" l="1"/>
  <c r="F14" i="10" s="1"/>
</calcChain>
</file>

<file path=xl/sharedStrings.xml><?xml version="1.0" encoding="utf-8"?>
<sst xmlns="http://schemas.openxmlformats.org/spreadsheetml/2006/main" count="497" uniqueCount="358">
  <si>
    <t>Désignation des ouvrages</t>
  </si>
  <si>
    <t>Prix Total</t>
  </si>
  <si>
    <t>1.1</t>
  </si>
  <si>
    <t>ff</t>
  </si>
  <si>
    <t>m²</t>
  </si>
  <si>
    <t>2.1</t>
  </si>
  <si>
    <t>2.2</t>
  </si>
  <si>
    <t>2.3</t>
  </si>
  <si>
    <t>2.4</t>
  </si>
  <si>
    <t>2.5</t>
  </si>
  <si>
    <t>Sous Total II</t>
  </si>
  <si>
    <t>3.1</t>
  </si>
  <si>
    <t>3.2</t>
  </si>
  <si>
    <t>u</t>
  </si>
  <si>
    <t>Sous Total III</t>
  </si>
  <si>
    <t>Sous Total IV</t>
  </si>
  <si>
    <t>6.2</t>
  </si>
  <si>
    <t>Sous Total VI</t>
  </si>
  <si>
    <t>7.1</t>
  </si>
  <si>
    <t>7.2</t>
  </si>
  <si>
    <t>ens</t>
  </si>
  <si>
    <t>Sous Total VII</t>
  </si>
  <si>
    <t>1.3</t>
  </si>
  <si>
    <t>4.1</t>
  </si>
  <si>
    <t>5.1</t>
  </si>
  <si>
    <t>Mise à la terre du bâtiment</t>
  </si>
  <si>
    <t>m2</t>
  </si>
  <si>
    <t>Enduit intérieur lissé de 1,5cm d'épaisseur</t>
  </si>
  <si>
    <t>Sous Total VIII</t>
  </si>
  <si>
    <t>1.2</t>
  </si>
  <si>
    <t>1.4</t>
  </si>
  <si>
    <t>2.6</t>
  </si>
  <si>
    <t>3.3</t>
  </si>
  <si>
    <t>3.4</t>
  </si>
  <si>
    <t>6.1</t>
  </si>
  <si>
    <t>7.3</t>
  </si>
  <si>
    <t>8.1</t>
  </si>
  <si>
    <t>8.2</t>
  </si>
  <si>
    <t>8.3</t>
  </si>
  <si>
    <t>8.4</t>
  </si>
  <si>
    <t>8.5</t>
  </si>
  <si>
    <t>8.6</t>
  </si>
  <si>
    <t>8.7</t>
  </si>
  <si>
    <t>8.8</t>
  </si>
  <si>
    <t>8.9</t>
  </si>
  <si>
    <t>8.10</t>
  </si>
  <si>
    <t>8.11</t>
  </si>
  <si>
    <t>1.5</t>
  </si>
  <si>
    <t>Sous Total V</t>
  </si>
  <si>
    <t>2.8</t>
  </si>
  <si>
    <t>Enduit extérieur lissé de 2cm d'épaisseur</t>
  </si>
  <si>
    <t>4.2</t>
  </si>
  <si>
    <t>Brasseur d'air à 3 ailes de type Panasonic avec rhéostat y compris toutes sujétions de pose</t>
  </si>
  <si>
    <t>TOTAL HTVA</t>
  </si>
  <si>
    <t>3.5</t>
  </si>
  <si>
    <t>6.3</t>
  </si>
  <si>
    <t>6.4</t>
  </si>
  <si>
    <t>6.5</t>
  </si>
  <si>
    <t>6.6</t>
  </si>
  <si>
    <t>7.4</t>
  </si>
  <si>
    <t>7.5</t>
  </si>
  <si>
    <t>7.6</t>
  </si>
  <si>
    <t>6.7</t>
  </si>
  <si>
    <t>2.7</t>
  </si>
  <si>
    <t>3.6</t>
  </si>
  <si>
    <t>5.2</t>
  </si>
  <si>
    <t>ml</t>
  </si>
  <si>
    <t>5.3</t>
  </si>
  <si>
    <t>5.4</t>
  </si>
  <si>
    <t>7.7</t>
  </si>
  <si>
    <t>7.8</t>
  </si>
  <si>
    <t>7.9</t>
  </si>
  <si>
    <t xml:space="preserve">Réglette bloc standard  de 120 étanche  LED type T8 de 18W/1350 Lum de marque Philips ou équivalent </t>
  </si>
  <si>
    <t>Raccordements et calfeutrements divers</t>
  </si>
  <si>
    <t>6.8</t>
  </si>
  <si>
    <t>7.10</t>
  </si>
  <si>
    <t>3.8</t>
  </si>
  <si>
    <t>Implantation de l'ensemble  ouvrages (bâtiment , y compris VRD)</t>
  </si>
  <si>
    <t xml:space="preserve">Béton de propreté dosé à 150kg/m3 pour semelles isolées </t>
  </si>
  <si>
    <t xml:space="preserve">Réglette bloc standard  de 120  LED type T8 de 18W/1350 Lum de marque Philips ou équivalent </t>
  </si>
  <si>
    <t xml:space="preserve">Réglette bloc standard  de 60  LED type T8 de 18W/1350 Lum de marque Philips ou équivalent </t>
  </si>
  <si>
    <t>5.6</t>
  </si>
  <si>
    <t>6.9</t>
  </si>
  <si>
    <t>6.10</t>
  </si>
  <si>
    <t>7.11</t>
  </si>
  <si>
    <t>3.10</t>
  </si>
  <si>
    <t>6.11</t>
  </si>
  <si>
    <t>Câblette de terre de 29 mm² cuivre nu incorporé dans le chainage bas</t>
  </si>
  <si>
    <t>8.12</t>
  </si>
  <si>
    <t>8.13</t>
  </si>
  <si>
    <t>8.15</t>
  </si>
  <si>
    <t>P.U.</t>
  </si>
  <si>
    <t>UNITE</t>
  </si>
  <si>
    <t>QTE/NBRE</t>
  </si>
  <si>
    <t>Ensemble Puits perdu diamètre 1,50 m, profondeur 3,00 m rempli de moellons latéritiques indurés, avec tube central en PVC pression crépiné de diamètre 150, avec dalle de couverture en béton armé épaisseur 15 cm (y compris fouilles en terrains de toutes natures) ainsi que toutes sujétions de mise en œuvre suivant plan de l'architecte</t>
  </si>
  <si>
    <t>Peinture gycéro sur menuiseries métalliques aux couleurs du maitre d'œuvre</t>
  </si>
  <si>
    <t>Ensemble   de Fosses septiques complète 40 usagers (y compris lit bactérien et drains); avec parois en maçonnerie pleine de 15 cm; avec radier en béton armé d'épaisseur 15 cm au moins, avec dalles et dallettes de couverture en béton armé d'épaisseur 15 cm au moins (y compris fouilles en terrains de toutes natures)+ toutes sujétions de mise en œuvre suivant plan de l'architecte</t>
  </si>
  <si>
    <t>Remblai sans apport (pour fouilles de semelles isolées et fouilles pour semelles filantes)</t>
  </si>
  <si>
    <t>BATIMENT PRINCIPAL</t>
  </si>
  <si>
    <r>
      <t>m</t>
    </r>
    <r>
      <rPr>
        <vertAlign val="superscript"/>
        <sz val="8"/>
        <rFont val="D-DIN Condensed"/>
        <family val="2"/>
      </rPr>
      <t>3</t>
    </r>
  </si>
  <si>
    <t>Sous Total 0</t>
  </si>
  <si>
    <t>Nettoyage général du chantier</t>
  </si>
  <si>
    <t xml:space="preserve">NB: Tous les bétons des éléments structurels (semelles, poteaux, poutres, dalles et élements préfabriqués) seront en granit de carrière calibré. Ils feront l'objet d'une approbation par la mission de contrôle avant leur mise en oeuvre </t>
  </si>
  <si>
    <t>Béton cyclopéen dosé à 250kg/m3 pour soubassement, massifs et fondations (voir plans et descriptif)</t>
  </si>
  <si>
    <r>
      <t>Béton armé pour chainage bas, longrines, renforts sous dallages et arrêts de dallage dosé à 350kg/m</t>
    </r>
    <r>
      <rPr>
        <b/>
        <vertAlign val="superscript"/>
        <sz val="8"/>
        <rFont val="D-DIN Condensed"/>
        <family val="2"/>
      </rPr>
      <t>3</t>
    </r>
  </si>
  <si>
    <t>Enduit sous face dalles de 1,5cm d'épaisseur</t>
  </si>
  <si>
    <t>3.11</t>
  </si>
  <si>
    <t>3.12</t>
  </si>
  <si>
    <t>Claustras de ventilation grillagés y compris toutes sujétions de pose</t>
  </si>
  <si>
    <t>4.4</t>
  </si>
  <si>
    <t>4.5</t>
  </si>
  <si>
    <t>4.6</t>
  </si>
  <si>
    <t>Fourniture et pose de tube rectangulaire 40x80 lourd - Epaisseur 1,5mm pour charpente y compris  toutes sujétions de pose</t>
  </si>
  <si>
    <t>Fourniture et pose de platines pour pannes de dimensions de 15x15 en tôle de 5mm avec 4 crochets en Acier HA 14 y compris  toutes sujétions de pose</t>
  </si>
  <si>
    <t>4.8</t>
  </si>
  <si>
    <t>4.9</t>
  </si>
  <si>
    <t xml:space="preserve">Cuvette de WC complet à chasse économique avec réservoir arrière de type ROCA VICTORIA ou équivalent   y compris  toutes sujétion de pose </t>
  </si>
  <si>
    <t>Lavabo  ovoide complet avec pied de chez ROCA  y compris  toutes sujétion de pose + Robinet mitigeur à levier</t>
  </si>
  <si>
    <t>Siphon de sol en inox pour évacuation eaux salle d'eau de 10x10cm</t>
  </si>
  <si>
    <t>Enduit platre  de type TOPSIM ou équivalent pour murs intérieurs</t>
  </si>
  <si>
    <t xml:space="preserve">Peinture de type FOAM LAVABLE de chez SAPEC sur enduit intérieur </t>
  </si>
  <si>
    <t>Peinture gycéro au pistolet sur portes bois intérieures des toilettes aux couleurs du maitre d'œuvre</t>
  </si>
  <si>
    <t>Vernis sur menuiseries bois intérieures aux couleurs du maitre d'œuvre</t>
  </si>
  <si>
    <t>Split mural de 1,50cv de type inverter de chez Daikin, Panasonic ou Sharp</t>
  </si>
  <si>
    <t>Split mural de  2cv de type inverter  de chez Daikin, Panasonic ou Sharp</t>
  </si>
  <si>
    <t>Carreaux antidérapants grès cérame mat  30x30 couleur grise (ou au choix du maitre d'ouvrage)  pour sols salles d'eaux</t>
  </si>
  <si>
    <t>Extincteur portatif à eau pulvérisée de 6Kg</t>
  </si>
  <si>
    <t>3.13</t>
  </si>
  <si>
    <t>3.14</t>
  </si>
  <si>
    <t>A</t>
  </si>
  <si>
    <t>BATIMENT PRINCIAPAL</t>
  </si>
  <si>
    <t>Remblai avec apport latéritique d'épaisseur 45cm en moyenne sur emprise du bâtiment côté dammé,compacté puis arrosé par couches successives de 20cm</t>
  </si>
  <si>
    <t>3.15</t>
  </si>
  <si>
    <t>Fourniture et pose de platines pour traverses de 15x20 en tôles de 10mm avec 4 crochets en Acier HA 14 y compris  toutes sujétions de pose</t>
  </si>
  <si>
    <t>9.1</t>
  </si>
  <si>
    <t>9.2</t>
  </si>
  <si>
    <t>9.3</t>
  </si>
  <si>
    <t>9.4</t>
  </si>
  <si>
    <t>9.5</t>
  </si>
  <si>
    <t>9.6</t>
  </si>
  <si>
    <t>9.7</t>
  </si>
  <si>
    <t>9.8</t>
  </si>
  <si>
    <t>9.9</t>
  </si>
  <si>
    <t>9.10</t>
  </si>
  <si>
    <t>9.11</t>
  </si>
  <si>
    <t>9.12</t>
  </si>
  <si>
    <t>9.13</t>
  </si>
  <si>
    <t>9.14</t>
  </si>
  <si>
    <t>9.15</t>
  </si>
  <si>
    <t>9.16</t>
  </si>
  <si>
    <t>Sous Total IX</t>
  </si>
  <si>
    <t>III  - BETON - BETON ARME</t>
  </si>
  <si>
    <t>IV -  MACONNERIE</t>
  </si>
  <si>
    <t xml:space="preserve">V - CHARPENTE  ET COUVERTURE METALLIQUE </t>
  </si>
  <si>
    <t>VII - PLOMBERIE ALIMENTATION , EVACUATION ET RESEAUX DIVERS</t>
  </si>
  <si>
    <t>VIII- PEINTURE - REVETEMENTS MURAUX FACADE - CARRELAGE - ETANCHEITE</t>
  </si>
  <si>
    <t>IX - ELECTRICITE - CLIMATISATION - SECURITE INCENDIE</t>
  </si>
  <si>
    <t>9.17</t>
  </si>
  <si>
    <t>9.18</t>
  </si>
  <si>
    <t>9.19</t>
  </si>
  <si>
    <t>9.20</t>
  </si>
  <si>
    <t>9.21</t>
  </si>
  <si>
    <t>9.22</t>
  </si>
  <si>
    <t>9.23</t>
  </si>
  <si>
    <t>9.24</t>
  </si>
  <si>
    <t>9.25</t>
  </si>
  <si>
    <t>9.26</t>
  </si>
  <si>
    <t>9.27</t>
  </si>
  <si>
    <t>9.28</t>
  </si>
  <si>
    <t>9.29</t>
  </si>
  <si>
    <t>9.30</t>
  </si>
  <si>
    <t>9.31</t>
  </si>
  <si>
    <t>9.32</t>
  </si>
  <si>
    <t>9.33</t>
  </si>
  <si>
    <t>9.34</t>
  </si>
  <si>
    <t>9.35</t>
  </si>
  <si>
    <t>9.36</t>
  </si>
  <si>
    <t>9.39</t>
  </si>
  <si>
    <t>Sous Total II : TERRASSEMENTS - IMPLANTATIONS - NETTOYAGE DE CHANTIER</t>
  </si>
  <si>
    <t>Sous Total III : BETON-BETON ARME</t>
  </si>
  <si>
    <t>Sous Total VII : PLOMBERIE ALIMENTATION , EVACUATION ET RESEAUX DIVERS</t>
  </si>
  <si>
    <t>Sous Total VIII : PEINTURE - REVETEMENTS MURAUX ET FACADE - FAUX PLAFOND - ETANCHEITE</t>
  </si>
  <si>
    <t xml:space="preserve">Sous Total VI :MENUISERIES ALUMINIUM METALLIQUES ET BOIS </t>
  </si>
  <si>
    <t>II - PREPARATIONS-NETTOYAGE DE CHANTIER-IMPLANTATIONS - TERRASSEMENTS</t>
  </si>
  <si>
    <t>Plus-value pour gaines, trémies et ouvrages particuliers et bétons divers</t>
  </si>
  <si>
    <t>VI - MENUISERIE METALLIQUE et BOIS</t>
  </si>
  <si>
    <t>MENUISERIE METALLIQUE - NB: TOUTES LES MENUISERIES METALLIQUES SERONT CONFORMES AUX DETAILS DES PLANS D'ARCHITECTURE. LA TOLE METALLIQUE SERA DE 2mm D'EPAISSEUR. LES MENUISERIES METALLIQUES ET LES ELEMENTS DE CHARPENTE RECEVRONT DEUX COUCHES D'ANTIROUILLE OBLIGATOIREMENT EFFECTUEES AU PISTOLET. LES POINTS/CORDONS DE SOUDURE SERONT SYSTEMATIQUEMENTS MEULES ET LES JONCTIONS ENTRE LES ELEMENTS SOUDES SERONT IMPERATIVEMENT MASTIQUES AVANT L'APPLICATION DE L'ANTIROUILLE ET LEUR LIVRAISON SUR CHANTIER. LES FENETRES METALLIQUES RECEVRONT UN REJET D'EAU EN FER PLAT DE 30X3mm FIXE SUR LE MONTANT DE LA FENETRE et UN CADRE BAS EN FER CARRE DE 10mm SERVIRA DE SEUIL. LA FENETRE RECEVRA UN PROFILE METALLIQUE EQUIVALENT A CELUI DES MONTANTS QUI FERA L'ASSISE DE LA FENETRE.</t>
  </si>
  <si>
    <t>MENUISERIE BOIS - NB: TOUTES LES MENUISERIES BOIS SERONT EN CONTRE-PLAQUE DE 10mm BOIS BETE DOUBLE FACE DE PREMIER CHOIX POUR LES PORTES SAUF SPECIFICATION CONTRAIRE. LE CADRE METALLIQUE EN DOUBLE H EN TOLE DE 2MM RECOUVRIRA INTEGRALEMENT L'EPAISSEUR DU MUR</t>
  </si>
  <si>
    <t>Fourniture et pose de tuyauterie en PVC de Ø 120 pour évacuation des eaux pluviales y compris toutes sujétions de pose</t>
  </si>
  <si>
    <t>Fourniture et pose de tuyauterie en PVC de Ø 100 pour évacuation des eaux vannes y compris toutes sujétions de pose</t>
  </si>
  <si>
    <t>Fourniture et pose de tuyauterie en PVC de Ø 63 pour évacuation des eaux usées y compris toutes sujétions de pose</t>
  </si>
  <si>
    <t>Ensemble d'accessoires de pose et de raccordement des PVC d'évacuation pour évacuation d'eau pluviales, d'eaux usées et d'eaux vannes  depuis le centre du bâtiment jusqu'aux caniveaux ou fosses septiques   comprenant Colliers, Coudes PVC, Té PVC, Té culottes et bi culottes et tous accessoires de pose ainsi que toutes sujétions de mise en oeuvre</t>
  </si>
  <si>
    <t>ENS</t>
  </si>
  <si>
    <t>Fourniture et pose de tuyauterie en PPR de Ø 20 pour alimentation en eau sanitaire y compris toutes sujétions de pose</t>
  </si>
  <si>
    <t>Fourniture et pose vannes d'arrêt PPR y compris toutes sujétions de pose</t>
  </si>
  <si>
    <t>U</t>
  </si>
  <si>
    <t>Ensemble d'accessoires de pose et de raccordement des PPR d'alimentation comprenant coudes, maçons, coudes filetés, ambouts, réducteurs, et tous accessoires de pose ainsi que toutes sujétions de mise en oeuvre</t>
  </si>
  <si>
    <t>Regard de visite EAUX USEES ainsi que toutes sujétions de mise en œuvre suivant plan de l'architecte et suivant CCTP</t>
  </si>
  <si>
    <t>Regard de visite EAUX VANNES  ainsi que toutes sujétions de mise en œuvre suivant plan de l'architecte et suivant CCTP</t>
  </si>
  <si>
    <t xml:space="preserve">Robinet de puisage dans les salles d'eau en métal chromé </t>
  </si>
  <si>
    <t>7.12</t>
  </si>
  <si>
    <t>7.13</t>
  </si>
  <si>
    <t>7.14</t>
  </si>
  <si>
    <t>7.15</t>
  </si>
  <si>
    <t>Etanchéité au paxalumin pour toiture dalles pleines et chéneaux avec un relevé jusqu'au couronnement d'acrotère</t>
  </si>
  <si>
    <t>FOURREAUTAGE</t>
  </si>
  <si>
    <t xml:space="preserve">Tube PVC de 63 enterré sous dallage pour passage du câble d'alimentation </t>
  </si>
  <si>
    <t>Tube PVC de 63 enterré sous dallage pour passage du câble d'alimentation liant le bâtiment principal au bloc toilettes externes</t>
  </si>
  <si>
    <t>Tubes gorgés de 20 pour fourreautage éclairage, brasseurs + prises</t>
  </si>
  <si>
    <t>Tubes gorgés de 25 pour fourreautage climatisation</t>
  </si>
  <si>
    <t>Tubes gorgés de 32 pour alimentation de boîte de dérivation à boîte de dérivation</t>
  </si>
  <si>
    <t>FILERIE</t>
  </si>
  <si>
    <t>Câble de 3×1,5 mm² pour éclairage et brasseurs</t>
  </si>
  <si>
    <t>Câble de 3×2,5 mm² pour prises électriques</t>
  </si>
  <si>
    <t>Câble de 3×4 mm² pour climatisation</t>
  </si>
  <si>
    <t>Câble U1000 AR2V  d'alimentation liant le bâtiment principal au bloc toilettes externes 4x4mm2</t>
  </si>
  <si>
    <t xml:space="preserve">Ensemble filerie + fourreutage encastré y compris boîtes de dérivations et d'encastrement et toutes sujétions de pose pour prises informatiques </t>
  </si>
  <si>
    <t>Ensemble filerie + fourreutage encastré y compris boîtes de dérivations et d'encastrement et toutes sujétions de pose pour prises téléphones</t>
  </si>
  <si>
    <t>MISE A LA TERRE ET ACCESSOIRES DE RACCORDEMENTS DIVERS</t>
  </si>
  <si>
    <t>Barrette de coupure et accessoires de raccordements divers</t>
  </si>
  <si>
    <t>TABLEAUX ELECTRIQUES ET COFFRETS - TOUS ACCESSOIRES DE CHEZ LEGRAND</t>
  </si>
  <si>
    <t>Obturateur 5 modules blanc</t>
  </si>
  <si>
    <t>Disj DNX³ 4500/6kA 1P+N C 10A</t>
  </si>
  <si>
    <t>Disj DNX³ 4500/6kA 1P+N C 16A</t>
  </si>
  <si>
    <t>Disj DNX³ 4500/6kA 1P+N C 20A</t>
  </si>
  <si>
    <t>Disj DX³ 10000/16kA 4P C 80A</t>
  </si>
  <si>
    <t>Disj di ff DX³ 6000/10kA 4P C 20A 30mA Type AC</t>
  </si>
  <si>
    <t>Disj di ff DX³ 6000/10kA 4P C 20A 300mA Type AC</t>
  </si>
  <si>
    <t>Disj di ff DX³ 6000/10kA 4P C 25A 300mA Type AC</t>
  </si>
  <si>
    <t>APPAREILLAGES</t>
  </si>
  <si>
    <t>Coffret XL³ 125 4 rangées 24 modules</t>
  </si>
  <si>
    <t>Fourniture d'un coffret informatique y compris toutes sujétions de pose</t>
  </si>
  <si>
    <t>Applique sanitaire INGELEC</t>
  </si>
  <si>
    <t>Interrupteur simple allumage de type INGELEC TITAN</t>
  </si>
  <si>
    <t>Interrupteur double allumage  de type INGELEC TITAN</t>
  </si>
  <si>
    <t>Interrupteur simple allumage  va et vient de type INGELEC TITAN</t>
  </si>
  <si>
    <t>Prise de courant étanche 2P+T 10/16A Mosaic simple de type INGELEC TITAN</t>
  </si>
  <si>
    <t>Câble U1000 AR2V d'alimentation  principal du bâtiment principal de 4x35mm2</t>
  </si>
  <si>
    <t>9.40</t>
  </si>
  <si>
    <t>9.41</t>
  </si>
  <si>
    <t>9.42</t>
  </si>
  <si>
    <t>6.12</t>
  </si>
  <si>
    <t>6.13</t>
  </si>
  <si>
    <t>Enduit platre sous faces dalles et chéneaux intérieurs</t>
  </si>
  <si>
    <t>8.14</t>
  </si>
  <si>
    <t>Interrupteur double allumage  va et vient de type INGELEC TITAN</t>
  </si>
  <si>
    <t>Split mural de  3cv de type inverter  de chez Daikin, Panasonic ou Sharp</t>
  </si>
  <si>
    <t>Liaison frigorifique</t>
  </si>
  <si>
    <r>
      <t>Béton  armé dosé à 300kg/m</t>
    </r>
    <r>
      <rPr>
        <b/>
        <vertAlign val="superscript"/>
        <sz val="8"/>
        <rFont val="D-DIN Condensed"/>
        <family val="2"/>
      </rPr>
      <t>3</t>
    </r>
    <r>
      <rPr>
        <b/>
        <sz val="8"/>
        <rFont val="D-DIN Condensed"/>
        <family val="2"/>
      </rPr>
      <t xml:space="preserve"> hydrofugé au produit sika liquide pour  formes de pentes ( dalle à créer)</t>
    </r>
  </si>
  <si>
    <r>
      <t>Béton armé pour marches dosé à 350kg/m</t>
    </r>
    <r>
      <rPr>
        <b/>
        <vertAlign val="superscript"/>
        <sz val="8"/>
        <rFont val="D-DIN Condensed"/>
        <family val="2"/>
      </rPr>
      <t>3</t>
    </r>
  </si>
  <si>
    <t>6.14</t>
  </si>
  <si>
    <t>Carreaux grès cérame mat  40x40 couleur grise (ou au choix du maitre d'ouvrage) pour sols  général ainsi que toutes sujétions de pose</t>
  </si>
  <si>
    <t>Carreaux grès cérame antidérapant  40x40 couleur grise (ou au choix du maitre d'ouvrage) pour sols  de terasses et marches  ainsi que toutes sujétions de pose</t>
  </si>
  <si>
    <t>NOTA BENE : Ces postes de généralités concernent l'ensemble du projet de construction</t>
  </si>
  <si>
    <t>Ens</t>
  </si>
  <si>
    <t>Elaboration des plans d'exécution des lots génie civil (béton armé, etc.), des plans de recollement des lots génie  civil et des plans d'électricité à la fin du chantier</t>
  </si>
  <si>
    <t xml:space="preserve">Maçonnerie en agglos pleins de 20x20x40 </t>
  </si>
  <si>
    <t xml:space="preserve">Maçonnerie en agglos creux de 20x20x40 </t>
  </si>
  <si>
    <t xml:space="preserve">Maçonnerie en agglos creux de 10x20x40 </t>
  </si>
  <si>
    <t>Béton armé dosé à 300 kg/m3 pour  chaînage intermédiaire</t>
  </si>
  <si>
    <t>Béton armé dosé à 300 kg/m3 pour  appuis baies</t>
  </si>
  <si>
    <t>Béton armé dosé à 300kg/m3 pour chaînage rampant (hauteur du chainage 20*25cm)</t>
  </si>
  <si>
    <t>Béton armé dosé à 300kg/m3 pour appui de tôle (20x25cm)</t>
  </si>
  <si>
    <t>Enduit sous face cheneaux de 1,5cm d'épaisseur</t>
  </si>
  <si>
    <t>Fenêtre métallique vitrée FMV2 de dimensions 60x160/80cm ayant un châssis accroché par le côté</t>
  </si>
  <si>
    <t>Fenêtre métallique vitrée FMV4 de dimensions 60x90/150cm ayant un châssis accroché par le côté</t>
  </si>
  <si>
    <t>Fenêtre métallique vitrée FMV1 de dimensions 130x160/80cm ayant deux châssis accroché par le côté</t>
  </si>
  <si>
    <t xml:space="preserve">Porte symétrique métallique vitrée PMV1 deux vantaux ouvrant à l'anglaise  de dimensions 170x240cm  avec un cadre métallique +  une partie en vitrage antélio bronze épaisseur 5 cm + grille métallique de protection incorporée suivant plan de l'architecte </t>
  </si>
  <si>
    <t xml:space="preserve">Porte  métallique vitrée PMV2 à un vantail ouvrant à l'anglaise  de dimensions 100x220cm  avec un cadre métallique +  une partie en vitrage antélio bronze épaisseur 5 cm + grille métallique de protection incorporée suivant plan de l'architecte </t>
  </si>
  <si>
    <t>Grille métallique de protection GM1 pour fenêtre de dimension 130x160/80cm suivant plan de l'architecte</t>
  </si>
  <si>
    <t>Grille métallique de protection GM2 pour fenêtre de dimension 60x160/80cm suivant plan de l'architecte</t>
  </si>
  <si>
    <t>Grille métallique de protection GM3 pour fenêtre 60x90/150cm suivant plan de l'architecte</t>
  </si>
  <si>
    <t>Porte bois PB2 à un vantail de dimension 90x220 en bois blanc peint au pistolet avec cadre métallique en  double H  ouvrant à la francaise suivant plan de l'architecte</t>
  </si>
  <si>
    <t>Porte capitonné PC1 à un vantail de dimension 90x220 avec cadre métallique en  double H  ouvrant à la francaise suivant plan de l'architecte</t>
  </si>
  <si>
    <t>Porte bois PB3 à un vantail de dimension 75x220 en bois blanc peint au pistolet avec cadre métallique double H  ouvrant à la francaise suivant plan de l'architecte</t>
  </si>
  <si>
    <t>Porte bois vitrée PB4 à un vantail de dimension 90x220 en bois blanc peint au pistolet avec cadre métallique en  double H  ouvrant à la francaise suivant plan de l'architecte</t>
  </si>
  <si>
    <t>Carreaux grès cérame mat  40x10 couleur grise (ou au choix du maitre d'ouvrage) pour plinthes du sol  général ainsi que toutes sujétions de pose</t>
  </si>
  <si>
    <t>Ecriteaux métalliques et emblème de la Police</t>
  </si>
  <si>
    <t>5.5</t>
  </si>
  <si>
    <t>4.3</t>
  </si>
  <si>
    <t>4.7</t>
  </si>
  <si>
    <t>3.7</t>
  </si>
  <si>
    <t>3.9</t>
  </si>
  <si>
    <t>8.16</t>
  </si>
  <si>
    <t>9.37</t>
  </si>
  <si>
    <t>9.38</t>
  </si>
  <si>
    <t>Béton de propreté dosé à 150kg/m3 pour éléments de soubassement (en maçonneries pleines,bêche de marche etc…)</t>
  </si>
  <si>
    <t xml:space="preserve">Béton armé dosé à 350kg/m3 pour semelles isolées </t>
  </si>
  <si>
    <t>Béton  armé dosé à 350kg/m3 pour poteaux (infrastructure et superstructure)</t>
  </si>
  <si>
    <t>3.16</t>
  </si>
  <si>
    <t>3.17</t>
  </si>
  <si>
    <t xml:space="preserve">Béton armé  dosé à 350kg/m3 pour semelles filantes  </t>
  </si>
  <si>
    <t>I - PREPARATIONS</t>
  </si>
  <si>
    <r>
      <t>Béton armé pour dallage dosé à 300kg/m</t>
    </r>
    <r>
      <rPr>
        <b/>
        <vertAlign val="superscript"/>
        <sz val="8"/>
        <rFont val="D-DIN Condensed"/>
        <family val="2"/>
      </rPr>
      <t>3</t>
    </r>
  </si>
  <si>
    <t>Fouilles en puits pour semelles isolées suivant plan de fondations fourni / Profondeur 1,2m</t>
  </si>
  <si>
    <t>Fouilles en tranchées pour semelles filantes /Profondeur 80cm</t>
  </si>
  <si>
    <t>Fouilles en tranchées pour soubassement maçonnerie pleine / Largeur 40cm - Profondeur 40cm</t>
  </si>
  <si>
    <t>Décapage complet, abattage et désouchage d'arbres et d'arbustes, retrait de la terre organique et des gravats  vers dépotoirs hors site y compris débord de 3m de part et d'autre de l'emprise du bâtiment</t>
  </si>
  <si>
    <t>Lit de sable de 5cm d'épaisseur</t>
  </si>
  <si>
    <r>
      <t>m</t>
    </r>
    <r>
      <rPr>
        <vertAlign val="superscript"/>
        <sz val="8"/>
        <rFont val="D-DIN Condensed"/>
        <family val="2"/>
      </rPr>
      <t>2</t>
    </r>
  </si>
  <si>
    <t>3.18</t>
  </si>
  <si>
    <r>
      <t>Béton  armé dosé à 350kg/m</t>
    </r>
    <r>
      <rPr>
        <b/>
        <vertAlign val="superscript"/>
        <sz val="8"/>
        <rFont val="D-DIN Condensed"/>
        <family val="2"/>
      </rPr>
      <t xml:space="preserve">3 </t>
    </r>
    <r>
      <rPr>
        <b/>
        <sz val="8"/>
        <rFont val="D-DIN Condensed"/>
        <family val="2"/>
      </rPr>
      <t xml:space="preserve"> hydrofugé au produit sika liquide pour  poutres,dalles pleines et chéneaux  suivant plans d'ingénierie</t>
    </r>
  </si>
  <si>
    <r>
      <t>Béton  armé dosé à 350kg/m</t>
    </r>
    <r>
      <rPr>
        <b/>
        <vertAlign val="superscript"/>
        <sz val="8"/>
        <rFont val="D-DIN Condensed"/>
        <family val="2"/>
      </rPr>
      <t>3</t>
    </r>
    <r>
      <rPr>
        <b/>
        <sz val="8"/>
        <rFont val="D-DIN Condensed"/>
        <family val="2"/>
      </rPr>
      <t xml:space="preserve"> hydrofugé au produit sika liquide pour  relevé de chéneau et relevé de 20cm sur la périphérie de  la dalle pleine de la devanture y compris becquets</t>
    </r>
  </si>
  <si>
    <r>
      <t>Béton  armé dosé à 300kg/m</t>
    </r>
    <r>
      <rPr>
        <b/>
        <vertAlign val="superscript"/>
        <sz val="8"/>
        <rFont val="D-DIN Condensed"/>
        <family val="2"/>
      </rPr>
      <t>3</t>
    </r>
    <r>
      <rPr>
        <b/>
        <sz val="8"/>
        <rFont val="D-DIN Condensed"/>
        <family val="2"/>
      </rPr>
      <t xml:space="preserve"> pour couronnement de maçonneries - Largeur  20cm - Hauteur 10cm</t>
    </r>
  </si>
  <si>
    <t>Fourniture et pose de traverses en IPE de 120 pour charpente y compris  sujétions de pose</t>
  </si>
  <si>
    <t>Porte bois vitrée PB1 à deux vantails de dimension 170x220 en bois bété vernis avec cadre métallique  double H  ouvrant à l'anglaise  suivant plan de l'architecte</t>
  </si>
  <si>
    <t>Placards encastrés en bois bété suivant plan de l'architecte</t>
  </si>
  <si>
    <t>6.15</t>
  </si>
  <si>
    <t>Béton  de socles pour compresseurs  au sol et  sur dalle - Dimensions 80x50x15cm</t>
  </si>
  <si>
    <t>3.19</t>
  </si>
  <si>
    <t>Réceptacle d'eaux  de pluies de dimensions intérieures 40x40 y compris gallets</t>
  </si>
  <si>
    <t>7.16</t>
  </si>
  <si>
    <t>Raccordement au réseau d'eau y compris fouilles de profondeur 50cm, largeur 30cm, grillage avertisseur et PPR de 20mm</t>
  </si>
  <si>
    <t>7.17</t>
  </si>
  <si>
    <t>Enduit platre sous faces dalles extérieures</t>
  </si>
  <si>
    <t>Faïences murales de 30x60cm pour murs salles d'eau  (hauteur 3,20 m)</t>
  </si>
  <si>
    <t>9.43</t>
  </si>
  <si>
    <t xml:space="preserve">Installation de l'ensemble du chantier, Amenée de matériel </t>
  </si>
  <si>
    <t xml:space="preserve">Repli total de chantier </t>
  </si>
  <si>
    <t>Peinture marmorex aux  couleurs du maitre d'ouvrage pour enduit extérieur</t>
  </si>
  <si>
    <t xml:space="preserve"> Peinture FOM  sur faux-plafond en contreplaqué</t>
  </si>
  <si>
    <t xml:space="preserve">Faux-plafond en contre-plaqué bois blanc d'épaisseur 5mm avec maillage de 60x60cm  ,y compris toutes sujétions de pose suivant recommandations du maitre d'ouvrage ou plan de l'architecte </t>
  </si>
  <si>
    <t>8.17</t>
  </si>
  <si>
    <t>Fouilles en tranchées de profondeur 80cm - largeur 30cm pour câble d'alimentation du bâtiment principal de 4x35mm2 y compris grillage  avertisseur et PVC enterré de 63</t>
  </si>
  <si>
    <t>Fouilles en tranchées de profondeur 80cm - largeur 30cm pour câble d'alimentation liant le bâtiment principal au bloc toilettes externes 4x4mm2 y compris grillage  avertisseur  et PVC de 63</t>
  </si>
  <si>
    <t>TVA</t>
  </si>
  <si>
    <t>TOTAL TTC</t>
  </si>
  <si>
    <t>TOTAL HTVA BATIMENT  PRINCIPAL</t>
  </si>
  <si>
    <t>TABLEAU DIVISIONNAIRE - COURANT ONDULE</t>
  </si>
  <si>
    <t>Onduleur de 8 KVA avec autonomie minimum d' 1heure extensible, de marque LEGRAND (UPS  Systems).</t>
  </si>
  <si>
    <t>Coffret Drivia 4 rangées 13 M</t>
  </si>
  <si>
    <t xml:space="preserve">Porte blanche Drivia 4 rangées 13 M </t>
  </si>
  <si>
    <t xml:space="preserve">Disj DNX³ 4500/6kA 1P+N C 16A </t>
  </si>
  <si>
    <t xml:space="preserve">Disj DX³ 6000/10kA 4P C 63A </t>
  </si>
  <si>
    <t>Disj di ff DX³ 6000/10kA 4P C 32A 30mA Type AC</t>
  </si>
  <si>
    <t>9.44</t>
  </si>
  <si>
    <t>9.45</t>
  </si>
  <si>
    <t>9.46</t>
  </si>
  <si>
    <t>9.47</t>
  </si>
  <si>
    <t>9.48</t>
  </si>
  <si>
    <t>9.49</t>
  </si>
  <si>
    <t>Bloc de Prise de courant Courant ondulé/16A Mosaic simple/prise téléphone/prise Informatique de type INGELEC TITAN</t>
  </si>
  <si>
    <t>Prise de courant  2P+T 10/16A Mosaic simple de type INGELEC TITAN</t>
  </si>
  <si>
    <t>Fourniture d'un autocommutateur de marque PANASONIC ou équivalent et avec les caractéristiques minimums suivantes : 2 lignes réseaux, 4 postes numériques, 8 postes analogiques, Une alimentation de 220 V</t>
  </si>
  <si>
    <t>9.50</t>
  </si>
  <si>
    <t>Fenêtre métallique vitrée FMV3 de dimensions 60x160/80cm ayant un châssis accroché par le côté et dont le châssis inférieur est plein</t>
  </si>
  <si>
    <t>Relevé d'étanchéité en paxalumin sur murs en contact avec la toiture</t>
  </si>
  <si>
    <r>
      <t xml:space="preserve">Fourniture et pose de tôles bac prélaquées 35/100e 4 ondulations sur toiture  y compris bande de feutre bitumineux entre IPE, scellement des tôles par crochets, </t>
    </r>
    <r>
      <rPr>
        <b/>
        <sz val="8"/>
        <rFont val="D-DIN Condensed"/>
        <family val="2"/>
      </rPr>
      <t>y compris toutes sujétions de pose</t>
    </r>
  </si>
  <si>
    <t>2.9</t>
  </si>
  <si>
    <t xml:space="preserve">Traitement anti termites et anti  reptiles pour dallage  de sol </t>
  </si>
  <si>
    <t xml:space="preserve">Film polyane </t>
  </si>
  <si>
    <t>Sous Total IX : ELECTRICITE - CLIMATISATION - SECURITE INCENDIE</t>
  </si>
  <si>
    <t>CONSTRUCTION D'UN COMMISSARIAT DE POLICE DE DISTRICT DE DIALGAYE</t>
  </si>
  <si>
    <t xml:space="preserve">LOT 1 : DEVIS QUANTITATIF </t>
  </si>
  <si>
    <t>LOT 1 : RECAPITULATIF GENERAL</t>
  </si>
  <si>
    <t>Sous Total IV : MACONNERIE</t>
  </si>
  <si>
    <t>Sous Total V : CHARPENTE  ET COUVERTURE METALLIQUE</t>
  </si>
  <si>
    <t>Sous Total 0 : PREPARATIONS - INSTALLATION ET REPLI DE CHANTIER - NETTOYAGE DE CHANTIER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</si>
</sst>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43">
    <font>
      <sz val="10"/>
      <name val="Arial"/>
    </font>
    <font>
      <sz val="10"/>
      <name val="Arial"/>
      <family val="2"/>
    </font>
    <font>
      <sz val="11"/>
      <color indexed="8"/>
      <name val="Calibri"/>
      <family val="2"/>
    </font>
    <font>
      <sz val="11"/>
      <color indexed="31"/>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b/>
      <sz val="11"/>
      <color indexed="31"/>
      <name val="Calibri"/>
      <family val="2"/>
    </font>
    <font>
      <b/>
      <sz val="14"/>
      <name val="D-DIN Condensed"/>
      <family val="2"/>
    </font>
    <font>
      <sz val="9"/>
      <name val="D-DIN Condensed"/>
      <family val="2"/>
    </font>
    <font>
      <b/>
      <sz val="9"/>
      <name val="D-DIN Condensed"/>
      <family val="2"/>
    </font>
    <font>
      <b/>
      <sz val="9"/>
      <color theme="4"/>
      <name val="D-DIN Condensed"/>
      <family val="2"/>
    </font>
    <font>
      <b/>
      <sz val="16"/>
      <name val="D-DIN Condensed"/>
      <family val="2"/>
    </font>
    <font>
      <b/>
      <sz val="10"/>
      <name val="D-DIN Condensed"/>
      <family val="2"/>
    </font>
    <font>
      <sz val="8"/>
      <name val="D-DIN Condensed"/>
      <family val="2"/>
    </font>
    <font>
      <b/>
      <sz val="8"/>
      <name val="D-DIN Condensed"/>
      <family val="2"/>
    </font>
    <font>
      <b/>
      <sz val="8"/>
      <color theme="1"/>
      <name val="D-DIN Condensed"/>
      <family val="2"/>
    </font>
    <font>
      <b/>
      <sz val="8"/>
      <color theme="4"/>
      <name val="D-DIN Condensed"/>
      <family val="2"/>
    </font>
    <font>
      <vertAlign val="superscript"/>
      <sz val="8"/>
      <name val="D-DIN Condensed"/>
      <family val="2"/>
    </font>
    <font>
      <b/>
      <i/>
      <sz val="8"/>
      <name val="D-DIN Condensed"/>
      <family val="2"/>
    </font>
    <font>
      <b/>
      <vertAlign val="superscript"/>
      <sz val="8"/>
      <name val="D-DIN Condensed"/>
      <family val="2"/>
    </font>
    <font>
      <b/>
      <i/>
      <u/>
      <sz val="22"/>
      <name val="D-DIN Condensed"/>
      <family val="2"/>
    </font>
    <font>
      <b/>
      <sz val="20"/>
      <name val="D-DIN Condensed"/>
      <family val="2"/>
    </font>
    <font>
      <b/>
      <i/>
      <u/>
      <sz val="22"/>
      <color rgb="FF00B050"/>
      <name val="D-DIN Condensed"/>
      <family val="2"/>
    </font>
    <font>
      <b/>
      <i/>
      <sz val="9"/>
      <color rgb="FF00B050"/>
      <name val="D-DIN Condensed"/>
      <family val="2"/>
    </font>
    <font>
      <b/>
      <i/>
      <sz val="16"/>
      <color rgb="FF00B050"/>
      <name val="D-DIN Condensed"/>
      <family val="2"/>
    </font>
    <font>
      <b/>
      <i/>
      <sz val="10"/>
      <color rgb="FF00B050"/>
      <name val="D-DIN Condensed"/>
      <family val="2"/>
    </font>
    <font>
      <b/>
      <i/>
      <sz val="8"/>
      <color rgb="FF00B050"/>
      <name val="D-DIN Condensed"/>
      <family val="2"/>
    </font>
    <font>
      <sz val="10"/>
      <name val="D-DIN Condensed"/>
      <family val="2"/>
    </font>
    <font>
      <sz val="8"/>
      <name val="Arial"/>
      <family val="2"/>
    </font>
    <font>
      <sz val="9"/>
      <color rgb="FFFF0000"/>
      <name val="D-DIN Condensed"/>
      <family val="2"/>
    </font>
    <font>
      <sz val="10"/>
      <name val="Arial"/>
      <family val="2"/>
    </font>
  </fonts>
  <fills count="23">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42"/>
      </patternFill>
    </fill>
    <fill>
      <patternFill patternType="solid">
        <fgColor indexed="55"/>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99FF66"/>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0" borderId="0" applyNumberFormat="0" applyFill="0" applyBorder="0" applyAlignment="0" applyProtection="0"/>
    <xf numFmtId="0" fontId="5" fillId="2" borderId="1" applyNumberFormat="0" applyAlignment="0" applyProtection="0"/>
    <xf numFmtId="0" fontId="6" fillId="0" borderId="2" applyNumberFormat="0" applyFill="0" applyAlignment="0" applyProtection="0"/>
    <xf numFmtId="0" fontId="1" fillId="4" borderId="3" applyNumberFormat="0" applyFont="0" applyAlignment="0" applyProtection="0"/>
    <xf numFmtId="0" fontId="7" fillId="3" borderId="1" applyNumberFormat="0" applyAlignment="0" applyProtection="0"/>
    <xf numFmtId="0" fontId="8" fillId="15" borderId="0" applyNumberFormat="0" applyBorder="0" applyAlignment="0" applyProtection="0"/>
    <xf numFmtId="0" fontId="9" fillId="8" borderId="0" applyNumberFormat="0" applyBorder="0" applyAlignment="0" applyProtection="0"/>
    <xf numFmtId="0" fontId="10" fillId="16" borderId="0" applyNumberFormat="0" applyBorder="0" applyAlignment="0" applyProtection="0"/>
    <xf numFmtId="0" fontId="11" fillId="2" borderId="4" applyNumberFormat="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17" borderId="9" applyNumberFormat="0" applyAlignment="0" applyProtection="0"/>
    <xf numFmtId="164" fontId="42" fillId="0" borderId="0" applyFont="0" applyFill="0" applyBorder="0" applyAlignment="0" applyProtection="0"/>
  </cellStyleXfs>
  <cellXfs count="116">
    <xf numFmtId="0" fontId="0" fillId="0" borderId="0" xfId="0"/>
    <xf numFmtId="0" fontId="20" fillId="0" borderId="0" xfId="0" applyFont="1"/>
    <xf numFmtId="0" fontId="20" fillId="0" borderId="0" xfId="0" applyFont="1" applyAlignment="1">
      <alignment horizontal="center" vertical="center"/>
    </xf>
    <xf numFmtId="0" fontId="21" fillId="0" borderId="0" xfId="0" applyFont="1" applyAlignment="1">
      <alignment vertical="center"/>
    </xf>
    <xf numFmtId="3" fontId="22" fillId="0" borderId="0" xfId="0" applyNumberFormat="1" applyFont="1" applyAlignment="1">
      <alignment horizontal="right" vertical="center"/>
    </xf>
    <xf numFmtId="3" fontId="21" fillId="0" borderId="0" xfId="0" applyNumberFormat="1" applyFont="1" applyAlignment="1">
      <alignment vertical="center"/>
    </xf>
    <xf numFmtId="0" fontId="23" fillId="0" borderId="0" xfId="0" applyFont="1" applyAlignment="1">
      <alignment horizontal="center" vertical="center"/>
    </xf>
    <xf numFmtId="0" fontId="24" fillId="0" borderId="0" xfId="0" applyFont="1" applyAlignment="1">
      <alignment horizontal="center" vertical="center" wrapText="1"/>
    </xf>
    <xf numFmtId="0" fontId="21" fillId="0" borderId="0" xfId="0" applyFont="1" applyAlignment="1">
      <alignment horizontal="center" vertical="center" wrapText="1"/>
    </xf>
    <xf numFmtId="0" fontId="25" fillId="0" borderId="10" xfId="0" applyFont="1" applyBorder="1" applyAlignment="1">
      <alignment horizontal="center" vertical="center"/>
    </xf>
    <xf numFmtId="0" fontId="26" fillId="0" borderId="10" xfId="0" applyFont="1" applyBorder="1" applyAlignment="1">
      <alignment vertical="center" wrapText="1"/>
    </xf>
    <xf numFmtId="0" fontId="26" fillId="0" borderId="10" xfId="0" applyFont="1" applyBorder="1" applyAlignment="1">
      <alignment horizontal="center" vertical="center"/>
    </xf>
    <xf numFmtId="3" fontId="27" fillId="0" borderId="10" xfId="0" applyNumberFormat="1" applyFont="1" applyBorder="1" applyAlignment="1">
      <alignment horizontal="center" vertical="center" wrapText="1"/>
    </xf>
    <xf numFmtId="3" fontId="26" fillId="0" borderId="10" xfId="0" applyNumberFormat="1" applyFont="1" applyBorder="1" applyAlignment="1">
      <alignment horizontal="center" vertical="center" wrapText="1"/>
    </xf>
    <xf numFmtId="0" fontId="25" fillId="18" borderId="10" xfId="0" applyFont="1" applyFill="1" applyBorder="1" applyAlignment="1">
      <alignment horizontal="center" vertical="center"/>
    </xf>
    <xf numFmtId="0" fontId="26" fillId="18" borderId="10" xfId="0" applyFont="1" applyFill="1" applyBorder="1" applyAlignment="1">
      <alignment vertical="center" wrapText="1"/>
    </xf>
    <xf numFmtId="3" fontId="28" fillId="18" borderId="10" xfId="0" applyNumberFormat="1" applyFont="1" applyFill="1" applyBorder="1" applyAlignment="1">
      <alignment horizontal="right" vertical="center"/>
    </xf>
    <xf numFmtId="3" fontId="26" fillId="18" borderId="10" xfId="0" applyNumberFormat="1" applyFont="1" applyFill="1" applyBorder="1" applyAlignment="1">
      <alignment vertical="center"/>
    </xf>
    <xf numFmtId="3" fontId="28" fillId="0" borderId="10" xfId="0" applyNumberFormat="1" applyFont="1" applyBorder="1" applyAlignment="1">
      <alignment horizontal="right" vertical="center"/>
    </xf>
    <xf numFmtId="3" fontId="25" fillId="0" borderId="10" xfId="0" applyNumberFormat="1" applyFont="1" applyBorder="1" applyAlignment="1">
      <alignment horizontal="right" vertical="center"/>
    </xf>
    <xf numFmtId="0" fontId="30" fillId="0" borderId="10" xfId="0" applyFont="1" applyBorder="1" applyAlignment="1">
      <alignment vertical="center" wrapText="1"/>
    </xf>
    <xf numFmtId="3" fontId="26" fillId="0" borderId="10" xfId="0" applyNumberFormat="1" applyFont="1" applyBorder="1" applyAlignment="1">
      <alignment horizontal="right" vertical="center"/>
    </xf>
    <xf numFmtId="3" fontId="25" fillId="18" borderId="10" xfId="0" applyNumberFormat="1" applyFont="1" applyFill="1" applyBorder="1" applyAlignment="1">
      <alignment horizontal="right" vertical="center"/>
    </xf>
    <xf numFmtId="3" fontId="26" fillId="0" borderId="10" xfId="0" applyNumberFormat="1" applyFont="1" applyBorder="1" applyAlignment="1">
      <alignment horizontal="right" vertical="center" wrapText="1"/>
    </xf>
    <xf numFmtId="3" fontId="26" fillId="0" borderId="10" xfId="0" applyNumberFormat="1" applyFont="1" applyBorder="1" applyAlignment="1">
      <alignment vertical="center"/>
    </xf>
    <xf numFmtId="0" fontId="25" fillId="0" borderId="0" xfId="0" applyFont="1" applyAlignment="1">
      <alignment horizontal="center" vertical="center"/>
    </xf>
    <xf numFmtId="3" fontId="28" fillId="0" borderId="0" xfId="0" applyNumberFormat="1" applyFont="1" applyAlignment="1">
      <alignment horizontal="right" vertical="center"/>
    </xf>
    <xf numFmtId="3" fontId="26" fillId="0" borderId="0" xfId="0" applyNumberFormat="1" applyFont="1" applyAlignment="1">
      <alignment horizontal="right" vertical="center"/>
    </xf>
    <xf numFmtId="3" fontId="26" fillId="18" borderId="10" xfId="0" applyNumberFormat="1" applyFont="1" applyFill="1" applyBorder="1" applyAlignment="1">
      <alignment horizontal="center" vertical="center"/>
    </xf>
    <xf numFmtId="0" fontId="25" fillId="0" borderId="10" xfId="0" applyFont="1" applyBorder="1" applyAlignment="1">
      <alignment horizontal="center" vertical="center" wrapText="1"/>
    </xf>
    <xf numFmtId="0" fontId="26" fillId="18" borderId="10" xfId="0" applyFont="1" applyFill="1" applyBorder="1" applyAlignment="1">
      <alignment horizontal="center" vertical="center" wrapText="1"/>
    </xf>
    <xf numFmtId="0" fontId="30" fillId="0" borderId="0" xfId="0" applyFont="1" applyAlignment="1">
      <alignment vertical="center" wrapText="1"/>
    </xf>
    <xf numFmtId="0" fontId="26" fillId="0" borderId="0" xfId="0" applyFont="1" applyAlignment="1">
      <alignment horizontal="center" vertical="center" wrapText="1"/>
    </xf>
    <xf numFmtId="3" fontId="26" fillId="0" borderId="0" xfId="0" applyNumberFormat="1" applyFont="1" applyAlignment="1">
      <alignment horizontal="right" vertical="center" wrapText="1"/>
    </xf>
    <xf numFmtId="0" fontId="26" fillId="0" borderId="0" xfId="0" applyFont="1" applyAlignment="1">
      <alignment vertical="center" wrapText="1"/>
    </xf>
    <xf numFmtId="3" fontId="28" fillId="0" borderId="0" xfId="0" applyNumberFormat="1" applyFont="1" applyAlignment="1">
      <alignment horizontal="right" vertical="center" wrapText="1"/>
    </xf>
    <xf numFmtId="3" fontId="26" fillId="0" borderId="0" xfId="0" applyNumberFormat="1" applyFont="1" applyAlignment="1">
      <alignment horizontal="center" vertical="center"/>
    </xf>
    <xf numFmtId="0" fontId="26" fillId="0" borderId="10" xfId="0" applyFont="1" applyBorder="1" applyAlignment="1">
      <alignment horizontal="center" vertical="center" wrapText="1"/>
    </xf>
    <xf numFmtId="0" fontId="26" fillId="0" borderId="11" xfId="0" applyFont="1" applyBorder="1" applyAlignment="1">
      <alignment horizontal="left" wrapText="1"/>
    </xf>
    <xf numFmtId="0" fontId="25" fillId="0" borderId="12" xfId="0" applyFont="1" applyBorder="1" applyAlignment="1">
      <alignment horizontal="center" vertical="center"/>
    </xf>
    <xf numFmtId="0" fontId="25" fillId="0" borderId="13" xfId="0" applyFont="1" applyBorder="1" applyAlignment="1">
      <alignment horizontal="left"/>
    </xf>
    <xf numFmtId="0" fontId="32" fillId="0" borderId="0" xfId="0" applyFont="1" applyAlignment="1">
      <alignment horizontal="center" vertical="center"/>
    </xf>
    <xf numFmtId="0" fontId="34" fillId="0" borderId="0" xfId="0" applyFont="1" applyAlignment="1">
      <alignment horizontal="center" vertical="center"/>
    </xf>
    <xf numFmtId="2" fontId="35" fillId="0" borderId="0" xfId="0" applyNumberFormat="1" applyFont="1" applyAlignment="1">
      <alignment horizontal="right" vertical="center"/>
    </xf>
    <xf numFmtId="0" fontId="36" fillId="0" borderId="0" xfId="0" applyFont="1" applyAlignment="1">
      <alignment horizontal="center" vertical="center"/>
    </xf>
    <xf numFmtId="0" fontId="37" fillId="0" borderId="0" xfId="0" applyFont="1" applyAlignment="1">
      <alignment horizontal="center" vertical="center" wrapText="1"/>
    </xf>
    <xf numFmtId="2" fontId="38" fillId="0" borderId="10" xfId="0" applyNumberFormat="1" applyFont="1" applyBorder="1" applyAlignment="1">
      <alignment horizontal="center" vertical="center"/>
    </xf>
    <xf numFmtId="2" fontId="38" fillId="18" borderId="10" xfId="0" applyNumberFormat="1" applyFont="1" applyFill="1" applyBorder="1" applyAlignment="1">
      <alignment horizontal="right" vertical="center"/>
    </xf>
    <xf numFmtId="2" fontId="38" fillId="0" borderId="10" xfId="0" applyNumberFormat="1" applyFont="1" applyBorder="1" applyAlignment="1">
      <alignment horizontal="right" vertical="center"/>
    </xf>
    <xf numFmtId="0" fontId="35" fillId="0" borderId="0" xfId="0" applyFont="1" applyAlignment="1">
      <alignment horizontal="center" vertical="center" wrapText="1"/>
    </xf>
    <xf numFmtId="2" fontId="38" fillId="0" borderId="0" xfId="0" applyNumberFormat="1" applyFont="1" applyAlignment="1">
      <alignment horizontal="right" vertical="center"/>
    </xf>
    <xf numFmtId="2" fontId="38" fillId="0" borderId="10" xfId="0" applyNumberFormat="1" applyFont="1" applyBorder="1" applyAlignment="1">
      <alignment horizontal="right" vertical="center" wrapText="1"/>
    </xf>
    <xf numFmtId="2" fontId="38" fillId="0" borderId="0" xfId="0" applyNumberFormat="1" applyFont="1" applyAlignment="1">
      <alignment horizontal="right" vertical="center" wrapText="1"/>
    </xf>
    <xf numFmtId="2" fontId="38" fillId="0" borderId="0" xfId="0" applyNumberFormat="1" applyFont="1" applyAlignment="1">
      <alignment horizontal="center" vertical="center"/>
    </xf>
    <xf numFmtId="0" fontId="38" fillId="0" borderId="12" xfId="0" applyFont="1" applyBorder="1" applyAlignment="1">
      <alignment horizontal="left"/>
    </xf>
    <xf numFmtId="0" fontId="24" fillId="0" borderId="10" xfId="0" applyFont="1" applyBorder="1" applyAlignment="1">
      <alignment horizontal="center" vertical="center" wrapText="1"/>
    </xf>
    <xf numFmtId="3" fontId="24" fillId="0" borderId="10" xfId="0" applyNumberFormat="1" applyFont="1" applyBorder="1" applyAlignment="1">
      <alignment horizontal="right" vertical="center"/>
    </xf>
    <xf numFmtId="0" fontId="39" fillId="0" borderId="0" xfId="0" applyFont="1"/>
    <xf numFmtId="0" fontId="24" fillId="0" borderId="11" xfId="0" applyFont="1" applyBorder="1" applyAlignment="1">
      <alignment horizontal="left" wrapText="1"/>
    </xf>
    <xf numFmtId="0" fontId="39" fillId="0" borderId="12" xfId="0" applyFont="1" applyBorder="1" applyAlignment="1">
      <alignment horizontal="center" vertical="center"/>
    </xf>
    <xf numFmtId="0" fontId="37" fillId="0" borderId="12" xfId="0" applyFont="1" applyBorder="1" applyAlignment="1">
      <alignment horizontal="left"/>
    </xf>
    <xf numFmtId="0" fontId="39" fillId="0" borderId="13" xfId="0" applyFont="1" applyBorder="1" applyAlignment="1">
      <alignment horizontal="left"/>
    </xf>
    <xf numFmtId="0" fontId="25" fillId="21" borderId="10" xfId="0" applyFont="1" applyFill="1" applyBorder="1" applyAlignment="1">
      <alignment horizontal="center" vertical="center"/>
    </xf>
    <xf numFmtId="0" fontId="26" fillId="21" borderId="10" xfId="0" applyFont="1" applyFill="1" applyBorder="1" applyAlignment="1">
      <alignment vertical="center" wrapText="1"/>
    </xf>
    <xf numFmtId="2" fontId="38" fillId="21" borderId="10" xfId="0" applyNumberFormat="1" applyFont="1" applyFill="1" applyBorder="1" applyAlignment="1">
      <alignment horizontal="right" vertical="center"/>
    </xf>
    <xf numFmtId="3" fontId="28" fillId="21" borderId="10" xfId="0" applyNumberFormat="1" applyFont="1" applyFill="1" applyBorder="1" applyAlignment="1">
      <alignment horizontal="right" vertical="center"/>
    </xf>
    <xf numFmtId="3" fontId="26" fillId="21" borderId="10" xfId="0" applyNumberFormat="1" applyFont="1" applyFill="1" applyBorder="1" applyAlignment="1">
      <alignment horizontal="center" vertical="center"/>
    </xf>
    <xf numFmtId="0" fontId="26" fillId="21" borderId="10" xfId="0" applyFont="1" applyFill="1" applyBorder="1" applyAlignment="1">
      <alignment vertical="top" wrapText="1"/>
    </xf>
    <xf numFmtId="0" fontId="25" fillId="21" borderId="10" xfId="0" applyFont="1" applyFill="1" applyBorder="1" applyAlignment="1">
      <alignment horizontal="center" vertical="center" wrapText="1"/>
    </xf>
    <xf numFmtId="3" fontId="25" fillId="21" borderId="10" xfId="0" applyNumberFormat="1" applyFont="1" applyFill="1" applyBorder="1" applyAlignment="1">
      <alignment horizontal="right" vertical="center"/>
    </xf>
    <xf numFmtId="0" fontId="26" fillId="21" borderId="10" xfId="0" applyFont="1" applyFill="1" applyBorder="1" applyAlignment="1">
      <alignment horizontal="center" vertical="center" wrapText="1"/>
    </xf>
    <xf numFmtId="3" fontId="26" fillId="21" borderId="10" xfId="0" applyNumberFormat="1" applyFont="1" applyFill="1" applyBorder="1" applyAlignment="1">
      <alignment vertical="center"/>
    </xf>
    <xf numFmtId="0" fontId="41" fillId="0" borderId="0" xfId="0" applyFont="1"/>
    <xf numFmtId="0" fontId="24" fillId="22" borderId="10" xfId="0" applyFont="1" applyFill="1" applyBorder="1" applyAlignment="1">
      <alignment horizontal="center" vertical="center" wrapText="1"/>
    </xf>
    <xf numFmtId="3" fontId="24" fillId="22" borderId="10" xfId="0" applyNumberFormat="1" applyFont="1" applyFill="1" applyBorder="1" applyAlignment="1">
      <alignment horizontal="right" vertical="center"/>
    </xf>
    <xf numFmtId="0" fontId="26" fillId="22" borderId="10" xfId="0" applyFont="1" applyFill="1" applyBorder="1" applyAlignment="1">
      <alignment horizontal="center" vertical="center" wrapText="1"/>
    </xf>
    <xf numFmtId="3" fontId="26" fillId="22" borderId="10" xfId="0" applyNumberFormat="1" applyFont="1" applyFill="1" applyBorder="1" applyAlignment="1">
      <alignment horizontal="right" vertical="center"/>
    </xf>
    <xf numFmtId="0" fontId="26" fillId="20" borderId="10" xfId="0" applyFont="1" applyFill="1" applyBorder="1" applyAlignment="1">
      <alignment vertical="center" wrapText="1"/>
    </xf>
    <xf numFmtId="0" fontId="25" fillId="20" borderId="10" xfId="0" applyFont="1" applyFill="1" applyBorder="1" applyAlignment="1">
      <alignment horizontal="center" vertical="center"/>
    </xf>
    <xf numFmtId="2" fontId="38" fillId="20" borderId="10" xfId="0" applyNumberFormat="1" applyFont="1" applyFill="1" applyBorder="1" applyAlignment="1">
      <alignment horizontal="right" vertical="center"/>
    </xf>
    <xf numFmtId="3" fontId="28" fillId="20" borderId="10" xfId="0" applyNumberFormat="1" applyFont="1" applyFill="1" applyBorder="1" applyAlignment="1">
      <alignment horizontal="right" vertical="center"/>
    </xf>
    <xf numFmtId="3" fontId="25" fillId="20" borderId="10" xfId="0" applyNumberFormat="1" applyFont="1" applyFill="1" applyBorder="1" applyAlignment="1">
      <alignment horizontal="right" vertical="center"/>
    </xf>
    <xf numFmtId="0" fontId="20" fillId="20" borderId="0" xfId="0" applyFont="1" applyFill="1"/>
    <xf numFmtId="0" fontId="25" fillId="20" borderId="10" xfId="0" applyFont="1" applyFill="1" applyBorder="1" applyAlignment="1">
      <alignment horizontal="center" vertical="center" wrapText="1"/>
    </xf>
    <xf numFmtId="3" fontId="25" fillId="0" borderId="10" xfId="0" applyNumberFormat="1" applyFont="1" applyBorder="1" applyAlignment="1">
      <alignment horizontal="right" vertical="center" wrapText="1"/>
    </xf>
    <xf numFmtId="3" fontId="25" fillId="21" borderId="10" xfId="0" applyNumberFormat="1" applyFont="1" applyFill="1" applyBorder="1" applyAlignment="1">
      <alignment horizontal="center" vertical="center"/>
    </xf>
    <xf numFmtId="164" fontId="39" fillId="0" borderId="0" xfId="42" applyFont="1"/>
    <xf numFmtId="164" fontId="39" fillId="0" borderId="0" xfId="0" applyNumberFormat="1" applyFont="1"/>
    <xf numFmtId="164" fontId="20" fillId="0" borderId="0" xfId="0" applyNumberFormat="1" applyFont="1"/>
    <xf numFmtId="2" fontId="38" fillId="0" borderId="10" xfId="0" applyNumberFormat="1" applyFont="1" applyFill="1" applyBorder="1" applyAlignment="1">
      <alignment horizontal="right" vertical="center"/>
    </xf>
    <xf numFmtId="0" fontId="19" fillId="19" borderId="14" xfId="0" applyFont="1" applyFill="1" applyBorder="1" applyAlignment="1">
      <alignment horizontal="center" vertical="center" wrapText="1"/>
    </xf>
    <xf numFmtId="0" fontId="19" fillId="19" borderId="15" xfId="0" applyFont="1" applyFill="1" applyBorder="1" applyAlignment="1">
      <alignment horizontal="center" vertical="center" wrapText="1"/>
    </xf>
    <xf numFmtId="0" fontId="19" fillId="19" borderId="16" xfId="0" applyFont="1" applyFill="1" applyBorder="1" applyAlignment="1">
      <alignment horizontal="center" vertical="center" wrapText="1"/>
    </xf>
    <xf numFmtId="0" fontId="25" fillId="0" borderId="10" xfId="0" applyFont="1" applyBorder="1" applyAlignment="1">
      <alignment horizontal="left" wrapText="1"/>
    </xf>
    <xf numFmtId="0" fontId="33" fillId="0" borderId="0" xfId="0" applyFont="1" applyAlignment="1">
      <alignment horizontal="center" vertical="center"/>
    </xf>
    <xf numFmtId="0" fontId="32" fillId="0" borderId="0" xfId="0" applyFont="1" applyAlignment="1">
      <alignment horizontal="center" vertical="center"/>
    </xf>
    <xf numFmtId="0" fontId="26" fillId="20" borderId="11" xfId="0" applyFont="1" applyFill="1" applyBorder="1" applyAlignment="1">
      <alignment horizontal="left" vertical="center" wrapText="1"/>
    </xf>
    <xf numFmtId="0" fontId="26" fillId="20" borderId="12" xfId="0" applyFont="1" applyFill="1" applyBorder="1" applyAlignment="1">
      <alignment horizontal="left" vertical="center" wrapText="1"/>
    </xf>
    <xf numFmtId="0" fontId="26" fillId="20" borderId="13" xfId="0" applyFont="1" applyFill="1" applyBorder="1" applyAlignment="1">
      <alignment horizontal="left" vertical="center" wrapText="1"/>
    </xf>
    <xf numFmtId="0" fontId="25" fillId="0" borderId="11" xfId="0" applyFont="1" applyBorder="1" applyAlignment="1">
      <alignment horizontal="left" wrapText="1"/>
    </xf>
    <xf numFmtId="0" fontId="25" fillId="0" borderId="12" xfId="0" applyFont="1" applyBorder="1" applyAlignment="1">
      <alignment horizontal="left" wrapText="1"/>
    </xf>
    <xf numFmtId="0" fontId="25" fillId="0" borderId="13" xfId="0" applyFont="1" applyBorder="1" applyAlignment="1">
      <alignment horizontal="left" wrapText="1"/>
    </xf>
    <xf numFmtId="0" fontId="25" fillId="0" borderId="12" xfId="0" applyFont="1" applyBorder="1" applyAlignment="1">
      <alignment horizontal="left"/>
    </xf>
    <xf numFmtId="0" fontId="25" fillId="0" borderId="13" xfId="0" applyFont="1" applyBorder="1" applyAlignment="1">
      <alignment horizontal="left"/>
    </xf>
    <xf numFmtId="0" fontId="26" fillId="22" borderId="11" xfId="0" applyFont="1" applyFill="1" applyBorder="1" applyAlignment="1">
      <alignment horizontal="left" vertical="center" wrapText="1"/>
    </xf>
    <xf numFmtId="0" fontId="26" fillId="22" borderId="12" xfId="0" applyFont="1" applyFill="1" applyBorder="1" applyAlignment="1">
      <alignment horizontal="left" vertical="center" wrapText="1"/>
    </xf>
    <xf numFmtId="0" fontId="26" fillId="22" borderId="13" xfId="0" applyFont="1" applyFill="1" applyBorder="1" applyAlignment="1">
      <alignment horizontal="left" vertical="center" wrapText="1"/>
    </xf>
    <xf numFmtId="0" fontId="24" fillId="22" borderId="11" xfId="0" applyFont="1" applyFill="1" applyBorder="1" applyAlignment="1">
      <alignment horizontal="left" vertical="center" wrapText="1"/>
    </xf>
    <xf numFmtId="0" fontId="24" fillId="22" borderId="12" xfId="0" applyFont="1" applyFill="1" applyBorder="1" applyAlignment="1">
      <alignment horizontal="left" vertical="center" wrapText="1"/>
    </xf>
    <xf numFmtId="0" fontId="24" fillId="22" borderId="13" xfId="0" applyFont="1" applyFill="1" applyBorder="1" applyAlignment="1">
      <alignment horizontal="left" vertical="center" wrapText="1"/>
    </xf>
    <xf numFmtId="0" fontId="24" fillId="0" borderId="10" xfId="0" applyFont="1" applyBorder="1" applyAlignment="1">
      <alignment horizontal="left" wrapText="1"/>
    </xf>
    <xf numFmtId="0" fontId="25" fillId="0" borderId="10" xfId="0" applyFont="1" applyFill="1" applyBorder="1" applyAlignment="1">
      <alignment horizontal="center" vertical="center" wrapText="1"/>
    </xf>
    <xf numFmtId="0" fontId="26" fillId="0" borderId="10" xfId="0" applyFont="1" applyFill="1" applyBorder="1" applyAlignment="1">
      <alignment vertical="center" wrapText="1"/>
    </xf>
    <xf numFmtId="3" fontId="28" fillId="0" borderId="10" xfId="0" applyNumberFormat="1" applyFont="1" applyFill="1" applyBorder="1" applyAlignment="1">
      <alignment horizontal="right" vertical="center"/>
    </xf>
    <xf numFmtId="3" fontId="25" fillId="0" borderId="10" xfId="0" applyNumberFormat="1" applyFont="1" applyFill="1" applyBorder="1" applyAlignment="1">
      <alignment horizontal="right" vertical="center"/>
    </xf>
    <xf numFmtId="0" fontId="20" fillId="0" borderId="0" xfId="0" applyFont="1" applyFill="1"/>
  </cellXfs>
  <cellStyles count="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Milliers [0]" xfId="42" builtinId="6"/>
    <cellStyle name="Neutre" xfId="31" builtinId="28" customBuiltin="1"/>
    <cellStyle name="Normal" xfId="0" builtinId="0"/>
    <cellStyle name="Note" xfId="28" builtinId="10" customBuiltin="1"/>
    <cellStyle name="Satisfaisant" xfId="32" builtinId="26" customBuiltin="1"/>
    <cellStyle name="Sortie" xfId="33" builtinId="21" customBuiltin="1"/>
    <cellStyle name="Texte explicatif" xfId="34" builtinId="53" customBuiltin="1"/>
    <cellStyle name="Titre" xfId="35" builtinId="15" customBuiltin="1"/>
    <cellStyle name="Titre 1" xfId="36" builtinId="16" customBuiltin="1"/>
    <cellStyle name="Titre 2" xfId="37" builtinId="17" customBuiltin="1"/>
    <cellStyle name="Titre 3" xfId="38" builtinId="18" customBuiltin="1"/>
    <cellStyle name="Titre 4" xfId="39" builtinId="19" customBuiltin="1"/>
    <cellStyle name="Total" xfId="40" builtinId="25" customBuiltin="1"/>
    <cellStyle name="Vérification" xfId="41" builtinId="23" customBuiltin="1"/>
  </cellStyles>
  <dxfs count="0"/>
  <tableStyles count="0" defaultTableStyle="TableStyleMedium9"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05"/>
  <sheetViews>
    <sheetView zoomScale="130" zoomScaleNormal="130" zoomScaleSheetLayoutView="130" workbookViewId="0">
      <selection activeCell="C38" sqref="C38"/>
    </sheetView>
  </sheetViews>
  <sheetFormatPr baseColWidth="10" defaultColWidth="11.44140625" defaultRowHeight="12"/>
  <cols>
    <col min="1" max="1" width="4.6640625" style="2" customWidth="1"/>
    <col min="2" max="2" width="59.33203125" style="3" customWidth="1"/>
    <col min="3" max="3" width="4.88671875" style="2" customWidth="1"/>
    <col min="4" max="4" width="7.88671875" style="43" customWidth="1"/>
    <col min="5" max="5" width="9.33203125" style="4" customWidth="1"/>
    <col min="6" max="6" width="11.109375" style="5" customWidth="1"/>
    <col min="7" max="7" width="11.44140625" style="1"/>
    <col min="8" max="8" width="13.33203125" style="1" customWidth="1"/>
    <col min="9" max="16384" width="11.44140625" style="1"/>
  </cols>
  <sheetData>
    <row r="1" spans="1:6" ht="37.950000000000003" customHeight="1">
      <c r="A1" s="90" t="s">
        <v>352</v>
      </c>
      <c r="B1" s="91"/>
      <c r="C1" s="91"/>
      <c r="D1" s="91"/>
      <c r="E1" s="91"/>
      <c r="F1" s="92"/>
    </row>
    <row r="2" spans="1:6" ht="15" customHeight="1"/>
    <row r="3" spans="1:6" ht="24.6">
      <c r="B3" s="94" t="s">
        <v>353</v>
      </c>
      <c r="C3" s="94"/>
      <c r="D3" s="94"/>
      <c r="E3" s="94"/>
      <c r="F3" s="94"/>
    </row>
    <row r="4" spans="1:6" ht="15.75" customHeight="1">
      <c r="A4" s="7"/>
      <c r="B4" s="7"/>
      <c r="C4" s="7"/>
      <c r="D4" s="45"/>
      <c r="E4" s="7"/>
      <c r="F4" s="7"/>
    </row>
    <row r="5" spans="1:6" ht="22.5" customHeight="1">
      <c r="A5" s="95" t="s">
        <v>98</v>
      </c>
      <c r="B5" s="95"/>
      <c r="C5" s="95"/>
      <c r="D5" s="95"/>
      <c r="E5" s="95"/>
      <c r="F5" s="95"/>
    </row>
    <row r="6" spans="1:6" ht="22.5" customHeight="1">
      <c r="A6" s="41"/>
      <c r="B6" s="41"/>
      <c r="C6" s="41"/>
      <c r="D6" s="42"/>
      <c r="E6" s="41"/>
      <c r="F6" s="41"/>
    </row>
    <row r="7" spans="1:6" ht="11.4">
      <c r="A7" s="9"/>
      <c r="B7" s="10" t="s">
        <v>0</v>
      </c>
      <c r="C7" s="11" t="s">
        <v>92</v>
      </c>
      <c r="D7" s="46" t="s">
        <v>93</v>
      </c>
      <c r="E7" s="12" t="s">
        <v>91</v>
      </c>
      <c r="F7" s="13" t="s">
        <v>1</v>
      </c>
    </row>
    <row r="8" spans="1:6" ht="11.4">
      <c r="A8" s="14"/>
      <c r="B8" s="15" t="s">
        <v>292</v>
      </c>
      <c r="C8" s="14"/>
      <c r="D8" s="47"/>
      <c r="E8" s="16"/>
      <c r="F8" s="17"/>
    </row>
    <row r="9" spans="1:6" ht="20.399999999999999">
      <c r="A9" s="14"/>
      <c r="B9" s="15" t="s">
        <v>253</v>
      </c>
      <c r="C9" s="14"/>
      <c r="D9" s="47"/>
      <c r="E9" s="16"/>
      <c r="F9" s="17"/>
    </row>
    <row r="10" spans="1:6" ht="11.4">
      <c r="A10" s="9" t="s">
        <v>2</v>
      </c>
      <c r="B10" s="10" t="s">
        <v>317</v>
      </c>
      <c r="C10" s="29" t="s">
        <v>3</v>
      </c>
      <c r="D10" s="48">
        <v>1</v>
      </c>
      <c r="E10" s="18"/>
      <c r="F10" s="19">
        <f>+E10*D10</f>
        <v>0</v>
      </c>
    </row>
    <row r="11" spans="1:6" ht="20.399999999999999">
      <c r="A11" s="9" t="s">
        <v>29</v>
      </c>
      <c r="B11" s="10" t="s">
        <v>255</v>
      </c>
      <c r="C11" s="9" t="s">
        <v>254</v>
      </c>
      <c r="D11" s="48">
        <v>1</v>
      </c>
      <c r="E11" s="18"/>
      <c r="F11" s="19">
        <f>+E11*D11</f>
        <v>0</v>
      </c>
    </row>
    <row r="12" spans="1:6" ht="30.6">
      <c r="A12" s="9" t="s">
        <v>22</v>
      </c>
      <c r="B12" s="10" t="s">
        <v>297</v>
      </c>
      <c r="C12" s="9" t="s">
        <v>26</v>
      </c>
      <c r="D12" s="48">
        <v>600</v>
      </c>
      <c r="E12" s="18"/>
      <c r="F12" s="19">
        <f>+E12*D12</f>
        <v>0</v>
      </c>
    </row>
    <row r="13" spans="1:6" ht="11.4">
      <c r="A13" s="9" t="s">
        <v>30</v>
      </c>
      <c r="B13" s="10" t="s">
        <v>101</v>
      </c>
      <c r="C13" s="29" t="s">
        <v>3</v>
      </c>
      <c r="D13" s="48">
        <v>1</v>
      </c>
      <c r="E13" s="18"/>
      <c r="F13" s="19">
        <f>+E13*D13</f>
        <v>0</v>
      </c>
    </row>
    <row r="14" spans="1:6" ht="11.4">
      <c r="A14" s="9" t="s">
        <v>47</v>
      </c>
      <c r="B14" s="10" t="s">
        <v>318</v>
      </c>
      <c r="C14" s="29" t="s">
        <v>3</v>
      </c>
      <c r="D14" s="48">
        <v>1</v>
      </c>
      <c r="E14" s="18"/>
      <c r="F14" s="19">
        <f>+E14*D14</f>
        <v>0</v>
      </c>
    </row>
    <row r="15" spans="1:6" ht="11.4">
      <c r="A15" s="9"/>
      <c r="B15" s="20" t="s">
        <v>100</v>
      </c>
      <c r="C15" s="9"/>
      <c r="D15" s="48"/>
      <c r="E15" s="18"/>
      <c r="F15" s="21">
        <f>SUM(F10:F14)</f>
        <v>0</v>
      </c>
    </row>
    <row r="16" spans="1:6">
      <c r="A16" s="8"/>
      <c r="B16" s="8"/>
      <c r="C16" s="8"/>
      <c r="D16" s="49"/>
      <c r="E16" s="8"/>
      <c r="F16" s="8"/>
    </row>
    <row r="17" spans="1:6" ht="20.399999999999999">
      <c r="A17" s="14"/>
      <c r="B17" s="15" t="s">
        <v>183</v>
      </c>
      <c r="C17" s="14"/>
      <c r="D17" s="47"/>
      <c r="E17" s="16"/>
      <c r="F17" s="17"/>
    </row>
    <row r="18" spans="1:6" ht="11.4">
      <c r="A18" s="9" t="s">
        <v>5</v>
      </c>
      <c r="B18" s="10" t="s">
        <v>77</v>
      </c>
      <c r="C18" s="29" t="s">
        <v>3</v>
      </c>
      <c r="D18" s="48">
        <v>1</v>
      </c>
      <c r="E18" s="18"/>
      <c r="F18" s="19">
        <f t="shared" ref="F18:F26" si="0">+E18*D18</f>
        <v>0</v>
      </c>
    </row>
    <row r="19" spans="1:6" s="82" customFormat="1" ht="20.399999999999999">
      <c r="A19" s="9" t="s">
        <v>6</v>
      </c>
      <c r="B19" s="77" t="s">
        <v>294</v>
      </c>
      <c r="C19" s="78" t="s">
        <v>99</v>
      </c>
      <c r="D19" s="79">
        <f>55.18*1.2</f>
        <v>66.215999999999994</v>
      </c>
      <c r="E19" s="80"/>
      <c r="F19" s="81">
        <f t="shared" si="0"/>
        <v>0</v>
      </c>
    </row>
    <row r="20" spans="1:6" s="82" customFormat="1" ht="11.4">
      <c r="A20" s="9" t="s">
        <v>7</v>
      </c>
      <c r="B20" s="77" t="s">
        <v>295</v>
      </c>
      <c r="C20" s="78" t="s">
        <v>99</v>
      </c>
      <c r="D20" s="79">
        <f>3.61*0.8</f>
        <v>2.8879999999999999</v>
      </c>
      <c r="E20" s="80"/>
      <c r="F20" s="81">
        <f t="shared" si="0"/>
        <v>0</v>
      </c>
    </row>
    <row r="21" spans="1:6" s="82" customFormat="1" ht="20.399999999999999">
      <c r="A21" s="9" t="s">
        <v>8</v>
      </c>
      <c r="B21" s="77" t="s">
        <v>296</v>
      </c>
      <c r="C21" s="78" t="s">
        <v>99</v>
      </c>
      <c r="D21" s="79">
        <f>43.1*0.4</f>
        <v>17.240000000000002</v>
      </c>
      <c r="E21" s="80"/>
      <c r="F21" s="81">
        <f t="shared" si="0"/>
        <v>0</v>
      </c>
    </row>
    <row r="22" spans="1:6" s="82" customFormat="1" ht="20.399999999999999">
      <c r="A22" s="9" t="s">
        <v>9</v>
      </c>
      <c r="B22" s="77" t="s">
        <v>97</v>
      </c>
      <c r="C22" s="78" t="s">
        <v>99</v>
      </c>
      <c r="D22" s="79">
        <f>+D21+D19+D20</f>
        <v>86.343999999999994</v>
      </c>
      <c r="E22" s="80"/>
      <c r="F22" s="81">
        <f t="shared" si="0"/>
        <v>0</v>
      </c>
    </row>
    <row r="23" spans="1:6" s="82" customFormat="1" ht="25.5" customHeight="1">
      <c r="A23" s="9" t="s">
        <v>31</v>
      </c>
      <c r="B23" s="77" t="s">
        <v>131</v>
      </c>
      <c r="C23" s="78" t="s">
        <v>99</v>
      </c>
      <c r="D23" s="79">
        <f>(333*0.45)-D22</f>
        <v>63.506</v>
      </c>
      <c r="E23" s="80"/>
      <c r="F23" s="81">
        <f t="shared" si="0"/>
        <v>0</v>
      </c>
    </row>
    <row r="24" spans="1:6" s="82" customFormat="1" ht="11.4">
      <c r="A24" s="9" t="s">
        <v>63</v>
      </c>
      <c r="B24" s="77" t="s">
        <v>298</v>
      </c>
      <c r="C24" s="78" t="s">
        <v>99</v>
      </c>
      <c r="D24" s="79">
        <f>333*0.05</f>
        <v>16.650000000000002</v>
      </c>
      <c r="E24" s="80"/>
      <c r="F24" s="81">
        <f t="shared" si="0"/>
        <v>0</v>
      </c>
    </row>
    <row r="25" spans="1:6" s="82" customFormat="1" ht="11.4">
      <c r="A25" s="9" t="s">
        <v>49</v>
      </c>
      <c r="B25" s="77" t="s">
        <v>349</v>
      </c>
      <c r="C25" s="78" t="s">
        <v>299</v>
      </c>
      <c r="D25" s="79">
        <v>333</v>
      </c>
      <c r="E25" s="80"/>
      <c r="F25" s="81">
        <f t="shared" ref="F25" si="1">+E25*D25</f>
        <v>0</v>
      </c>
    </row>
    <row r="26" spans="1:6" s="82" customFormat="1" ht="11.4">
      <c r="A26" s="9" t="s">
        <v>348</v>
      </c>
      <c r="B26" s="77" t="s">
        <v>350</v>
      </c>
      <c r="C26" s="78" t="s">
        <v>299</v>
      </c>
      <c r="D26" s="79">
        <v>333</v>
      </c>
      <c r="E26" s="80"/>
      <c r="F26" s="81">
        <f t="shared" si="0"/>
        <v>0</v>
      </c>
    </row>
    <row r="27" spans="1:6" ht="11.4">
      <c r="A27" s="9"/>
      <c r="B27" s="20" t="s">
        <v>10</v>
      </c>
      <c r="C27" s="9"/>
      <c r="D27" s="48"/>
      <c r="E27" s="18"/>
      <c r="F27" s="21">
        <f>SUM(F18:F26)</f>
        <v>0</v>
      </c>
    </row>
    <row r="28" spans="1:6" ht="11.4">
      <c r="A28" s="9"/>
      <c r="B28" s="10"/>
      <c r="C28" s="9"/>
      <c r="D28" s="48"/>
      <c r="E28" s="18"/>
      <c r="F28" s="19"/>
    </row>
    <row r="29" spans="1:6" ht="11.4">
      <c r="A29" s="14"/>
      <c r="B29" s="15" t="s">
        <v>151</v>
      </c>
      <c r="C29" s="14"/>
      <c r="D29" s="47"/>
      <c r="E29" s="16"/>
      <c r="F29" s="22"/>
    </row>
    <row r="30" spans="1:6" ht="22.5" customHeight="1">
      <c r="A30" s="96" t="s">
        <v>102</v>
      </c>
      <c r="B30" s="97"/>
      <c r="C30" s="97"/>
      <c r="D30" s="97"/>
      <c r="E30" s="97"/>
      <c r="F30" s="98"/>
    </row>
    <row r="31" spans="1:6" s="82" customFormat="1" ht="13.2" customHeight="1">
      <c r="A31" s="78" t="s">
        <v>11</v>
      </c>
      <c r="B31" s="77" t="s">
        <v>78</v>
      </c>
      <c r="C31" s="83" t="s">
        <v>99</v>
      </c>
      <c r="D31" s="79">
        <f>55.18*0.05</f>
        <v>2.7590000000000003</v>
      </c>
      <c r="E31" s="80"/>
      <c r="F31" s="81">
        <f t="shared" ref="F31:F48" si="2">E31*D31</f>
        <v>0</v>
      </c>
    </row>
    <row r="32" spans="1:6" s="82" customFormat="1" ht="20.399999999999999">
      <c r="A32" s="78" t="s">
        <v>12</v>
      </c>
      <c r="B32" s="77" t="s">
        <v>286</v>
      </c>
      <c r="C32" s="83" t="s">
        <v>99</v>
      </c>
      <c r="D32" s="79">
        <f>46.71*0.05</f>
        <v>2.3355000000000001</v>
      </c>
      <c r="E32" s="80"/>
      <c r="F32" s="81">
        <f t="shared" si="2"/>
        <v>0</v>
      </c>
    </row>
    <row r="33" spans="1:6" ht="20.399999999999999">
      <c r="A33" s="78" t="s">
        <v>32</v>
      </c>
      <c r="B33" s="10" t="s">
        <v>103</v>
      </c>
      <c r="C33" s="9" t="s">
        <v>99</v>
      </c>
      <c r="D33" s="48">
        <f>43.1*0.4</f>
        <v>17.240000000000002</v>
      </c>
      <c r="E33" s="18"/>
      <c r="F33" s="19">
        <f t="shared" si="2"/>
        <v>0</v>
      </c>
    </row>
    <row r="34" spans="1:6" s="82" customFormat="1" ht="13.2" customHeight="1">
      <c r="A34" s="78" t="s">
        <v>33</v>
      </c>
      <c r="B34" s="77" t="s">
        <v>287</v>
      </c>
      <c r="C34" s="83" t="s">
        <v>99</v>
      </c>
      <c r="D34" s="79">
        <f>(1.2*0.4*18)+(1*0.3*13)+(1.3*2.5*0.4*2)+(0.8*0.8*0.25*22)</f>
        <v>18.66</v>
      </c>
      <c r="E34" s="80"/>
      <c r="F34" s="81">
        <f t="shared" si="2"/>
        <v>0</v>
      </c>
    </row>
    <row r="35" spans="1:6" s="82" customFormat="1" ht="11.4">
      <c r="A35" s="78" t="s">
        <v>54</v>
      </c>
      <c r="B35" s="77" t="s">
        <v>291</v>
      </c>
      <c r="C35" s="78" t="s">
        <v>99</v>
      </c>
      <c r="D35" s="79">
        <f>3.61*0.25</f>
        <v>0.90249999999999997</v>
      </c>
      <c r="E35" s="80"/>
      <c r="F35" s="81">
        <f t="shared" si="2"/>
        <v>0</v>
      </c>
    </row>
    <row r="36" spans="1:6" s="82" customFormat="1" ht="21" customHeight="1">
      <c r="A36" s="78" t="s">
        <v>64</v>
      </c>
      <c r="B36" s="77" t="s">
        <v>104</v>
      </c>
      <c r="C36" s="83" t="s">
        <v>99</v>
      </c>
      <c r="D36" s="79">
        <f>9.03*0.3+26.56*0.2+0.82*0.2</f>
        <v>8.1850000000000005</v>
      </c>
      <c r="E36" s="80"/>
      <c r="F36" s="81">
        <f t="shared" si="2"/>
        <v>0</v>
      </c>
    </row>
    <row r="37" spans="1:6" ht="11.4">
      <c r="A37" s="78" t="s">
        <v>281</v>
      </c>
      <c r="B37" s="10" t="s">
        <v>249</v>
      </c>
      <c r="C37" s="9" t="s">
        <v>99</v>
      </c>
      <c r="D37" s="48">
        <f>5.4*0.3</f>
        <v>1.62</v>
      </c>
      <c r="E37" s="80"/>
      <c r="F37" s="19">
        <f t="shared" si="2"/>
        <v>0</v>
      </c>
    </row>
    <row r="38" spans="1:6" ht="11.4">
      <c r="A38" s="78" t="s">
        <v>76</v>
      </c>
      <c r="B38" s="10" t="s">
        <v>293</v>
      </c>
      <c r="C38" s="9" t="s">
        <v>99</v>
      </c>
      <c r="D38" s="48">
        <f>333*0.12</f>
        <v>39.96</v>
      </c>
      <c r="E38" s="80"/>
      <c r="F38" s="19">
        <f t="shared" ref="F38" si="3">E38*D38</f>
        <v>0</v>
      </c>
    </row>
    <row r="39" spans="1:6" s="82" customFormat="1" ht="22.5" customHeight="1">
      <c r="A39" s="78" t="s">
        <v>282</v>
      </c>
      <c r="B39" s="77" t="s">
        <v>301</v>
      </c>
      <c r="C39" s="83" t="s">
        <v>99</v>
      </c>
      <c r="D39" s="79">
        <f>(3.93*0.5)+(5.14*0.4)+(1.34*0.3)+(3.46*0.4)+(4.44*0.4)+(3.66*0.3)+60.11*0.12</f>
        <v>15.894200000000001</v>
      </c>
      <c r="E39" s="80"/>
      <c r="F39" s="81">
        <f t="shared" si="2"/>
        <v>0</v>
      </c>
    </row>
    <row r="40" spans="1:6" ht="31.8">
      <c r="A40" s="78" t="s">
        <v>85</v>
      </c>
      <c r="B40" s="10" t="s">
        <v>302</v>
      </c>
      <c r="C40" s="9" t="s">
        <v>99</v>
      </c>
      <c r="D40" s="48">
        <f>2*(13.1*0.2*1.05+0.5*0.1*0.9)+18.1*0.1*0.5+36*0.2*0.2</f>
        <v>7.9370000000000012</v>
      </c>
      <c r="E40" s="80"/>
      <c r="F40" s="19">
        <f>E40*D40</f>
        <v>0</v>
      </c>
    </row>
    <row r="41" spans="1:6" s="82" customFormat="1" ht="13.2" customHeight="1">
      <c r="A41" s="78" t="s">
        <v>106</v>
      </c>
      <c r="B41" s="77" t="s">
        <v>288</v>
      </c>
      <c r="C41" s="83" t="s">
        <v>99</v>
      </c>
      <c r="D41" s="79">
        <f>(0.2*0.2*5.4*69)+(0.2*0.6*2*5.4)+(0.12*2*5.4)+(0.16*2*5.4)+(0.2*0.8*2*5.4)</f>
        <v>20.952000000000005</v>
      </c>
      <c r="E41" s="80"/>
      <c r="F41" s="81">
        <f t="shared" si="2"/>
        <v>0</v>
      </c>
    </row>
    <row r="42" spans="1:6" ht="11.4">
      <c r="A42" s="78" t="s">
        <v>107</v>
      </c>
      <c r="B42" s="10" t="s">
        <v>260</v>
      </c>
      <c r="C42" s="9" t="s">
        <v>99</v>
      </c>
      <c r="D42" s="48">
        <f>+(1.6*6+3.2+1.85+9.5+5.6+5.2)*0.1*0.2</f>
        <v>0.69900000000000018</v>
      </c>
      <c r="E42" s="80"/>
      <c r="F42" s="19">
        <f t="shared" si="2"/>
        <v>0</v>
      </c>
    </row>
    <row r="43" spans="1:6" ht="11.4">
      <c r="A43" s="78" t="s">
        <v>127</v>
      </c>
      <c r="B43" s="10" t="s">
        <v>259</v>
      </c>
      <c r="C43" s="9" t="s">
        <v>99</v>
      </c>
      <c r="D43" s="48">
        <v>8</v>
      </c>
      <c r="E43" s="80"/>
      <c r="F43" s="19">
        <f t="shared" si="2"/>
        <v>0</v>
      </c>
    </row>
    <row r="44" spans="1:6" ht="20.399999999999999">
      <c r="A44" s="78" t="s">
        <v>128</v>
      </c>
      <c r="B44" s="10" t="s">
        <v>261</v>
      </c>
      <c r="C44" s="9" t="s">
        <v>99</v>
      </c>
      <c r="D44" s="48">
        <f>133.2*0.2*0.25*1.1</f>
        <v>7.3260000000000005</v>
      </c>
      <c r="E44" s="80"/>
      <c r="F44" s="19">
        <f t="shared" si="2"/>
        <v>0</v>
      </c>
    </row>
    <row r="45" spans="1:6" ht="11.4">
      <c r="A45" s="78" t="s">
        <v>132</v>
      </c>
      <c r="B45" s="10" t="s">
        <v>262</v>
      </c>
      <c r="C45" s="9" t="s">
        <v>99</v>
      </c>
      <c r="D45" s="48">
        <f>58.6*0.2*0.25</f>
        <v>2.93</v>
      </c>
      <c r="E45" s="18"/>
      <c r="F45" s="19">
        <f t="shared" si="2"/>
        <v>0</v>
      </c>
    </row>
    <row r="46" spans="1:6" ht="21.6">
      <c r="A46" s="78" t="s">
        <v>289</v>
      </c>
      <c r="B46" s="10" t="s">
        <v>303</v>
      </c>
      <c r="C46" s="9" t="s">
        <v>99</v>
      </c>
      <c r="D46" s="48">
        <f>76*0.2*0.1</f>
        <v>1.5200000000000002</v>
      </c>
      <c r="E46" s="18"/>
      <c r="F46" s="19">
        <f t="shared" si="2"/>
        <v>0</v>
      </c>
    </row>
    <row r="47" spans="1:6" ht="21.6">
      <c r="A47" s="78" t="s">
        <v>290</v>
      </c>
      <c r="B47" s="10" t="s">
        <v>248</v>
      </c>
      <c r="C47" s="9" t="s">
        <v>99</v>
      </c>
      <c r="D47" s="48">
        <f>53.81*0.05</f>
        <v>2.6905000000000001</v>
      </c>
      <c r="E47" s="18"/>
      <c r="F47" s="19">
        <f t="shared" ref="F47" si="4">E47*D47</f>
        <v>0</v>
      </c>
    </row>
    <row r="48" spans="1:6" ht="11.4">
      <c r="A48" s="78" t="s">
        <v>300</v>
      </c>
      <c r="B48" s="10" t="s">
        <v>184</v>
      </c>
      <c r="C48" s="9" t="s">
        <v>99</v>
      </c>
      <c r="D48" s="48">
        <v>1</v>
      </c>
      <c r="E48" s="18"/>
      <c r="F48" s="84">
        <f t="shared" si="2"/>
        <v>0</v>
      </c>
    </row>
    <row r="49" spans="1:6" ht="11.4">
      <c r="A49" s="78" t="s">
        <v>309</v>
      </c>
      <c r="B49" s="10" t="s">
        <v>308</v>
      </c>
      <c r="C49" s="9" t="s">
        <v>99</v>
      </c>
      <c r="D49" s="48">
        <f>7*0.8*0.5*0.15</f>
        <v>0.42000000000000004</v>
      </c>
      <c r="E49" s="18"/>
      <c r="F49" s="84">
        <f t="shared" ref="F49" si="5">E49*D49</f>
        <v>0</v>
      </c>
    </row>
    <row r="50" spans="1:6" ht="11.4">
      <c r="A50" s="9"/>
      <c r="B50" s="20" t="s">
        <v>14</v>
      </c>
      <c r="C50" s="9"/>
      <c r="D50" s="48"/>
      <c r="E50" s="18"/>
      <c r="F50" s="23">
        <f>SUM(F31:F49)</f>
        <v>0</v>
      </c>
    </row>
    <row r="51" spans="1:6" ht="11.4">
      <c r="A51" s="9"/>
      <c r="B51" s="10"/>
      <c r="C51" s="9"/>
      <c r="D51" s="48"/>
      <c r="E51" s="18"/>
      <c r="F51" s="24"/>
    </row>
    <row r="52" spans="1:6" ht="11.4">
      <c r="A52" s="14"/>
      <c r="B52" s="15" t="s">
        <v>152</v>
      </c>
      <c r="C52" s="14"/>
      <c r="D52" s="47"/>
      <c r="E52" s="16"/>
      <c r="F52" s="17"/>
    </row>
    <row r="53" spans="1:6" s="82" customFormat="1" ht="11.25" customHeight="1">
      <c r="A53" s="78" t="s">
        <v>23</v>
      </c>
      <c r="B53" s="77" t="s">
        <v>256</v>
      </c>
      <c r="C53" s="83" t="s">
        <v>4</v>
      </c>
      <c r="D53" s="79">
        <f>(84.17+13.5+4+15.7+5.45+23.63+17+15.1+5.2)*0.4</f>
        <v>73.5</v>
      </c>
      <c r="E53" s="80"/>
      <c r="F53" s="81">
        <f t="shared" ref="F53:F61" si="6">E53*D53</f>
        <v>0</v>
      </c>
    </row>
    <row r="54" spans="1:6" ht="13.5" customHeight="1">
      <c r="A54" s="78" t="s">
        <v>51</v>
      </c>
      <c r="B54" s="10" t="s">
        <v>257</v>
      </c>
      <c r="C54" s="9" t="s">
        <v>4</v>
      </c>
      <c r="D54" s="48">
        <f>155.75*3.5-6.28-30.47-36.44</f>
        <v>471.935</v>
      </c>
      <c r="E54" s="18"/>
      <c r="F54" s="84">
        <f t="shared" si="6"/>
        <v>0</v>
      </c>
    </row>
    <row r="55" spans="1:6" ht="11.4">
      <c r="A55" s="78" t="s">
        <v>279</v>
      </c>
      <c r="B55" s="10" t="s">
        <v>258</v>
      </c>
      <c r="C55" s="9" t="s">
        <v>4</v>
      </c>
      <c r="D55" s="48">
        <f>2.5*3*3.2-0.75*2.2*2</f>
        <v>20.7</v>
      </c>
      <c r="E55" s="18"/>
      <c r="F55" s="84">
        <f t="shared" si="6"/>
        <v>0</v>
      </c>
    </row>
    <row r="56" spans="1:6" ht="11.4">
      <c r="A56" s="78" t="s">
        <v>109</v>
      </c>
      <c r="B56" s="10" t="s">
        <v>27</v>
      </c>
      <c r="C56" s="9" t="s">
        <v>4</v>
      </c>
      <c r="D56" s="48">
        <f>70.03+66.95+28.76+99.3+106.99+68+69.46*3+100.8+91.98</f>
        <v>841.19</v>
      </c>
      <c r="E56" s="18"/>
      <c r="F56" s="84">
        <f t="shared" si="6"/>
        <v>0</v>
      </c>
    </row>
    <row r="57" spans="1:6" ht="11.4">
      <c r="A57" s="78" t="s">
        <v>110</v>
      </c>
      <c r="B57" s="10" t="s">
        <v>50</v>
      </c>
      <c r="C57" s="9" t="s">
        <v>4</v>
      </c>
      <c r="D57" s="48">
        <f>339.98+0.6*13*3.65+1.7*2*3.65+21.1*4.1</f>
        <v>467.37000000000006</v>
      </c>
      <c r="E57" s="18"/>
      <c r="F57" s="84">
        <f t="shared" si="6"/>
        <v>0</v>
      </c>
    </row>
    <row r="58" spans="1:6" ht="11.4">
      <c r="A58" s="78" t="s">
        <v>111</v>
      </c>
      <c r="B58" s="10" t="s">
        <v>105</v>
      </c>
      <c r="C58" s="9" t="s">
        <v>4</v>
      </c>
      <c r="D58" s="48">
        <v>32.32</v>
      </c>
      <c r="E58" s="18"/>
      <c r="F58" s="84">
        <f t="shared" si="6"/>
        <v>0</v>
      </c>
    </row>
    <row r="59" spans="1:6" ht="11.4">
      <c r="A59" s="78" t="s">
        <v>280</v>
      </c>
      <c r="B59" s="10" t="s">
        <v>263</v>
      </c>
      <c r="C59" s="9" t="s">
        <v>4</v>
      </c>
      <c r="D59" s="48">
        <v>42.42</v>
      </c>
      <c r="E59" s="18"/>
      <c r="F59" s="84">
        <f t="shared" si="6"/>
        <v>0</v>
      </c>
    </row>
    <row r="60" spans="1:6" ht="11.4">
      <c r="A60" s="78" t="s">
        <v>114</v>
      </c>
      <c r="B60" s="10" t="s">
        <v>73</v>
      </c>
      <c r="C60" s="9" t="s">
        <v>13</v>
      </c>
      <c r="D60" s="48">
        <v>1</v>
      </c>
      <c r="E60" s="18"/>
      <c r="F60" s="84">
        <f t="shared" si="6"/>
        <v>0</v>
      </c>
    </row>
    <row r="61" spans="1:6" ht="11.4">
      <c r="A61" s="78" t="s">
        <v>115</v>
      </c>
      <c r="B61" s="10" t="s">
        <v>108</v>
      </c>
      <c r="C61" s="9" t="s">
        <v>13</v>
      </c>
      <c r="D61" s="48">
        <v>10</v>
      </c>
      <c r="E61" s="18"/>
      <c r="F61" s="84">
        <f t="shared" si="6"/>
        <v>0</v>
      </c>
    </row>
    <row r="62" spans="1:6" ht="11.4">
      <c r="A62" s="9"/>
      <c r="B62" s="20" t="s">
        <v>15</v>
      </c>
      <c r="C62" s="9"/>
      <c r="D62" s="48"/>
      <c r="E62" s="18"/>
      <c r="F62" s="21">
        <f>SUM(F53:F61)</f>
        <v>0</v>
      </c>
    </row>
    <row r="63" spans="1:6" ht="11.4">
      <c r="A63" s="9"/>
      <c r="B63" s="20"/>
      <c r="C63" s="25"/>
      <c r="D63" s="50"/>
      <c r="E63" s="26"/>
      <c r="F63" s="27"/>
    </row>
    <row r="64" spans="1:6" ht="11.4">
      <c r="A64" s="14"/>
      <c r="B64" s="15" t="s">
        <v>153</v>
      </c>
      <c r="C64" s="14"/>
      <c r="D64" s="47"/>
      <c r="E64" s="16"/>
      <c r="F64" s="17"/>
    </row>
    <row r="65" spans="1:6" ht="40.950000000000003" customHeight="1">
      <c r="A65" s="9" t="s">
        <v>24</v>
      </c>
      <c r="B65" s="10" t="s">
        <v>347</v>
      </c>
      <c r="C65" s="9" t="s">
        <v>4</v>
      </c>
      <c r="D65" s="48">
        <f>6.5*17.15+11.15*(10.72+5.5)</f>
        <v>292.32799999999997</v>
      </c>
      <c r="E65" s="18"/>
      <c r="F65" s="84">
        <f t="shared" ref="F65:F70" si="7">E65*D65</f>
        <v>0</v>
      </c>
    </row>
    <row r="66" spans="1:6" ht="20.399999999999999">
      <c r="A66" s="9" t="s">
        <v>65</v>
      </c>
      <c r="B66" s="10" t="s">
        <v>304</v>
      </c>
      <c r="C66" s="9" t="s">
        <v>66</v>
      </c>
      <c r="D66" s="48">
        <f>1.2*(10.76+5.43+6.29+2.71*2+5.25)</f>
        <v>39.779999999999994</v>
      </c>
      <c r="E66" s="18"/>
      <c r="F66" s="84">
        <f t="shared" si="7"/>
        <v>0</v>
      </c>
    </row>
    <row r="67" spans="1:6" ht="19.5" customHeight="1">
      <c r="A67" s="9" t="s">
        <v>67</v>
      </c>
      <c r="B67" s="10" t="s">
        <v>112</v>
      </c>
      <c r="C67" s="9">
        <f>11.15*17+17.15*7</f>
        <v>309.60000000000002</v>
      </c>
      <c r="D67" s="48">
        <f>18.45*12</f>
        <v>221.39999999999998</v>
      </c>
      <c r="E67" s="18"/>
      <c r="F67" s="84">
        <f t="shared" si="7"/>
        <v>0</v>
      </c>
    </row>
    <row r="68" spans="1:6" ht="22.5" customHeight="1">
      <c r="A68" s="9" t="s">
        <v>68</v>
      </c>
      <c r="B68" s="10" t="s">
        <v>113</v>
      </c>
      <c r="C68" s="9" t="s">
        <v>13</v>
      </c>
      <c r="D68" s="48">
        <v>90</v>
      </c>
      <c r="E68" s="18"/>
      <c r="F68" s="84">
        <f t="shared" si="7"/>
        <v>0</v>
      </c>
    </row>
    <row r="69" spans="1:6" ht="21.75" customHeight="1">
      <c r="A69" s="9" t="s">
        <v>278</v>
      </c>
      <c r="B69" s="10" t="s">
        <v>133</v>
      </c>
      <c r="C69" s="9" t="s">
        <v>13</v>
      </c>
      <c r="D69" s="48">
        <v>14</v>
      </c>
      <c r="E69" s="18"/>
      <c r="F69" s="84">
        <f t="shared" si="7"/>
        <v>0</v>
      </c>
    </row>
    <row r="70" spans="1:6" ht="11.4">
      <c r="A70" s="9" t="s">
        <v>81</v>
      </c>
      <c r="B70" s="10" t="s">
        <v>346</v>
      </c>
      <c r="C70" s="9" t="s">
        <v>66</v>
      </c>
      <c r="D70" s="48">
        <f>+(29.35+17.52*2+10.9*2)</f>
        <v>86.19</v>
      </c>
      <c r="E70" s="18"/>
      <c r="F70" s="84">
        <f t="shared" si="7"/>
        <v>0</v>
      </c>
    </row>
    <row r="71" spans="1:6" ht="11.4">
      <c r="A71" s="9"/>
      <c r="B71" s="20" t="s">
        <v>48</v>
      </c>
      <c r="C71" s="9"/>
      <c r="D71" s="48"/>
      <c r="E71" s="18"/>
      <c r="F71" s="23">
        <f>SUM(F65:F70)</f>
        <v>0</v>
      </c>
    </row>
    <row r="72" spans="1:6" ht="11.4">
      <c r="A72" s="9"/>
      <c r="B72" s="10"/>
      <c r="C72" s="9"/>
      <c r="D72" s="48"/>
      <c r="E72" s="18"/>
      <c r="F72" s="19"/>
    </row>
    <row r="73" spans="1:6" ht="11.4">
      <c r="A73" s="14"/>
      <c r="B73" s="15" t="s">
        <v>185</v>
      </c>
      <c r="C73" s="14"/>
      <c r="D73" s="47"/>
      <c r="E73" s="16"/>
      <c r="F73" s="28"/>
    </row>
    <row r="74" spans="1:6" ht="130.94999999999999" customHeight="1">
      <c r="A74" s="62"/>
      <c r="B74" s="67" t="s">
        <v>186</v>
      </c>
      <c r="C74" s="62"/>
      <c r="D74" s="64"/>
      <c r="E74" s="65"/>
      <c r="F74" s="66"/>
    </row>
    <row r="75" spans="1:6" ht="20.399999999999999">
      <c r="A75" s="9" t="s">
        <v>34</v>
      </c>
      <c r="B75" s="10" t="s">
        <v>266</v>
      </c>
      <c r="C75" s="9" t="s">
        <v>13</v>
      </c>
      <c r="D75" s="48">
        <v>11</v>
      </c>
      <c r="E75" s="18"/>
      <c r="F75" s="84">
        <f t="shared" ref="F75:F80" si="8">E75*D75</f>
        <v>0</v>
      </c>
    </row>
    <row r="76" spans="1:6" ht="20.399999999999999">
      <c r="A76" s="9" t="s">
        <v>16</v>
      </c>
      <c r="B76" s="10" t="s">
        <v>264</v>
      </c>
      <c r="C76" s="9" t="s">
        <v>13</v>
      </c>
      <c r="D76" s="48">
        <v>12</v>
      </c>
      <c r="E76" s="18"/>
      <c r="F76" s="84">
        <f t="shared" si="8"/>
        <v>0</v>
      </c>
    </row>
    <row r="77" spans="1:6" ht="20.399999999999999">
      <c r="A77" s="9" t="s">
        <v>55</v>
      </c>
      <c r="B77" s="10" t="s">
        <v>345</v>
      </c>
      <c r="C77" s="9" t="s">
        <v>13</v>
      </c>
      <c r="D77" s="48">
        <v>1</v>
      </c>
      <c r="E77" s="18"/>
      <c r="F77" s="84">
        <f t="shared" si="8"/>
        <v>0</v>
      </c>
    </row>
    <row r="78" spans="1:6" ht="20.399999999999999">
      <c r="A78" s="9" t="s">
        <v>56</v>
      </c>
      <c r="B78" s="10" t="s">
        <v>265</v>
      </c>
      <c r="C78" s="9" t="s">
        <v>13</v>
      </c>
      <c r="D78" s="48">
        <v>2</v>
      </c>
      <c r="E78" s="18"/>
      <c r="F78" s="84">
        <f t="shared" si="8"/>
        <v>0</v>
      </c>
    </row>
    <row r="79" spans="1:6" ht="40.799999999999997">
      <c r="A79" s="9" t="s">
        <v>57</v>
      </c>
      <c r="B79" s="10" t="s">
        <v>267</v>
      </c>
      <c r="C79" s="9" t="s">
        <v>13</v>
      </c>
      <c r="D79" s="48">
        <v>1</v>
      </c>
      <c r="E79" s="18"/>
      <c r="F79" s="84">
        <f t="shared" si="8"/>
        <v>0</v>
      </c>
    </row>
    <row r="80" spans="1:6" ht="40.799999999999997">
      <c r="A80" s="9" t="s">
        <v>58</v>
      </c>
      <c r="B80" s="10" t="s">
        <v>268</v>
      </c>
      <c r="C80" s="9" t="s">
        <v>13</v>
      </c>
      <c r="D80" s="48">
        <v>1</v>
      </c>
      <c r="E80" s="18"/>
      <c r="F80" s="84">
        <f t="shared" si="8"/>
        <v>0</v>
      </c>
    </row>
    <row r="81" spans="1:6" ht="24" customHeight="1">
      <c r="A81" s="9" t="s">
        <v>62</v>
      </c>
      <c r="B81" s="10" t="s">
        <v>269</v>
      </c>
      <c r="C81" s="9" t="s">
        <v>13</v>
      </c>
      <c r="D81" s="48">
        <v>11</v>
      </c>
      <c r="E81" s="18"/>
      <c r="F81" s="84">
        <f t="shared" ref="F81:F87" si="9">E81*D81</f>
        <v>0</v>
      </c>
    </row>
    <row r="82" spans="1:6" ht="28.2" customHeight="1">
      <c r="A82" s="9" t="s">
        <v>74</v>
      </c>
      <c r="B82" s="10" t="s">
        <v>270</v>
      </c>
      <c r="C82" s="9" t="s">
        <v>13</v>
      </c>
      <c r="D82" s="48">
        <v>13</v>
      </c>
      <c r="E82" s="18"/>
      <c r="F82" s="84">
        <f t="shared" si="9"/>
        <v>0</v>
      </c>
    </row>
    <row r="83" spans="1:6" ht="24" customHeight="1">
      <c r="A83" s="9" t="s">
        <v>82</v>
      </c>
      <c r="B83" s="10" t="s">
        <v>271</v>
      </c>
      <c r="C83" s="9" t="s">
        <v>13</v>
      </c>
      <c r="D83" s="48">
        <v>2</v>
      </c>
      <c r="E83" s="18"/>
      <c r="F83" s="84">
        <f t="shared" si="9"/>
        <v>0</v>
      </c>
    </row>
    <row r="84" spans="1:6" ht="39.6" customHeight="1">
      <c r="A84" s="62"/>
      <c r="B84" s="67" t="s">
        <v>187</v>
      </c>
      <c r="C84" s="62"/>
      <c r="D84" s="64"/>
      <c r="E84" s="65"/>
      <c r="F84" s="85"/>
    </row>
    <row r="85" spans="1:6" ht="29.4" customHeight="1">
      <c r="A85" s="9" t="s">
        <v>83</v>
      </c>
      <c r="B85" s="10" t="s">
        <v>305</v>
      </c>
      <c r="C85" s="9" t="s">
        <v>13</v>
      </c>
      <c r="D85" s="48">
        <v>1</v>
      </c>
      <c r="E85" s="18"/>
      <c r="F85" s="84">
        <f t="shared" si="9"/>
        <v>0</v>
      </c>
    </row>
    <row r="86" spans="1:6" ht="33.6" customHeight="1">
      <c r="A86" s="9" t="s">
        <v>86</v>
      </c>
      <c r="B86" s="10" t="s">
        <v>272</v>
      </c>
      <c r="C86" s="9" t="s">
        <v>13</v>
      </c>
      <c r="D86" s="48">
        <v>6</v>
      </c>
      <c r="E86" s="18"/>
      <c r="F86" s="84">
        <f t="shared" si="9"/>
        <v>0</v>
      </c>
    </row>
    <row r="87" spans="1:6" ht="22.5" customHeight="1">
      <c r="A87" s="9" t="s">
        <v>241</v>
      </c>
      <c r="B87" s="10" t="s">
        <v>274</v>
      </c>
      <c r="C87" s="9" t="s">
        <v>13</v>
      </c>
      <c r="D87" s="48">
        <v>3</v>
      </c>
      <c r="E87" s="18"/>
      <c r="F87" s="84">
        <f t="shared" si="9"/>
        <v>0</v>
      </c>
    </row>
    <row r="88" spans="1:6" ht="36" customHeight="1">
      <c r="A88" s="9" t="s">
        <v>242</v>
      </c>
      <c r="B88" s="10" t="s">
        <v>275</v>
      </c>
      <c r="C88" s="9" t="s">
        <v>13</v>
      </c>
      <c r="D88" s="48">
        <v>1</v>
      </c>
      <c r="E88" s="18"/>
      <c r="F88" s="84">
        <f>E88*D88</f>
        <v>0</v>
      </c>
    </row>
    <row r="89" spans="1:6" ht="21.75" customHeight="1">
      <c r="A89" s="9" t="s">
        <v>250</v>
      </c>
      <c r="B89" s="10" t="s">
        <v>273</v>
      </c>
      <c r="C89" s="9" t="s">
        <v>13</v>
      </c>
      <c r="D89" s="48">
        <v>4</v>
      </c>
      <c r="E89" s="18"/>
      <c r="F89" s="84">
        <f>E89*D89</f>
        <v>0</v>
      </c>
    </row>
    <row r="90" spans="1:6" ht="21.75" customHeight="1">
      <c r="A90" s="9" t="s">
        <v>307</v>
      </c>
      <c r="B90" s="10" t="s">
        <v>306</v>
      </c>
      <c r="C90" s="9" t="s">
        <v>13</v>
      </c>
      <c r="D90" s="48">
        <v>9</v>
      </c>
      <c r="E90" s="18"/>
      <c r="F90" s="84">
        <f>E90*D90</f>
        <v>0</v>
      </c>
    </row>
    <row r="91" spans="1:6" ht="11.4">
      <c r="A91" s="9"/>
      <c r="B91" s="20" t="s">
        <v>17</v>
      </c>
      <c r="C91" s="9"/>
      <c r="D91" s="48"/>
      <c r="E91" s="18"/>
      <c r="F91" s="23">
        <f>SUM(F74:F90)</f>
        <v>0</v>
      </c>
    </row>
    <row r="92" spans="1:6" ht="11.4">
      <c r="A92" s="9"/>
      <c r="B92" s="20"/>
      <c r="C92" s="9"/>
      <c r="D92" s="51"/>
      <c r="E92" s="18"/>
      <c r="F92" s="23"/>
    </row>
    <row r="93" spans="1:6" ht="11.4">
      <c r="A93" s="9"/>
      <c r="B93" s="20"/>
      <c r="C93" s="9"/>
      <c r="D93" s="48"/>
      <c r="E93" s="18"/>
      <c r="F93" s="24"/>
    </row>
    <row r="94" spans="1:6" ht="11.4">
      <c r="A94" s="14"/>
      <c r="B94" s="15" t="s">
        <v>154</v>
      </c>
      <c r="C94" s="14"/>
      <c r="D94" s="47"/>
      <c r="E94" s="16"/>
      <c r="F94" s="17"/>
    </row>
    <row r="95" spans="1:6" ht="21" customHeight="1">
      <c r="A95" s="9" t="s">
        <v>18</v>
      </c>
      <c r="B95" s="10" t="s">
        <v>188</v>
      </c>
      <c r="C95" s="9" t="s">
        <v>66</v>
      </c>
      <c r="D95" s="48">
        <f>8*4</f>
        <v>32</v>
      </c>
      <c r="E95" s="18"/>
      <c r="F95" s="84">
        <f t="shared" ref="F95:F102" si="10">E95*D95</f>
        <v>0</v>
      </c>
    </row>
    <row r="96" spans="1:6" ht="21" customHeight="1">
      <c r="A96" s="9" t="s">
        <v>19</v>
      </c>
      <c r="B96" s="10" t="s">
        <v>189</v>
      </c>
      <c r="C96" s="9" t="s">
        <v>66</v>
      </c>
      <c r="D96" s="48">
        <v>35</v>
      </c>
      <c r="E96" s="18"/>
      <c r="F96" s="84">
        <f t="shared" si="10"/>
        <v>0</v>
      </c>
    </row>
    <row r="97" spans="1:6" ht="20.25" customHeight="1">
      <c r="A97" s="9" t="s">
        <v>35</v>
      </c>
      <c r="B97" s="10" t="s">
        <v>190</v>
      </c>
      <c r="C97" s="9" t="s">
        <v>66</v>
      </c>
      <c r="D97" s="48">
        <v>35</v>
      </c>
      <c r="E97" s="18"/>
      <c r="F97" s="84">
        <f t="shared" si="10"/>
        <v>0</v>
      </c>
    </row>
    <row r="98" spans="1:6" ht="49.95" customHeight="1">
      <c r="A98" s="9" t="s">
        <v>59</v>
      </c>
      <c r="B98" s="10" t="s">
        <v>191</v>
      </c>
      <c r="C98" s="9" t="s">
        <v>192</v>
      </c>
      <c r="D98" s="48">
        <v>1</v>
      </c>
      <c r="E98" s="18"/>
      <c r="F98" s="84">
        <f t="shared" si="10"/>
        <v>0</v>
      </c>
    </row>
    <row r="99" spans="1:6" ht="22.5" customHeight="1">
      <c r="A99" s="9" t="s">
        <v>60</v>
      </c>
      <c r="B99" s="10" t="s">
        <v>193</v>
      </c>
      <c r="C99" s="9" t="s">
        <v>66</v>
      </c>
      <c r="D99" s="48">
        <v>40</v>
      </c>
      <c r="E99" s="18"/>
      <c r="F99" s="84">
        <f t="shared" si="10"/>
        <v>0</v>
      </c>
    </row>
    <row r="100" spans="1:6" ht="22.5" customHeight="1">
      <c r="A100" s="9" t="s">
        <v>61</v>
      </c>
      <c r="B100" s="10" t="s">
        <v>312</v>
      </c>
      <c r="C100" s="9" t="s">
        <v>66</v>
      </c>
      <c r="D100" s="48">
        <v>110</v>
      </c>
      <c r="E100" s="18"/>
      <c r="F100" s="84">
        <f t="shared" ref="F100" si="11">E100*D100</f>
        <v>0</v>
      </c>
    </row>
    <row r="101" spans="1:6" ht="12" customHeight="1">
      <c r="A101" s="9" t="s">
        <v>69</v>
      </c>
      <c r="B101" s="10" t="s">
        <v>194</v>
      </c>
      <c r="C101" s="9" t="s">
        <v>195</v>
      </c>
      <c r="D101" s="48">
        <v>3</v>
      </c>
      <c r="E101" s="18"/>
      <c r="F101" s="84">
        <f t="shared" si="10"/>
        <v>0</v>
      </c>
    </row>
    <row r="102" spans="1:6" ht="20.399999999999999" customHeight="1">
      <c r="A102" s="9" t="s">
        <v>70</v>
      </c>
      <c r="B102" s="10" t="s">
        <v>196</v>
      </c>
      <c r="C102" s="9" t="s">
        <v>192</v>
      </c>
      <c r="D102" s="48">
        <v>1</v>
      </c>
      <c r="E102" s="18"/>
      <c r="F102" s="84">
        <f t="shared" si="10"/>
        <v>0</v>
      </c>
    </row>
    <row r="103" spans="1:6" ht="23.4" customHeight="1">
      <c r="A103" s="9" t="s">
        <v>71</v>
      </c>
      <c r="B103" s="10" t="s">
        <v>116</v>
      </c>
      <c r="C103" s="9" t="s">
        <v>13</v>
      </c>
      <c r="D103" s="48">
        <v>3</v>
      </c>
      <c r="E103" s="18"/>
      <c r="F103" s="84">
        <f t="shared" ref="F103:F111" si="12">E103*D103</f>
        <v>0</v>
      </c>
    </row>
    <row r="104" spans="1:6" ht="27" customHeight="1">
      <c r="A104" s="9" t="s">
        <v>75</v>
      </c>
      <c r="B104" s="10" t="s">
        <v>117</v>
      </c>
      <c r="C104" s="9" t="s">
        <v>13</v>
      </c>
      <c r="D104" s="48">
        <v>3</v>
      </c>
      <c r="E104" s="18"/>
      <c r="F104" s="84">
        <f t="shared" si="12"/>
        <v>0</v>
      </c>
    </row>
    <row r="105" spans="1:6" ht="12.6" customHeight="1">
      <c r="A105" s="9" t="s">
        <v>84</v>
      </c>
      <c r="B105" s="10" t="s">
        <v>118</v>
      </c>
      <c r="C105" s="9" t="s">
        <v>13</v>
      </c>
      <c r="D105" s="48">
        <v>3</v>
      </c>
      <c r="E105" s="18"/>
      <c r="F105" s="84">
        <f t="shared" si="12"/>
        <v>0</v>
      </c>
    </row>
    <row r="106" spans="1:6" ht="22.2" customHeight="1">
      <c r="A106" s="9" t="s">
        <v>200</v>
      </c>
      <c r="B106" s="10" t="s">
        <v>199</v>
      </c>
      <c r="C106" s="9" t="s">
        <v>13</v>
      </c>
      <c r="D106" s="48">
        <v>3</v>
      </c>
      <c r="E106" s="18"/>
      <c r="F106" s="84">
        <f>E106*D106</f>
        <v>0</v>
      </c>
    </row>
    <row r="107" spans="1:6" ht="51">
      <c r="A107" s="9" t="s">
        <v>201</v>
      </c>
      <c r="B107" s="10" t="s">
        <v>96</v>
      </c>
      <c r="C107" s="9" t="s">
        <v>13</v>
      </c>
      <c r="D107" s="48">
        <v>1</v>
      </c>
      <c r="E107" s="18"/>
      <c r="F107" s="84">
        <f t="shared" si="12"/>
        <v>0</v>
      </c>
    </row>
    <row r="108" spans="1:6" ht="51">
      <c r="A108" s="9" t="s">
        <v>202</v>
      </c>
      <c r="B108" s="10" t="s">
        <v>94</v>
      </c>
      <c r="C108" s="9" t="s">
        <v>13</v>
      </c>
      <c r="D108" s="48">
        <v>1</v>
      </c>
      <c r="E108" s="18"/>
      <c r="F108" s="84">
        <f t="shared" si="12"/>
        <v>0</v>
      </c>
    </row>
    <row r="109" spans="1:6" ht="20.25" customHeight="1">
      <c r="A109" s="9" t="s">
        <v>203</v>
      </c>
      <c r="B109" s="10" t="s">
        <v>197</v>
      </c>
      <c r="C109" s="9" t="s">
        <v>13</v>
      </c>
      <c r="D109" s="48">
        <v>4</v>
      </c>
      <c r="E109" s="18"/>
      <c r="F109" s="84">
        <f t="shared" si="12"/>
        <v>0</v>
      </c>
    </row>
    <row r="110" spans="1:6" ht="20.25" customHeight="1">
      <c r="A110" s="9" t="s">
        <v>311</v>
      </c>
      <c r="B110" s="10" t="s">
        <v>198</v>
      </c>
      <c r="C110" s="9" t="s">
        <v>13</v>
      </c>
      <c r="D110" s="48">
        <v>4</v>
      </c>
      <c r="E110" s="18"/>
      <c r="F110" s="84">
        <f t="shared" ref="F110" si="13">E110*D110</f>
        <v>0</v>
      </c>
    </row>
    <row r="111" spans="1:6" ht="21" customHeight="1">
      <c r="A111" s="9" t="s">
        <v>313</v>
      </c>
      <c r="B111" s="10" t="s">
        <v>310</v>
      </c>
      <c r="C111" s="9" t="s">
        <v>13</v>
      </c>
      <c r="D111" s="48">
        <v>8</v>
      </c>
      <c r="E111" s="18"/>
      <c r="F111" s="84">
        <f t="shared" si="12"/>
        <v>0</v>
      </c>
    </row>
    <row r="112" spans="1:6" ht="11.4">
      <c r="A112" s="9"/>
      <c r="B112" s="20" t="s">
        <v>21</v>
      </c>
      <c r="C112" s="9"/>
      <c r="D112" s="48"/>
      <c r="E112" s="18"/>
      <c r="F112" s="23">
        <f>SUM(F95:F111)</f>
        <v>0</v>
      </c>
    </row>
    <row r="113" spans="1:6" ht="11.4">
      <c r="A113" s="9"/>
      <c r="B113" s="20"/>
      <c r="C113" s="9"/>
      <c r="D113" s="48"/>
      <c r="E113" s="18"/>
      <c r="F113" s="24"/>
    </row>
    <row r="114" spans="1:6" ht="11.4">
      <c r="A114" s="14"/>
      <c r="B114" s="15" t="s">
        <v>155</v>
      </c>
      <c r="C114" s="14"/>
      <c r="D114" s="47"/>
      <c r="E114" s="16"/>
      <c r="F114" s="17"/>
    </row>
    <row r="115" spans="1:6" ht="12.6" customHeight="1">
      <c r="A115" s="9" t="s">
        <v>36</v>
      </c>
      <c r="B115" s="10" t="s">
        <v>119</v>
      </c>
      <c r="C115" s="9" t="s">
        <v>4</v>
      </c>
      <c r="D115" s="48">
        <f>+D56</f>
        <v>841.19</v>
      </c>
      <c r="E115" s="18"/>
      <c r="F115" s="84">
        <f>E115*D115</f>
        <v>0</v>
      </c>
    </row>
    <row r="116" spans="1:6" ht="12.6" customHeight="1">
      <c r="A116" s="9" t="s">
        <v>37</v>
      </c>
      <c r="B116" s="10" t="s">
        <v>243</v>
      </c>
      <c r="C116" s="9" t="s">
        <v>4</v>
      </c>
      <c r="D116" s="48">
        <v>10.15</v>
      </c>
      <c r="E116" s="18"/>
      <c r="F116" s="84">
        <f>E116*D116</f>
        <v>0</v>
      </c>
    </row>
    <row r="117" spans="1:6" ht="12.6" customHeight="1">
      <c r="A117" s="9" t="s">
        <v>38</v>
      </c>
      <c r="B117" s="10" t="s">
        <v>314</v>
      </c>
      <c r="C117" s="9" t="s">
        <v>4</v>
      </c>
      <c r="D117" s="48">
        <v>50</v>
      </c>
      <c r="E117" s="18"/>
      <c r="F117" s="84">
        <f>E117*D117</f>
        <v>0</v>
      </c>
    </row>
    <row r="118" spans="1:6" ht="12.6" customHeight="1">
      <c r="A118" s="9" t="s">
        <v>39</v>
      </c>
      <c r="B118" s="10" t="s">
        <v>120</v>
      </c>
      <c r="C118" s="9" t="s">
        <v>4</v>
      </c>
      <c r="D118" s="48">
        <f>+D115</f>
        <v>841.19</v>
      </c>
      <c r="E118" s="18"/>
      <c r="F118" s="84">
        <f t="shared" ref="F118:F130" si="14">E118*D118</f>
        <v>0</v>
      </c>
    </row>
    <row r="119" spans="1:6" ht="12.6" customHeight="1">
      <c r="A119" s="9" t="s">
        <v>40</v>
      </c>
      <c r="B119" s="10" t="s">
        <v>319</v>
      </c>
      <c r="C119" s="9" t="s">
        <v>4</v>
      </c>
      <c r="D119" s="48">
        <f>+D57</f>
        <v>467.37000000000006</v>
      </c>
      <c r="E119" s="18"/>
      <c r="F119" s="84">
        <f t="shared" si="14"/>
        <v>0</v>
      </c>
    </row>
    <row r="120" spans="1:6" ht="21" customHeight="1">
      <c r="A120" s="9" t="s">
        <v>41</v>
      </c>
      <c r="B120" s="10" t="s">
        <v>251</v>
      </c>
      <c r="C120" s="9" t="s">
        <v>4</v>
      </c>
      <c r="D120" s="48">
        <v>252</v>
      </c>
      <c r="E120" s="18"/>
      <c r="F120" s="84">
        <f t="shared" si="14"/>
        <v>0</v>
      </c>
    </row>
    <row r="121" spans="1:6" ht="22.5" customHeight="1">
      <c r="A121" s="9" t="s">
        <v>42</v>
      </c>
      <c r="B121" s="10" t="s">
        <v>252</v>
      </c>
      <c r="C121" s="9" t="s">
        <v>4</v>
      </c>
      <c r="D121" s="48">
        <v>53.18</v>
      </c>
      <c r="E121" s="18"/>
      <c r="F121" s="84">
        <f>E121*D121</f>
        <v>0</v>
      </c>
    </row>
    <row r="122" spans="1:6" ht="21" customHeight="1">
      <c r="A122" s="9" t="s">
        <v>43</v>
      </c>
      <c r="B122" s="10" t="s">
        <v>276</v>
      </c>
      <c r="C122" s="9" t="s">
        <v>4</v>
      </c>
      <c r="D122" s="48">
        <f>+D120*0.1</f>
        <v>25.200000000000003</v>
      </c>
      <c r="E122" s="18"/>
      <c r="F122" s="84">
        <f t="shared" si="14"/>
        <v>0</v>
      </c>
    </row>
    <row r="123" spans="1:6" ht="20.25" customHeight="1">
      <c r="A123" s="9" t="s">
        <v>44</v>
      </c>
      <c r="B123" s="10" t="s">
        <v>125</v>
      </c>
      <c r="C123" s="9" t="s">
        <v>4</v>
      </c>
      <c r="D123" s="48">
        <v>8.67</v>
      </c>
      <c r="E123" s="18"/>
      <c r="F123" s="84">
        <f t="shared" si="14"/>
        <v>0</v>
      </c>
    </row>
    <row r="124" spans="1:6" ht="16.95" customHeight="1">
      <c r="A124" s="9" t="s">
        <v>45</v>
      </c>
      <c r="B124" s="10" t="s">
        <v>315</v>
      </c>
      <c r="C124" s="9" t="s">
        <v>4</v>
      </c>
      <c r="D124" s="48">
        <f>3.2*(7.08+7.58+6.9)-0.75*2.2*3-0.6*0.9*2-1.6*0.6</f>
        <v>62.002000000000002</v>
      </c>
      <c r="E124" s="18"/>
      <c r="F124" s="84">
        <f t="shared" si="14"/>
        <v>0</v>
      </c>
    </row>
    <row r="125" spans="1:6" ht="30.6" customHeight="1">
      <c r="A125" s="9" t="s">
        <v>46</v>
      </c>
      <c r="B125" s="10" t="s">
        <v>321</v>
      </c>
      <c r="C125" s="9" t="s">
        <v>4</v>
      </c>
      <c r="D125" s="48">
        <v>267</v>
      </c>
      <c r="E125" s="18"/>
      <c r="F125" s="84">
        <f t="shared" si="14"/>
        <v>0</v>
      </c>
    </row>
    <row r="126" spans="1:6" ht="13.5" customHeight="1">
      <c r="A126" s="9" t="s">
        <v>88</v>
      </c>
      <c r="B126" s="10" t="s">
        <v>95</v>
      </c>
      <c r="C126" s="9" t="s">
        <v>3</v>
      </c>
      <c r="D126" s="48">
        <v>1</v>
      </c>
      <c r="E126" s="18"/>
      <c r="F126" s="84">
        <f>E126*D126</f>
        <v>0</v>
      </c>
    </row>
    <row r="127" spans="1:6" ht="27.6" customHeight="1">
      <c r="A127" s="9" t="s">
        <v>89</v>
      </c>
      <c r="B127" s="10" t="s">
        <v>121</v>
      </c>
      <c r="C127" s="9" t="s">
        <v>3</v>
      </c>
      <c r="D127" s="48">
        <v>1</v>
      </c>
      <c r="E127" s="18"/>
      <c r="F127" s="84">
        <f>E127*D127</f>
        <v>0</v>
      </c>
    </row>
    <row r="128" spans="1:6" ht="14.25" customHeight="1">
      <c r="A128" s="9" t="s">
        <v>244</v>
      </c>
      <c r="B128" s="10" t="s">
        <v>122</v>
      </c>
      <c r="C128" s="9" t="s">
        <v>3</v>
      </c>
      <c r="D128" s="48">
        <v>1</v>
      </c>
      <c r="E128" s="18"/>
      <c r="F128" s="84">
        <f>E128*D128</f>
        <v>0</v>
      </c>
    </row>
    <row r="129" spans="1:6" ht="11.4">
      <c r="A129" s="9" t="s">
        <v>90</v>
      </c>
      <c r="B129" s="10" t="s">
        <v>320</v>
      </c>
      <c r="C129" s="9" t="s">
        <v>4</v>
      </c>
      <c r="D129" s="48">
        <v>267</v>
      </c>
      <c r="E129" s="18"/>
      <c r="F129" s="84">
        <f t="shared" ref="F129" si="15">E129*D129</f>
        <v>0</v>
      </c>
    </row>
    <row r="130" spans="1:6" ht="23.25" customHeight="1">
      <c r="A130" s="9" t="s">
        <v>283</v>
      </c>
      <c r="B130" s="10" t="s">
        <v>204</v>
      </c>
      <c r="C130" s="9" t="s">
        <v>4</v>
      </c>
      <c r="D130" s="48">
        <v>156</v>
      </c>
      <c r="E130" s="18"/>
      <c r="F130" s="84">
        <f t="shared" si="14"/>
        <v>0</v>
      </c>
    </row>
    <row r="131" spans="1:6" ht="15" customHeight="1">
      <c r="A131" s="9" t="s">
        <v>322</v>
      </c>
      <c r="B131" s="10" t="s">
        <v>277</v>
      </c>
      <c r="C131" s="9" t="s">
        <v>192</v>
      </c>
      <c r="D131" s="48">
        <v>1</v>
      </c>
      <c r="E131" s="18"/>
      <c r="F131" s="84">
        <f>E131*D131</f>
        <v>0</v>
      </c>
    </row>
    <row r="132" spans="1:6" ht="11.4">
      <c r="A132" s="9"/>
      <c r="B132" s="20" t="s">
        <v>28</v>
      </c>
      <c r="C132" s="9"/>
      <c r="D132" s="48"/>
      <c r="E132" s="18"/>
      <c r="F132" s="23">
        <f>SUM(F115:F131)</f>
        <v>0</v>
      </c>
    </row>
    <row r="133" spans="1:6" ht="11.4">
      <c r="A133" s="9"/>
      <c r="B133" s="10"/>
      <c r="C133" s="9"/>
      <c r="D133" s="48"/>
      <c r="E133" s="18"/>
      <c r="F133" s="19"/>
    </row>
    <row r="134" spans="1:6" ht="11.4">
      <c r="A134" s="30"/>
      <c r="B134" s="15" t="s">
        <v>156</v>
      </c>
      <c r="C134" s="14"/>
      <c r="D134" s="47"/>
      <c r="E134" s="16"/>
      <c r="F134" s="17"/>
    </row>
    <row r="135" spans="1:6" ht="11.4">
      <c r="A135" s="70"/>
      <c r="B135" s="63" t="s">
        <v>205</v>
      </c>
      <c r="C135" s="62"/>
      <c r="D135" s="64"/>
      <c r="E135" s="65"/>
      <c r="F135" s="71"/>
    </row>
    <row r="136" spans="1:6" ht="12" customHeight="1">
      <c r="A136" s="9" t="s">
        <v>134</v>
      </c>
      <c r="B136" s="10" t="s">
        <v>206</v>
      </c>
      <c r="C136" s="9" t="s">
        <v>66</v>
      </c>
      <c r="D136" s="89">
        <v>12</v>
      </c>
      <c r="E136" s="18"/>
      <c r="F136" s="84">
        <f>E136*D136</f>
        <v>0</v>
      </c>
    </row>
    <row r="137" spans="1:6" ht="20.25" customHeight="1">
      <c r="A137" s="9" t="s">
        <v>135</v>
      </c>
      <c r="B137" s="10" t="s">
        <v>207</v>
      </c>
      <c r="C137" s="9" t="s">
        <v>66</v>
      </c>
      <c r="D137" s="48">
        <v>70</v>
      </c>
      <c r="E137" s="18"/>
      <c r="F137" s="84">
        <f>E137*D137</f>
        <v>0</v>
      </c>
    </row>
    <row r="138" spans="1:6" ht="12" customHeight="1">
      <c r="A138" s="9" t="s">
        <v>136</v>
      </c>
      <c r="B138" s="10" t="s">
        <v>208</v>
      </c>
      <c r="C138" s="9" t="s">
        <v>3</v>
      </c>
      <c r="D138" s="48">
        <v>1</v>
      </c>
      <c r="E138" s="18"/>
      <c r="F138" s="84">
        <f t="shared" ref="F138:F140" si="16">E138*D138</f>
        <v>0</v>
      </c>
    </row>
    <row r="139" spans="1:6" ht="12" customHeight="1">
      <c r="A139" s="9" t="s">
        <v>137</v>
      </c>
      <c r="B139" s="10" t="s">
        <v>209</v>
      </c>
      <c r="C139" s="9" t="s">
        <v>3</v>
      </c>
      <c r="D139" s="48">
        <v>1</v>
      </c>
      <c r="E139" s="18"/>
      <c r="F139" s="84">
        <f t="shared" si="16"/>
        <v>0</v>
      </c>
    </row>
    <row r="140" spans="1:6" ht="12" customHeight="1">
      <c r="A140" s="9" t="s">
        <v>138</v>
      </c>
      <c r="B140" s="10" t="s">
        <v>210</v>
      </c>
      <c r="C140" s="9" t="s">
        <v>3</v>
      </c>
      <c r="D140" s="48">
        <v>1</v>
      </c>
      <c r="E140" s="18"/>
      <c r="F140" s="84">
        <f t="shared" si="16"/>
        <v>0</v>
      </c>
    </row>
    <row r="141" spans="1:6" ht="11.4">
      <c r="A141" s="9" t="s">
        <v>139</v>
      </c>
      <c r="B141" s="63" t="s">
        <v>211</v>
      </c>
      <c r="C141" s="62"/>
      <c r="D141" s="64"/>
      <c r="E141" s="65"/>
      <c r="F141" s="69"/>
    </row>
    <row r="142" spans="1:6" ht="12" customHeight="1">
      <c r="A142" s="9" t="s">
        <v>140</v>
      </c>
      <c r="B142" s="10" t="s">
        <v>212</v>
      </c>
      <c r="C142" s="9" t="s">
        <v>3</v>
      </c>
      <c r="D142" s="48">
        <v>1</v>
      </c>
      <c r="E142" s="18"/>
      <c r="F142" s="84">
        <f t="shared" ref="F142:F150" si="17">E142*D142</f>
        <v>0</v>
      </c>
    </row>
    <row r="143" spans="1:6" ht="12" customHeight="1">
      <c r="A143" s="9" t="s">
        <v>141</v>
      </c>
      <c r="B143" s="10" t="s">
        <v>213</v>
      </c>
      <c r="C143" s="9" t="s">
        <v>3</v>
      </c>
      <c r="D143" s="48">
        <v>1</v>
      </c>
      <c r="E143" s="18"/>
      <c r="F143" s="84">
        <f t="shared" si="17"/>
        <v>0</v>
      </c>
    </row>
    <row r="144" spans="1:6" ht="12" customHeight="1">
      <c r="A144" s="9" t="s">
        <v>142</v>
      </c>
      <c r="B144" s="10" t="s">
        <v>214</v>
      </c>
      <c r="C144" s="9" t="s">
        <v>3</v>
      </c>
      <c r="D144" s="48">
        <v>1</v>
      </c>
      <c r="E144" s="18"/>
      <c r="F144" s="84">
        <f t="shared" si="17"/>
        <v>0</v>
      </c>
    </row>
    <row r="145" spans="1:6" ht="12" customHeight="1">
      <c r="A145" s="9" t="s">
        <v>143</v>
      </c>
      <c r="B145" s="10" t="s">
        <v>237</v>
      </c>
      <c r="C145" s="9" t="s">
        <v>66</v>
      </c>
      <c r="D145" s="48">
        <f>115+D136</f>
        <v>127</v>
      </c>
      <c r="E145" s="18"/>
      <c r="F145" s="84">
        <f t="shared" si="17"/>
        <v>0</v>
      </c>
    </row>
    <row r="146" spans="1:6" ht="21.6" customHeight="1">
      <c r="A146" s="9" t="s">
        <v>144</v>
      </c>
      <c r="B146" s="10" t="s">
        <v>215</v>
      </c>
      <c r="C146" s="9" t="s">
        <v>66</v>
      </c>
      <c r="D146" s="48">
        <v>70</v>
      </c>
      <c r="E146" s="18"/>
      <c r="F146" s="84">
        <f t="shared" si="17"/>
        <v>0</v>
      </c>
    </row>
    <row r="147" spans="1:6" ht="30.6">
      <c r="A147" s="9" t="s">
        <v>143</v>
      </c>
      <c r="B147" s="10" t="s">
        <v>323</v>
      </c>
      <c r="C147" s="9" t="s">
        <v>66</v>
      </c>
      <c r="D147" s="89">
        <v>115</v>
      </c>
      <c r="E147" s="18"/>
      <c r="F147" s="84">
        <f t="shared" ref="F147:F148" si="18">E147*D147</f>
        <v>0</v>
      </c>
    </row>
    <row r="148" spans="1:6" ht="30.6">
      <c r="A148" s="9" t="s">
        <v>144</v>
      </c>
      <c r="B148" s="10" t="s">
        <v>324</v>
      </c>
      <c r="C148" s="9" t="s">
        <v>66</v>
      </c>
      <c r="D148" s="48">
        <v>70</v>
      </c>
      <c r="E148" s="18"/>
      <c r="F148" s="84">
        <f t="shared" si="18"/>
        <v>0</v>
      </c>
    </row>
    <row r="149" spans="1:6" ht="20.399999999999999">
      <c r="A149" s="9" t="s">
        <v>145</v>
      </c>
      <c r="B149" s="10" t="s">
        <v>216</v>
      </c>
      <c r="C149" s="9" t="s">
        <v>20</v>
      </c>
      <c r="D149" s="48">
        <v>1</v>
      </c>
      <c r="E149" s="18"/>
      <c r="F149" s="84">
        <f t="shared" si="17"/>
        <v>0</v>
      </c>
    </row>
    <row r="150" spans="1:6" ht="20.399999999999999" customHeight="1">
      <c r="A150" s="9" t="s">
        <v>146</v>
      </c>
      <c r="B150" s="10" t="s">
        <v>217</v>
      </c>
      <c r="C150" s="9" t="s">
        <v>20</v>
      </c>
      <c r="D150" s="48">
        <v>1</v>
      </c>
      <c r="E150" s="18"/>
      <c r="F150" s="84">
        <f t="shared" si="17"/>
        <v>0</v>
      </c>
    </row>
    <row r="151" spans="1:6" ht="11.4">
      <c r="A151" s="68"/>
      <c r="B151" s="63" t="s">
        <v>218</v>
      </c>
      <c r="C151" s="62"/>
      <c r="D151" s="64"/>
      <c r="E151" s="65"/>
      <c r="F151" s="69"/>
    </row>
    <row r="152" spans="1:6" ht="10.95" customHeight="1">
      <c r="A152" s="9" t="s">
        <v>147</v>
      </c>
      <c r="B152" s="10" t="s">
        <v>25</v>
      </c>
      <c r="C152" s="9" t="s">
        <v>20</v>
      </c>
      <c r="D152" s="48">
        <v>1</v>
      </c>
      <c r="E152" s="18"/>
      <c r="F152" s="84">
        <f>E152*D152</f>
        <v>0</v>
      </c>
    </row>
    <row r="153" spans="1:6" ht="9" customHeight="1">
      <c r="A153" s="9" t="s">
        <v>148</v>
      </c>
      <c r="B153" s="10" t="s">
        <v>87</v>
      </c>
      <c r="C153" s="9" t="s">
        <v>66</v>
      </c>
      <c r="D153" s="48">
        <v>73</v>
      </c>
      <c r="E153" s="18"/>
      <c r="F153" s="84">
        <f>E153*D153</f>
        <v>0</v>
      </c>
    </row>
    <row r="154" spans="1:6" ht="11.4">
      <c r="A154" s="9" t="s">
        <v>149</v>
      </c>
      <c r="B154" s="10" t="s">
        <v>219</v>
      </c>
      <c r="C154" s="9" t="s">
        <v>3</v>
      </c>
      <c r="D154" s="48">
        <v>1</v>
      </c>
      <c r="E154" s="18"/>
      <c r="F154" s="84">
        <f>E154*D154</f>
        <v>0</v>
      </c>
    </row>
    <row r="155" spans="1:6" ht="20.399999999999999">
      <c r="A155" s="68"/>
      <c r="B155" s="63" t="s">
        <v>220</v>
      </c>
      <c r="C155" s="62"/>
      <c r="D155" s="64"/>
      <c r="E155" s="65"/>
      <c r="F155" s="69"/>
    </row>
    <row r="156" spans="1:6" ht="11.4">
      <c r="A156" s="29" t="s">
        <v>157</v>
      </c>
      <c r="B156" s="10" t="s">
        <v>221</v>
      </c>
      <c r="C156" s="29" t="s">
        <v>13</v>
      </c>
      <c r="D156" s="48">
        <v>3</v>
      </c>
      <c r="E156" s="18"/>
      <c r="F156" s="19">
        <f t="shared" ref="F156:F164" si="19">E156*D156</f>
        <v>0</v>
      </c>
    </row>
    <row r="157" spans="1:6" ht="11.4">
      <c r="A157" s="29" t="s">
        <v>158</v>
      </c>
      <c r="B157" s="10" t="s">
        <v>230</v>
      </c>
      <c r="C157" s="29" t="s">
        <v>13</v>
      </c>
      <c r="D157" s="48">
        <v>1</v>
      </c>
      <c r="E157" s="18"/>
      <c r="F157" s="19">
        <f t="shared" si="19"/>
        <v>0</v>
      </c>
    </row>
    <row r="158" spans="1:6" ht="11.4">
      <c r="A158" s="29" t="s">
        <v>159</v>
      </c>
      <c r="B158" s="10" t="s">
        <v>222</v>
      </c>
      <c r="C158" s="29" t="s">
        <v>13</v>
      </c>
      <c r="D158" s="48">
        <v>15</v>
      </c>
      <c r="E158" s="18"/>
      <c r="F158" s="19">
        <f t="shared" si="19"/>
        <v>0</v>
      </c>
    </row>
    <row r="159" spans="1:6" ht="11.4">
      <c r="A159" s="29" t="s">
        <v>160</v>
      </c>
      <c r="B159" s="10" t="s">
        <v>223</v>
      </c>
      <c r="C159" s="29" t="s">
        <v>13</v>
      </c>
      <c r="D159" s="48">
        <v>4</v>
      </c>
      <c r="E159" s="18"/>
      <c r="F159" s="19">
        <f t="shared" si="19"/>
        <v>0</v>
      </c>
    </row>
    <row r="160" spans="1:6" ht="11.4">
      <c r="A160" s="29" t="s">
        <v>161</v>
      </c>
      <c r="B160" s="10" t="s">
        <v>224</v>
      </c>
      <c r="C160" s="29" t="s">
        <v>13</v>
      </c>
      <c r="D160" s="48">
        <v>4</v>
      </c>
      <c r="E160" s="18"/>
      <c r="F160" s="19">
        <f t="shared" si="19"/>
        <v>0</v>
      </c>
    </row>
    <row r="161" spans="1:7" ht="11.4">
      <c r="A161" s="29" t="s">
        <v>162</v>
      </c>
      <c r="B161" s="10" t="s">
        <v>225</v>
      </c>
      <c r="C161" s="29" t="s">
        <v>13</v>
      </c>
      <c r="D161" s="48">
        <v>1</v>
      </c>
      <c r="E161" s="18"/>
      <c r="F161" s="19">
        <f t="shared" si="19"/>
        <v>0</v>
      </c>
    </row>
    <row r="162" spans="1:7" ht="11.4">
      <c r="A162" s="29" t="s">
        <v>163</v>
      </c>
      <c r="B162" s="10" t="s">
        <v>226</v>
      </c>
      <c r="C162" s="29" t="s">
        <v>13</v>
      </c>
      <c r="D162" s="48">
        <v>1</v>
      </c>
      <c r="E162" s="18"/>
      <c r="F162" s="19">
        <f t="shared" si="19"/>
        <v>0</v>
      </c>
    </row>
    <row r="163" spans="1:7" ht="11.4">
      <c r="A163" s="29" t="s">
        <v>164</v>
      </c>
      <c r="B163" s="10" t="s">
        <v>227</v>
      </c>
      <c r="C163" s="29" t="s">
        <v>13</v>
      </c>
      <c r="D163" s="48">
        <v>3</v>
      </c>
      <c r="E163" s="18"/>
      <c r="F163" s="19">
        <f t="shared" si="19"/>
        <v>0</v>
      </c>
    </row>
    <row r="164" spans="1:7" ht="11.4">
      <c r="A164" s="29" t="s">
        <v>165</v>
      </c>
      <c r="B164" s="10" t="s">
        <v>228</v>
      </c>
      <c r="C164" s="29" t="s">
        <v>13</v>
      </c>
      <c r="D164" s="48">
        <v>1</v>
      </c>
      <c r="E164" s="18"/>
      <c r="F164" s="19">
        <f t="shared" si="19"/>
        <v>0</v>
      </c>
    </row>
    <row r="165" spans="1:7" ht="11.4">
      <c r="A165" s="29" t="s">
        <v>166</v>
      </c>
      <c r="B165" s="10" t="s">
        <v>231</v>
      </c>
      <c r="C165" s="29" t="s">
        <v>13</v>
      </c>
      <c r="D165" s="48">
        <v>1</v>
      </c>
      <c r="E165" s="18"/>
      <c r="F165" s="19">
        <f>E165*D165</f>
        <v>0</v>
      </c>
    </row>
    <row r="166" spans="1:7" ht="11.4">
      <c r="A166" s="68"/>
      <c r="B166" s="63" t="s">
        <v>328</v>
      </c>
      <c r="C166" s="62"/>
      <c r="D166" s="64"/>
      <c r="E166" s="65"/>
      <c r="F166" s="69"/>
    </row>
    <row r="167" spans="1:7" ht="20.399999999999999">
      <c r="A167" s="29" t="s">
        <v>167</v>
      </c>
      <c r="B167" s="10" t="s">
        <v>329</v>
      </c>
      <c r="C167" s="9" t="s">
        <v>13</v>
      </c>
      <c r="D167" s="48">
        <v>1</v>
      </c>
      <c r="E167" s="18"/>
      <c r="F167" s="19">
        <f t="shared" ref="F167:F172" si="20">E167*D167</f>
        <v>0</v>
      </c>
    </row>
    <row r="168" spans="1:7" ht="11.4">
      <c r="A168" s="29" t="s">
        <v>168</v>
      </c>
      <c r="B168" s="10" t="s">
        <v>330</v>
      </c>
      <c r="C168" s="9" t="s">
        <v>13</v>
      </c>
      <c r="D168" s="48">
        <v>1</v>
      </c>
      <c r="E168" s="18"/>
      <c r="F168" s="19">
        <f t="shared" si="20"/>
        <v>0</v>
      </c>
    </row>
    <row r="169" spans="1:7" ht="11.4">
      <c r="A169" s="29" t="s">
        <v>169</v>
      </c>
      <c r="B169" s="10" t="s">
        <v>331</v>
      </c>
      <c r="C169" s="9" t="s">
        <v>13</v>
      </c>
      <c r="D169" s="48">
        <v>1</v>
      </c>
      <c r="E169" s="18"/>
      <c r="F169" s="19">
        <f t="shared" si="20"/>
        <v>0</v>
      </c>
    </row>
    <row r="170" spans="1:7" ht="11.4">
      <c r="A170" s="29" t="s">
        <v>170</v>
      </c>
      <c r="B170" s="10" t="s">
        <v>332</v>
      </c>
      <c r="C170" s="9" t="s">
        <v>13</v>
      </c>
      <c r="D170" s="48">
        <v>18</v>
      </c>
      <c r="E170" s="18"/>
      <c r="F170" s="19">
        <f t="shared" si="20"/>
        <v>0</v>
      </c>
    </row>
    <row r="171" spans="1:7" ht="11.4">
      <c r="A171" s="29" t="s">
        <v>171</v>
      </c>
      <c r="B171" s="10" t="s">
        <v>333</v>
      </c>
      <c r="C171" s="9" t="s">
        <v>13</v>
      </c>
      <c r="D171" s="48">
        <v>1</v>
      </c>
      <c r="E171" s="18"/>
      <c r="F171" s="19">
        <f t="shared" si="20"/>
        <v>0</v>
      </c>
    </row>
    <row r="172" spans="1:7" ht="11.4">
      <c r="A172" s="29" t="s">
        <v>172</v>
      </c>
      <c r="B172" s="10" t="s">
        <v>334</v>
      </c>
      <c r="C172" s="9" t="s">
        <v>13</v>
      </c>
      <c r="D172" s="48">
        <v>3</v>
      </c>
      <c r="E172" s="18"/>
      <c r="F172" s="19">
        <f t="shared" si="20"/>
        <v>0</v>
      </c>
    </row>
    <row r="173" spans="1:7" ht="11.4">
      <c r="A173" s="68"/>
      <c r="B173" s="63" t="s">
        <v>229</v>
      </c>
      <c r="C173" s="62"/>
      <c r="D173" s="64"/>
      <c r="E173" s="65"/>
      <c r="F173" s="69"/>
      <c r="G173" s="72"/>
    </row>
    <row r="174" spans="1:7" ht="20.399999999999999">
      <c r="A174" s="29" t="s">
        <v>173</v>
      </c>
      <c r="B174" s="10" t="s">
        <v>79</v>
      </c>
      <c r="C174" s="29" t="s">
        <v>13</v>
      </c>
      <c r="D174" s="48">
        <v>50</v>
      </c>
      <c r="E174" s="18"/>
      <c r="F174" s="19">
        <f t="shared" ref="F174:F184" si="21">E174*D174</f>
        <v>0</v>
      </c>
    </row>
    <row r="175" spans="1:7" ht="20.399999999999999">
      <c r="A175" s="29" t="s">
        <v>174</v>
      </c>
      <c r="B175" s="10" t="s">
        <v>72</v>
      </c>
      <c r="C175" s="29" t="s">
        <v>13</v>
      </c>
      <c r="D175" s="48">
        <v>11</v>
      </c>
      <c r="E175" s="18"/>
      <c r="F175" s="19">
        <f t="shared" si="21"/>
        <v>0</v>
      </c>
    </row>
    <row r="176" spans="1:7" ht="20.399999999999999">
      <c r="A176" s="29" t="s">
        <v>175</v>
      </c>
      <c r="B176" s="10" t="s">
        <v>80</v>
      </c>
      <c r="C176" s="29" t="s">
        <v>13</v>
      </c>
      <c r="D176" s="48">
        <v>5</v>
      </c>
      <c r="E176" s="18"/>
      <c r="F176" s="19">
        <f t="shared" si="21"/>
        <v>0</v>
      </c>
    </row>
    <row r="177" spans="1:6" ht="11.4">
      <c r="A177" s="29" t="s">
        <v>176</v>
      </c>
      <c r="B177" s="10" t="s">
        <v>232</v>
      </c>
      <c r="C177" s="29" t="s">
        <v>13</v>
      </c>
      <c r="D177" s="48">
        <v>3</v>
      </c>
      <c r="E177" s="18"/>
      <c r="F177" s="19">
        <f t="shared" si="21"/>
        <v>0</v>
      </c>
    </row>
    <row r="178" spans="1:6" ht="11.4">
      <c r="A178" s="29" t="s">
        <v>284</v>
      </c>
      <c r="B178" s="10" t="s">
        <v>233</v>
      </c>
      <c r="C178" s="29" t="s">
        <v>13</v>
      </c>
      <c r="D178" s="48">
        <v>6</v>
      </c>
      <c r="E178" s="18"/>
      <c r="F178" s="19">
        <f t="shared" si="21"/>
        <v>0</v>
      </c>
    </row>
    <row r="179" spans="1:6" ht="11.4">
      <c r="A179" s="29" t="s">
        <v>285</v>
      </c>
      <c r="B179" s="10" t="s">
        <v>234</v>
      </c>
      <c r="C179" s="29" t="s">
        <v>13</v>
      </c>
      <c r="D179" s="48">
        <v>4</v>
      </c>
      <c r="E179" s="18"/>
      <c r="F179" s="19">
        <f t="shared" si="21"/>
        <v>0</v>
      </c>
    </row>
    <row r="180" spans="1:6" ht="11.4">
      <c r="A180" s="29" t="s">
        <v>177</v>
      </c>
      <c r="B180" s="10" t="s">
        <v>235</v>
      </c>
      <c r="C180" s="29" t="s">
        <v>13</v>
      </c>
      <c r="D180" s="48">
        <v>2</v>
      </c>
      <c r="E180" s="18"/>
      <c r="F180" s="19">
        <f t="shared" si="21"/>
        <v>0</v>
      </c>
    </row>
    <row r="181" spans="1:6" ht="11.4">
      <c r="A181" s="29" t="s">
        <v>238</v>
      </c>
      <c r="B181" s="10" t="s">
        <v>245</v>
      </c>
      <c r="C181" s="29" t="s">
        <v>13</v>
      </c>
      <c r="D181" s="48">
        <v>12</v>
      </c>
      <c r="E181" s="18"/>
      <c r="F181" s="19">
        <f t="shared" si="21"/>
        <v>0</v>
      </c>
    </row>
    <row r="182" spans="1:6" ht="10.5" customHeight="1">
      <c r="A182" s="29" t="s">
        <v>239</v>
      </c>
      <c r="B182" s="10" t="s">
        <v>341</v>
      </c>
      <c r="C182" s="29" t="s">
        <v>13</v>
      </c>
      <c r="D182" s="48">
        <v>23</v>
      </c>
      <c r="E182" s="18"/>
      <c r="F182" s="19">
        <f t="shared" si="21"/>
        <v>0</v>
      </c>
    </row>
    <row r="183" spans="1:6" ht="11.4">
      <c r="A183" s="29" t="s">
        <v>240</v>
      </c>
      <c r="B183" s="10" t="s">
        <v>342</v>
      </c>
      <c r="C183" s="29" t="s">
        <v>13</v>
      </c>
      <c r="D183" s="48">
        <v>16</v>
      </c>
      <c r="E183" s="18"/>
      <c r="F183" s="19">
        <f t="shared" si="21"/>
        <v>0</v>
      </c>
    </row>
    <row r="184" spans="1:6" ht="11.4">
      <c r="A184" s="29" t="s">
        <v>316</v>
      </c>
      <c r="B184" s="10" t="s">
        <v>236</v>
      </c>
      <c r="C184" s="29" t="s">
        <v>13</v>
      </c>
      <c r="D184" s="48">
        <v>5</v>
      </c>
      <c r="E184" s="18"/>
      <c r="F184" s="19">
        <f t="shared" si="21"/>
        <v>0</v>
      </c>
    </row>
    <row r="185" spans="1:6" s="115" customFormat="1" ht="34.950000000000003" customHeight="1">
      <c r="A185" s="111" t="s">
        <v>335</v>
      </c>
      <c r="B185" s="112" t="s">
        <v>343</v>
      </c>
      <c r="C185" s="111" t="s">
        <v>13</v>
      </c>
      <c r="D185" s="89">
        <v>1</v>
      </c>
      <c r="E185" s="113"/>
      <c r="F185" s="114">
        <f>E185*D185</f>
        <v>0</v>
      </c>
    </row>
    <row r="186" spans="1:6" ht="20.399999999999999">
      <c r="A186" s="29" t="s">
        <v>336</v>
      </c>
      <c r="B186" s="10" t="s">
        <v>52</v>
      </c>
      <c r="C186" s="29" t="s">
        <v>13</v>
      </c>
      <c r="D186" s="48">
        <v>11</v>
      </c>
      <c r="E186" s="18"/>
      <c r="F186" s="19">
        <f t="shared" ref="F186:F191" si="22">E186*D186</f>
        <v>0</v>
      </c>
    </row>
    <row r="187" spans="1:6" ht="11.4">
      <c r="A187" s="29" t="s">
        <v>337</v>
      </c>
      <c r="B187" s="10" t="s">
        <v>123</v>
      </c>
      <c r="C187" s="29" t="s">
        <v>13</v>
      </c>
      <c r="D187" s="48">
        <v>8</v>
      </c>
      <c r="E187" s="18"/>
      <c r="F187" s="19">
        <f t="shared" si="22"/>
        <v>0</v>
      </c>
    </row>
    <row r="188" spans="1:6" ht="11.4">
      <c r="A188" s="29" t="s">
        <v>338</v>
      </c>
      <c r="B188" s="10" t="s">
        <v>124</v>
      </c>
      <c r="C188" s="29" t="s">
        <v>13</v>
      </c>
      <c r="D188" s="48">
        <v>1</v>
      </c>
      <c r="E188" s="18"/>
      <c r="F188" s="19">
        <f t="shared" si="22"/>
        <v>0</v>
      </c>
    </row>
    <row r="189" spans="1:6" ht="11.4">
      <c r="A189" s="29" t="s">
        <v>339</v>
      </c>
      <c r="B189" s="10" t="s">
        <v>246</v>
      </c>
      <c r="C189" s="29" t="s">
        <v>13</v>
      </c>
      <c r="D189" s="48">
        <v>1</v>
      </c>
      <c r="E189" s="18"/>
      <c r="F189" s="19">
        <f>E189*D189</f>
        <v>0</v>
      </c>
    </row>
    <row r="190" spans="1:6" ht="11.4">
      <c r="A190" s="29" t="s">
        <v>340</v>
      </c>
      <c r="B190" s="10" t="s">
        <v>247</v>
      </c>
      <c r="C190" s="29" t="s">
        <v>3</v>
      </c>
      <c r="D190" s="48">
        <v>1</v>
      </c>
      <c r="E190" s="18"/>
      <c r="F190" s="19">
        <f>E190*D190</f>
        <v>0</v>
      </c>
    </row>
    <row r="191" spans="1:6" ht="11.4">
      <c r="A191" s="29" t="s">
        <v>344</v>
      </c>
      <c r="B191" s="10" t="s">
        <v>126</v>
      </c>
      <c r="C191" s="29" t="s">
        <v>13</v>
      </c>
      <c r="D191" s="48">
        <v>3</v>
      </c>
      <c r="E191" s="18"/>
      <c r="F191" s="19">
        <f t="shared" si="22"/>
        <v>0</v>
      </c>
    </row>
    <row r="192" spans="1:6" ht="11.4">
      <c r="A192" s="29"/>
      <c r="B192" s="20" t="s">
        <v>150</v>
      </c>
      <c r="C192" s="29"/>
      <c r="D192" s="48"/>
      <c r="E192" s="18"/>
      <c r="F192" s="21">
        <f>SUM(F135:F191)</f>
        <v>0</v>
      </c>
    </row>
    <row r="193" spans="1:6" ht="11.4">
      <c r="A193" s="25"/>
      <c r="B193" s="31"/>
      <c r="C193" s="32"/>
      <c r="D193" s="52"/>
      <c r="E193" s="26"/>
      <c r="F193" s="33"/>
    </row>
    <row r="194" spans="1:6" ht="11.4">
      <c r="A194" s="25"/>
      <c r="B194" s="34"/>
      <c r="C194" s="25"/>
      <c r="D194" s="53"/>
      <c r="E194" s="26"/>
      <c r="F194" s="36"/>
    </row>
    <row r="195" spans="1:6" ht="11.4">
      <c r="A195" s="37">
        <v>1</v>
      </c>
      <c r="B195" s="93" t="s">
        <v>357</v>
      </c>
      <c r="C195" s="93"/>
      <c r="D195" s="93"/>
      <c r="E195" s="93"/>
      <c r="F195" s="21">
        <f>F15</f>
        <v>0</v>
      </c>
    </row>
    <row r="196" spans="1:6" ht="11.4">
      <c r="A196" s="37">
        <v>2</v>
      </c>
      <c r="B196" s="93" t="s">
        <v>178</v>
      </c>
      <c r="C196" s="93"/>
      <c r="D196" s="93"/>
      <c r="E196" s="93"/>
      <c r="F196" s="21">
        <f>+F27</f>
        <v>0</v>
      </c>
    </row>
    <row r="197" spans="1:6" ht="11.4">
      <c r="A197" s="37">
        <v>3</v>
      </c>
      <c r="B197" s="99" t="s">
        <v>179</v>
      </c>
      <c r="C197" s="100"/>
      <c r="D197" s="100"/>
      <c r="E197" s="101"/>
      <c r="F197" s="21">
        <f>+F50</f>
        <v>0</v>
      </c>
    </row>
    <row r="198" spans="1:6" ht="11.4">
      <c r="A198" s="37">
        <v>4</v>
      </c>
      <c r="B198" s="99" t="s">
        <v>355</v>
      </c>
      <c r="C198" s="100"/>
      <c r="D198" s="100"/>
      <c r="E198" s="101"/>
      <c r="F198" s="21">
        <f>+F62</f>
        <v>0</v>
      </c>
    </row>
    <row r="199" spans="1:6" ht="11.4">
      <c r="A199" s="37">
        <v>5</v>
      </c>
      <c r="B199" s="99" t="s">
        <v>356</v>
      </c>
      <c r="C199" s="100"/>
      <c r="D199" s="100"/>
      <c r="E199" s="101"/>
      <c r="F199" s="21">
        <f>F71</f>
        <v>0</v>
      </c>
    </row>
    <row r="200" spans="1:6" ht="11.4">
      <c r="A200" s="37">
        <v>6</v>
      </c>
      <c r="B200" s="99" t="s">
        <v>182</v>
      </c>
      <c r="C200" s="100"/>
      <c r="D200" s="100"/>
      <c r="E200" s="101"/>
      <c r="F200" s="24">
        <f>F91</f>
        <v>0</v>
      </c>
    </row>
    <row r="201" spans="1:6" ht="11.4">
      <c r="A201" s="37">
        <v>7</v>
      </c>
      <c r="B201" s="99" t="s">
        <v>180</v>
      </c>
      <c r="C201" s="100"/>
      <c r="D201" s="100"/>
      <c r="E201" s="101"/>
      <c r="F201" s="21">
        <f>+F112</f>
        <v>0</v>
      </c>
    </row>
    <row r="202" spans="1:6" ht="11.4">
      <c r="A202" s="37">
        <v>8</v>
      </c>
      <c r="B202" s="99" t="s">
        <v>181</v>
      </c>
      <c r="C202" s="100"/>
      <c r="D202" s="100"/>
      <c r="E202" s="101"/>
      <c r="F202" s="21">
        <f>+F132</f>
        <v>0</v>
      </c>
    </row>
    <row r="203" spans="1:6" ht="11.4">
      <c r="A203" s="37">
        <v>9</v>
      </c>
      <c r="B203" s="99" t="s">
        <v>351</v>
      </c>
      <c r="C203" s="102"/>
      <c r="D203" s="102"/>
      <c r="E203" s="103"/>
      <c r="F203" s="21">
        <f>F192</f>
        <v>0</v>
      </c>
    </row>
    <row r="204" spans="1:6" ht="11.4">
      <c r="A204" s="37"/>
      <c r="B204" s="38"/>
      <c r="C204" s="39"/>
      <c r="D204" s="54"/>
      <c r="E204" s="40"/>
      <c r="F204" s="21"/>
    </row>
    <row r="205" spans="1:6" ht="11.4">
      <c r="A205" s="75"/>
      <c r="B205" s="104" t="s">
        <v>327</v>
      </c>
      <c r="C205" s="105"/>
      <c r="D205" s="105"/>
      <c r="E205" s="106"/>
      <c r="F205" s="76">
        <f>SUM(F195:F204)</f>
        <v>0</v>
      </c>
    </row>
  </sheetData>
  <mergeCells count="14">
    <mergeCell ref="B202:E202"/>
    <mergeCell ref="B203:E203"/>
    <mergeCell ref="B205:E205"/>
    <mergeCell ref="B197:E197"/>
    <mergeCell ref="B198:E198"/>
    <mergeCell ref="B199:E199"/>
    <mergeCell ref="B201:E201"/>
    <mergeCell ref="B200:E200"/>
    <mergeCell ref="A1:F1"/>
    <mergeCell ref="B195:E195"/>
    <mergeCell ref="B3:F3"/>
    <mergeCell ref="A5:F5"/>
    <mergeCell ref="B196:E196"/>
    <mergeCell ref="A30:F30"/>
  </mergeCells>
  <phoneticPr fontId="40" type="noConversion"/>
  <pageMargins left="0.70866141732283472" right="0.70866141732283472" top="0.74803149606299213" bottom="0.74803149606299213" header="0.31496062992125984" footer="0.31496062992125984"/>
  <pageSetup paperSize="9" scale="91" fitToHeight="0" orientation="portrait" r:id="rId1"/>
  <headerFooter>
    <oddFooter>Page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5"/>
  <sheetViews>
    <sheetView tabSelected="1" zoomScaleNormal="100" zoomScaleSheetLayoutView="115" workbookViewId="0">
      <selection activeCell="B9" sqref="B9"/>
    </sheetView>
  </sheetViews>
  <sheetFormatPr baseColWidth="10" defaultColWidth="11.44140625" defaultRowHeight="12"/>
  <cols>
    <col min="1" max="1" width="4.6640625" style="2" customWidth="1"/>
    <col min="2" max="2" width="59.33203125" style="3" customWidth="1"/>
    <col min="3" max="3" width="4.88671875" style="2" customWidth="1"/>
    <col min="4" max="4" width="7.88671875" style="43" customWidth="1"/>
    <col min="5" max="5" width="9.33203125" style="4" customWidth="1"/>
    <col min="6" max="6" width="12.5546875" style="5" customWidth="1"/>
    <col min="7" max="7" width="12.44140625" style="1" bestFit="1" customWidth="1"/>
    <col min="8" max="16384" width="11.44140625" style="1"/>
  </cols>
  <sheetData>
    <row r="1" spans="1:7" ht="40.950000000000003" customHeight="1">
      <c r="A1" s="90" t="s">
        <v>352</v>
      </c>
      <c r="B1" s="91"/>
      <c r="C1" s="91"/>
      <c r="D1" s="91"/>
      <c r="E1" s="91"/>
      <c r="F1" s="92"/>
    </row>
    <row r="3" spans="1:7" ht="24.6">
      <c r="B3" s="94"/>
      <c r="C3" s="94"/>
      <c r="D3" s="94"/>
      <c r="E3" s="94"/>
      <c r="F3" s="94"/>
    </row>
    <row r="4" spans="1:7" ht="21">
      <c r="B4" s="6"/>
      <c r="C4" s="6"/>
      <c r="D4" s="44"/>
      <c r="E4" s="6"/>
      <c r="F4" s="6"/>
    </row>
    <row r="5" spans="1:7" ht="13.2">
      <c r="A5" s="7"/>
      <c r="B5" s="7"/>
      <c r="C5" s="7"/>
      <c r="D5" s="45"/>
      <c r="E5" s="7"/>
      <c r="F5" s="7"/>
    </row>
    <row r="6" spans="1:7" ht="22.5" customHeight="1">
      <c r="A6" s="95" t="s">
        <v>354</v>
      </c>
      <c r="B6" s="95"/>
      <c r="C6" s="95"/>
      <c r="D6" s="95"/>
      <c r="E6" s="95"/>
      <c r="F6" s="95"/>
    </row>
    <row r="7" spans="1:7" ht="22.5" customHeight="1">
      <c r="A7" s="41"/>
      <c r="B7" s="41"/>
      <c r="C7" s="41"/>
      <c r="D7" s="42"/>
      <c r="E7" s="41"/>
      <c r="F7" s="41"/>
    </row>
    <row r="8" spans="1:7" ht="11.4">
      <c r="A8" s="32"/>
      <c r="B8" s="34"/>
      <c r="C8" s="32"/>
      <c r="D8" s="52"/>
      <c r="E8" s="35"/>
      <c r="F8" s="33"/>
    </row>
    <row r="9" spans="1:7" ht="11.4">
      <c r="A9" s="25"/>
      <c r="B9" s="34"/>
      <c r="C9" s="25"/>
      <c r="D9" s="53"/>
      <c r="E9" s="26"/>
      <c r="F9" s="36"/>
    </row>
    <row r="10" spans="1:7" s="57" customFormat="1" ht="13.2">
      <c r="A10" s="55" t="s">
        <v>129</v>
      </c>
      <c r="B10" s="110" t="s">
        <v>130</v>
      </c>
      <c r="C10" s="110"/>
      <c r="D10" s="110"/>
      <c r="E10" s="110"/>
      <c r="F10" s="56">
        <f>+'BATIMENT PRINCIPAL'!F205</f>
        <v>0</v>
      </c>
    </row>
    <row r="11" spans="1:7" s="57" customFormat="1" ht="13.2">
      <c r="A11" s="55"/>
      <c r="B11" s="58"/>
      <c r="C11" s="59"/>
      <c r="D11" s="60"/>
      <c r="E11" s="61"/>
      <c r="F11" s="56"/>
    </row>
    <row r="12" spans="1:7" s="57" customFormat="1" ht="13.2">
      <c r="A12" s="73"/>
      <c r="B12" s="107" t="s">
        <v>53</v>
      </c>
      <c r="C12" s="108"/>
      <c r="D12" s="108"/>
      <c r="E12" s="109"/>
      <c r="F12" s="74">
        <f>SUM(F10:F11)</f>
        <v>0</v>
      </c>
      <c r="G12" s="86"/>
    </row>
    <row r="13" spans="1:7" s="57" customFormat="1" ht="13.2">
      <c r="A13" s="73"/>
      <c r="B13" s="107" t="s">
        <v>325</v>
      </c>
      <c r="C13" s="108"/>
      <c r="D13" s="108"/>
      <c r="E13" s="109"/>
      <c r="F13" s="74">
        <f>+F12*0.18</f>
        <v>0</v>
      </c>
    </row>
    <row r="14" spans="1:7" s="57" customFormat="1" ht="13.2">
      <c r="A14" s="73"/>
      <c r="B14" s="107" t="s">
        <v>326</v>
      </c>
      <c r="C14" s="108"/>
      <c r="D14" s="108"/>
      <c r="E14" s="109"/>
      <c r="F14" s="74">
        <f>SUM(F12:F13)</f>
        <v>0</v>
      </c>
      <c r="G14" s="87"/>
    </row>
    <row r="15" spans="1:7">
      <c r="G15" s="88"/>
    </row>
  </sheetData>
  <mergeCells count="7">
    <mergeCell ref="B13:E13"/>
    <mergeCell ref="B14:E14"/>
    <mergeCell ref="B12:E12"/>
    <mergeCell ref="A1:F1"/>
    <mergeCell ref="B3:F3"/>
    <mergeCell ref="A6:F6"/>
    <mergeCell ref="B10:E10"/>
  </mergeCells>
  <pageMargins left="0.7" right="0.7" top="0.75" bottom="0.75" header="0.3" footer="0.3"/>
  <pageSetup paperSize="9" scale="9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27" ma:contentTypeDescription="" ma:contentTypeScope="" ma:versionID="ca25fcb7912a6a2b0cc29b893c38c727">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3b002fd9ff71fa376cc41683dbf7eea2"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715A8A-6914-4A36-80C1-097F3FDF0978}">
  <ds:schemaRefs>
    <ds:schemaRef ds:uri="http://schemas.microsoft.com/sharepoint/v3/contenttype/forms"/>
  </ds:schemaRefs>
</ds:datastoreItem>
</file>

<file path=customXml/itemProps2.xml><?xml version="1.0" encoding="utf-8"?>
<ds:datastoreItem xmlns:ds="http://schemas.openxmlformats.org/officeDocument/2006/customXml" ds:itemID="{430A56C4-63FF-475F-AB8A-2D4CFAFCF25A}">
  <ds:schemaRefs>
    <ds:schemaRef ds:uri="http://schemas.microsoft.com/sharepoint/events"/>
  </ds:schemaRefs>
</ds:datastoreItem>
</file>

<file path=customXml/itemProps3.xml><?xml version="1.0" encoding="utf-8"?>
<ds:datastoreItem xmlns:ds="http://schemas.openxmlformats.org/officeDocument/2006/customXml" ds:itemID="{533D1011-4B72-4F2E-BD1A-1C5B76AE7D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BATIMENT PRINCIPAL</vt:lpstr>
      <vt:lpstr>RECAP GENERAL</vt:lpstr>
      <vt:lpstr>'BATIMENT PRINCIPAL'!Zone_d_impression</vt:lpstr>
      <vt:lpstr>'RECAP GENERAL'!Zone_d_impression</vt:lpstr>
    </vt:vector>
  </TitlesOfParts>
  <Company>MMMMMMM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dc:creator>
  <cp:lastModifiedBy>Vander Auwera T</cp:lastModifiedBy>
  <cp:lastPrinted>2023-03-29T16:12:53Z</cp:lastPrinted>
  <dcterms:created xsi:type="dcterms:W3CDTF">2008-05-18T12:44:57Z</dcterms:created>
  <dcterms:modified xsi:type="dcterms:W3CDTF">2023-03-29T16:13:36Z</dcterms:modified>
</cp:coreProperties>
</file>