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C:\Users\Vander Auwera T\ENABEL\BURKINA FASO - 🔒 Contracts\21_Marchés_Publics\BKF1803111_Police_proximité\BKF1803111-10007 Infrastructures FSI\2_CSC\"/>
    </mc:Choice>
  </mc:AlternateContent>
  <xr:revisionPtr revIDLastSave="1" documentId="104_{FE104B5C-0064-4311-B9E0-56923590C5A6}" xr6:coauthVersionLast="36" xr6:coauthVersionMax="47" xr10:uidLastSave="{38384110-ED1A-4C33-BCA5-31A56D0FAA72}"/>
  <bookViews>
    <workbookView xWindow="-108" yWindow="-108" windowWidth="23256" windowHeight="12456" tabRatio="692" activeTab="1" xr2:uid="{00000000-000D-0000-FFFF-FFFF00000000}"/>
  </bookViews>
  <sheets>
    <sheet name="BATIMENT PRINCIPAL" sheetId="5" r:id="rId1"/>
    <sheet name="RECAP GENERAL" sheetId="10" r:id="rId2"/>
  </sheets>
  <definedNames>
    <definedName name="_xlnm.Print_Area" localSheetId="0">'BATIMENT PRINCIPAL'!$A$1:$F$218</definedName>
    <definedName name="_xlnm.Print_Area" localSheetId="1">'RECAP GENERAL'!$A$1:$F$18</definedName>
  </definedNames>
  <calcPr calcId="191029"/>
</workbook>
</file>

<file path=xl/calcChain.xml><?xml version="1.0" encoding="utf-8"?>
<calcChain xmlns="http://schemas.openxmlformats.org/spreadsheetml/2006/main">
  <c r="F13" i="10" l="1"/>
  <c r="F12" i="10"/>
  <c r="F11" i="10"/>
  <c r="F10" i="10"/>
  <c r="D58" i="5" l="1"/>
  <c r="F58" i="5" s="1"/>
  <c r="F196" i="5" l="1"/>
  <c r="F182" i="5" l="1"/>
  <c r="F181" i="5"/>
  <c r="F180" i="5"/>
  <c r="F179" i="5"/>
  <c r="F178" i="5"/>
  <c r="F177" i="5"/>
  <c r="F158" i="5" l="1"/>
  <c r="D137" i="5" l="1"/>
  <c r="F120" i="5"/>
  <c r="F113" i="5"/>
  <c r="F121" i="5" l="1"/>
  <c r="D67" i="5"/>
  <c r="D68" i="5"/>
  <c r="D63" i="5"/>
  <c r="D56" i="5"/>
  <c r="F56" i="5" s="1"/>
  <c r="D48" i="5"/>
  <c r="D51" i="5"/>
  <c r="D50" i="5"/>
  <c r="D49" i="5"/>
  <c r="F49" i="5" s="1"/>
  <c r="D47" i="5"/>
  <c r="D46" i="5"/>
  <c r="F46" i="5" s="1"/>
  <c r="D44" i="5"/>
  <c r="F44" i="5" s="1"/>
  <c r="D45" i="5"/>
  <c r="D43" i="5"/>
  <c r="D42" i="5"/>
  <c r="D41" i="5"/>
  <c r="D40" i="5"/>
  <c r="F34" i="5"/>
  <c r="D31" i="5"/>
  <c r="D30" i="5"/>
  <c r="F30" i="5" s="1"/>
  <c r="D29" i="5"/>
  <c r="F21" i="5"/>
  <c r="D18" i="5"/>
  <c r="F10" i="5"/>
  <c r="F29" i="5" l="1"/>
  <c r="F9" i="5"/>
  <c r="F11" i="5"/>
  <c r="F13" i="5"/>
  <c r="F12" i="5"/>
  <c r="F14" i="5"/>
  <c r="F15" i="5"/>
  <c r="F16" i="5"/>
  <c r="F17" i="5"/>
  <c r="F18" i="5"/>
  <c r="F19" i="5"/>
  <c r="D20" i="5"/>
  <c r="F22" i="5"/>
  <c r="F28" i="5"/>
  <c r="F40" i="5"/>
  <c r="F41" i="5"/>
  <c r="F42" i="5"/>
  <c r="F43" i="5"/>
  <c r="F45" i="5"/>
  <c r="F47" i="5"/>
  <c r="F48" i="5"/>
  <c r="F50" i="5"/>
  <c r="F51" i="5"/>
  <c r="D52" i="5"/>
  <c r="F52" i="5" s="1"/>
  <c r="D53" i="5"/>
  <c r="F53" i="5" s="1"/>
  <c r="D54" i="5"/>
  <c r="F54" i="5" s="1"/>
  <c r="D55" i="5"/>
  <c r="F55" i="5" s="1"/>
  <c r="D57" i="5"/>
  <c r="F57" i="5" s="1"/>
  <c r="F59" i="5"/>
  <c r="F63" i="5"/>
  <c r="F64" i="5"/>
  <c r="D65" i="5"/>
  <c r="F65" i="5" s="1"/>
  <c r="F68" i="5"/>
  <c r="F69" i="5"/>
  <c r="F70" i="5"/>
  <c r="F66" i="5"/>
  <c r="F71" i="5"/>
  <c r="F72" i="5"/>
  <c r="D73" i="5"/>
  <c r="F73" i="5" s="1"/>
  <c r="D74" i="5"/>
  <c r="F74" i="5" s="1"/>
  <c r="F75" i="5"/>
  <c r="F79" i="5"/>
  <c r="D80" i="5"/>
  <c r="F80" i="5" s="1"/>
  <c r="D81" i="5"/>
  <c r="F81" i="5" s="1"/>
  <c r="F82" i="5"/>
  <c r="F83" i="5"/>
  <c r="F84" i="5"/>
  <c r="F89" i="5"/>
  <c r="F90" i="5"/>
  <c r="F91" i="5"/>
  <c r="F92" i="5"/>
  <c r="F93" i="5"/>
  <c r="F94" i="5"/>
  <c r="F95" i="5"/>
  <c r="F96" i="5"/>
  <c r="F97" i="5"/>
  <c r="F98" i="5"/>
  <c r="F99" i="5"/>
  <c r="F101" i="5"/>
  <c r="F102" i="5"/>
  <c r="F103" i="5"/>
  <c r="F108" i="5"/>
  <c r="F109" i="5"/>
  <c r="F110" i="5"/>
  <c r="F111" i="5"/>
  <c r="F112" i="5"/>
  <c r="F114" i="5"/>
  <c r="F115" i="5"/>
  <c r="F116" i="5"/>
  <c r="F117" i="5"/>
  <c r="F118" i="5"/>
  <c r="F119" i="5"/>
  <c r="F124" i="5"/>
  <c r="F125" i="5"/>
  <c r="F130" i="5"/>
  <c r="F133" i="5"/>
  <c r="F134" i="5"/>
  <c r="D135" i="5"/>
  <c r="F135" i="5" s="1"/>
  <c r="F136" i="5"/>
  <c r="F137" i="5"/>
  <c r="F138" i="5"/>
  <c r="F139" i="5"/>
  <c r="F140" i="5"/>
  <c r="F141" i="5"/>
  <c r="F142" i="5"/>
  <c r="F143" i="5"/>
  <c r="F144" i="5"/>
  <c r="F149" i="5"/>
  <c r="F150" i="5"/>
  <c r="F151" i="5"/>
  <c r="F152" i="5"/>
  <c r="F154" i="5"/>
  <c r="F155" i="5"/>
  <c r="F156" i="5"/>
  <c r="F157" i="5"/>
  <c r="F159" i="5"/>
  <c r="F160" i="5"/>
  <c r="F162" i="5"/>
  <c r="F163" i="5"/>
  <c r="F164" i="5"/>
  <c r="F166" i="5"/>
  <c r="F167" i="5"/>
  <c r="F168" i="5"/>
  <c r="F169" i="5"/>
  <c r="F170" i="5"/>
  <c r="F171" i="5"/>
  <c r="F172" i="5"/>
  <c r="F173" i="5"/>
  <c r="F174" i="5"/>
  <c r="F175" i="5"/>
  <c r="F184" i="5"/>
  <c r="F185" i="5"/>
  <c r="F186" i="5"/>
  <c r="F187" i="5"/>
  <c r="F188" i="5"/>
  <c r="F189" i="5"/>
  <c r="F190" i="5"/>
  <c r="F191" i="5"/>
  <c r="F192" i="5"/>
  <c r="F193" i="5"/>
  <c r="F194" i="5"/>
  <c r="F195" i="5"/>
  <c r="F197" i="5"/>
  <c r="F198" i="5"/>
  <c r="F199" i="5"/>
  <c r="F200" i="5"/>
  <c r="F201" i="5"/>
  <c r="F202" i="5"/>
  <c r="F24" i="5"/>
  <c r="F23" i="5"/>
  <c r="F203" i="5" l="1"/>
  <c r="F216" i="5" s="1"/>
  <c r="F126" i="5"/>
  <c r="F214" i="5" s="1"/>
  <c r="F20" i="5"/>
  <c r="F25" i="5" s="1"/>
  <c r="F208" i="5" s="1"/>
  <c r="D35" i="5"/>
  <c r="F35" i="5" s="1"/>
  <c r="F67" i="5"/>
  <c r="F76" i="5" s="1"/>
  <c r="F211" i="5" s="1"/>
  <c r="F129" i="5"/>
  <c r="D131" i="5"/>
  <c r="F131" i="5" s="1"/>
  <c r="F132" i="5"/>
  <c r="D32" i="5"/>
  <c r="F33" i="5" s="1"/>
  <c r="F60" i="5"/>
  <c r="F210" i="5" s="1"/>
  <c r="F104" i="5"/>
  <c r="F213" i="5" s="1"/>
  <c r="F85" i="5"/>
  <c r="F212" i="5" s="1"/>
  <c r="F31" i="5"/>
  <c r="F32" i="5" l="1"/>
  <c r="F36" i="5" s="1"/>
  <c r="F209" i="5" s="1"/>
  <c r="F145" i="5"/>
  <c r="F215" i="5" s="1"/>
  <c r="F218" i="5" l="1"/>
  <c r="F14" i="10" l="1"/>
  <c r="F16" i="10" l="1"/>
  <c r="F17" i="10" s="1"/>
  <c r="F18" i="10" s="1"/>
</calcChain>
</file>

<file path=xl/sharedStrings.xml><?xml version="1.0" encoding="utf-8"?>
<sst xmlns="http://schemas.openxmlformats.org/spreadsheetml/2006/main" count="552" uniqueCount="395">
  <si>
    <t>Désignation des ouvrages</t>
  </si>
  <si>
    <t>Prix Total</t>
  </si>
  <si>
    <t>1.1</t>
  </si>
  <si>
    <t>ff</t>
  </si>
  <si>
    <t>m²</t>
  </si>
  <si>
    <t>Sous Total I</t>
  </si>
  <si>
    <t>2.1</t>
  </si>
  <si>
    <t>2.2</t>
  </si>
  <si>
    <t>2.3</t>
  </si>
  <si>
    <t>2.4</t>
  </si>
  <si>
    <t>2.5</t>
  </si>
  <si>
    <t>Sous Total II</t>
  </si>
  <si>
    <t>3.1</t>
  </si>
  <si>
    <t>3.2</t>
  </si>
  <si>
    <t>u</t>
  </si>
  <si>
    <t>Sous Total III</t>
  </si>
  <si>
    <t>Sous Total IV</t>
  </si>
  <si>
    <t>6.2</t>
  </si>
  <si>
    <t>Sous Total VI</t>
  </si>
  <si>
    <t>7.1</t>
  </si>
  <si>
    <t>7.2</t>
  </si>
  <si>
    <t>ens</t>
  </si>
  <si>
    <t>Sous Total VII</t>
  </si>
  <si>
    <t>1.3</t>
  </si>
  <si>
    <t>4.1</t>
  </si>
  <si>
    <t>5.1</t>
  </si>
  <si>
    <t>Mise à la terre du bâtiment</t>
  </si>
  <si>
    <t>m2</t>
  </si>
  <si>
    <t>Enduit intérieur lissé de 1,5cm d'épaisseur</t>
  </si>
  <si>
    <t>Sous Total VIII</t>
  </si>
  <si>
    <t>1.2</t>
  </si>
  <si>
    <t>1.4</t>
  </si>
  <si>
    <t>2.6</t>
  </si>
  <si>
    <t>3.3</t>
  </si>
  <si>
    <t>3.4</t>
  </si>
  <si>
    <t>6.1</t>
  </si>
  <si>
    <t>7.3</t>
  </si>
  <si>
    <t>8.1</t>
  </si>
  <si>
    <t>8.2</t>
  </si>
  <si>
    <t>8.3</t>
  </si>
  <si>
    <t>8.4</t>
  </si>
  <si>
    <t>8.5</t>
  </si>
  <si>
    <t>8.6</t>
  </si>
  <si>
    <t>8.7</t>
  </si>
  <si>
    <t>8.8</t>
  </si>
  <si>
    <t>8.9</t>
  </si>
  <si>
    <t>8.10</t>
  </si>
  <si>
    <t>8.11</t>
  </si>
  <si>
    <t>1.5</t>
  </si>
  <si>
    <t>1.6</t>
  </si>
  <si>
    <t>Sous Total V</t>
  </si>
  <si>
    <t>2.8</t>
  </si>
  <si>
    <t>Enduit extérieur lissé de 2cm d'épaisseur</t>
  </si>
  <si>
    <t>4.2</t>
  </si>
  <si>
    <t>Brasseur d'air à 3 ailes de type Panasonic avec rhéostat y compris toutes sujétions de pose</t>
  </si>
  <si>
    <t>TOTAL HTVA</t>
  </si>
  <si>
    <t>3.5</t>
  </si>
  <si>
    <t>6.3</t>
  </si>
  <si>
    <t>6.4</t>
  </si>
  <si>
    <t>6.5</t>
  </si>
  <si>
    <t>6.6</t>
  </si>
  <si>
    <t>7.4</t>
  </si>
  <si>
    <t>7.5</t>
  </si>
  <si>
    <t>7.6</t>
  </si>
  <si>
    <t>6.7</t>
  </si>
  <si>
    <t>2.7</t>
  </si>
  <si>
    <t>3.6</t>
  </si>
  <si>
    <t>5.2</t>
  </si>
  <si>
    <t>ml</t>
  </si>
  <si>
    <t>5.3</t>
  </si>
  <si>
    <t>5.4</t>
  </si>
  <si>
    <t>7.7</t>
  </si>
  <si>
    <t>7.8</t>
  </si>
  <si>
    <t>7.9</t>
  </si>
  <si>
    <t xml:space="preserve">Réglette bloc standard  de 120 étanche  LED type T8 de 18W/1350 Lum de marque Philips ou équivalent </t>
  </si>
  <si>
    <t>Raccordements et calfeutrements divers</t>
  </si>
  <si>
    <t>6.8</t>
  </si>
  <si>
    <t>7.10</t>
  </si>
  <si>
    <t>3.8</t>
  </si>
  <si>
    <t>Implantation de l'ensemble  ouvrages (bâtiment , y compris VRD)</t>
  </si>
  <si>
    <t xml:space="preserve">Béton de propreté dosé à 150kg/m3 pour semelles isolées </t>
  </si>
  <si>
    <t xml:space="preserve">Réglette bloc standard  de 120  LED type T8 de 18W/1350 Lum de marque Philips ou équivalent </t>
  </si>
  <si>
    <t xml:space="preserve">Réglette bloc standard  de 60  LED type T8 de 18W/1350 Lum de marque Philips ou équivalent </t>
  </si>
  <si>
    <t>5.5</t>
  </si>
  <si>
    <t>5.6</t>
  </si>
  <si>
    <t>6.9</t>
  </si>
  <si>
    <t>6.10</t>
  </si>
  <si>
    <t>7.11</t>
  </si>
  <si>
    <t>3.10</t>
  </si>
  <si>
    <t>6.11</t>
  </si>
  <si>
    <t>Câblette de terre de 29 mm² cuivre nu incorporé dans le chainage bas</t>
  </si>
  <si>
    <t>8.12</t>
  </si>
  <si>
    <t>8.13</t>
  </si>
  <si>
    <t>8.15</t>
  </si>
  <si>
    <t>P.U.</t>
  </si>
  <si>
    <t>UNITE</t>
  </si>
  <si>
    <t>QTE/NBRE</t>
  </si>
  <si>
    <t>Ensemble Puits perdu diamètre 1,50 m, profondeur 3,00 m rempli de moellons latéritiques indurés, avec tube central en PVC pression crépiné de diamètre 150, avec dalle de couverture en béton armé épaisseur 15 cm (y compris fouilles en terrains de toutes natures) ainsi que toutes sujétions de mise en œuvre suivant plan de l'architecte</t>
  </si>
  <si>
    <t>Peinture gycéro sur menuiseries métalliques aux couleurs du maitre d'œuvre</t>
  </si>
  <si>
    <t>Ensemble   de Fosses septiques complète 40 usagers (y compris lit bactérien et drains); avec parois en maçonnerie pleine de 15 cm; avec radier en béton armé d'épaisseur 15 cm au moins, avec dalles et dallettes de couverture en béton armé d'épaisseur 15 cm au moins (y compris fouilles en terrains de toutes natures)+ toutes sujétions de mise en œuvre suivant plan de l'architecte</t>
  </si>
  <si>
    <t>Remblai sans apport (pour fouilles de semelles isolées et fouilles pour semelles filantes)</t>
  </si>
  <si>
    <r>
      <t>m</t>
    </r>
    <r>
      <rPr>
        <vertAlign val="superscript"/>
        <sz val="8"/>
        <rFont val="D-DIN Condensed"/>
        <family val="2"/>
      </rPr>
      <t>3</t>
    </r>
  </si>
  <si>
    <t>Nettoyage général du chantier</t>
  </si>
  <si>
    <t xml:space="preserve">NB: Tous les bétons des éléments structurels (semelles, poteaux, poutres, dalles et élements préfabriqués) seront en granit de carrière calibré. Ils feront l'objet d'une approbation par la mission de contrôle avant leur mise en oeuvre </t>
  </si>
  <si>
    <t>Enduit sous face dalles de 1,5cm d'épaisseur</t>
  </si>
  <si>
    <t>3.11</t>
  </si>
  <si>
    <t>3.12</t>
  </si>
  <si>
    <t>Claustras de ventilation grillagés y compris toutes sujétions de pose</t>
  </si>
  <si>
    <t>4.4</t>
  </si>
  <si>
    <t>4.5</t>
  </si>
  <si>
    <t>4.6</t>
  </si>
  <si>
    <t>Fourniture et pose de tube rectangulaire 40x80 lourd - Epaisseur 1,5mm pour charpente y compris  toutes sujétions de pose</t>
  </si>
  <si>
    <t>Fourniture et pose de platines pour pannes de dimensions de 15x15 en tôle de 5mm avec 4 crochets en Acier HA 14 y compris  toutes sujétions de pose</t>
  </si>
  <si>
    <t>4.8</t>
  </si>
  <si>
    <t>4.9</t>
  </si>
  <si>
    <t>4.10</t>
  </si>
  <si>
    <t xml:space="preserve">Cuvette de WC complet à chasse économique avec réservoir arrière de type ROCA VICTORIA ou équivalent   y compris  toutes sujétion de pose </t>
  </si>
  <si>
    <t>Lavabo  ovoide complet avec pied de chez ROCA  y compris  toutes sujétion de pose + Robinet mitigeur à levier</t>
  </si>
  <si>
    <t>Siphon de sol en inox pour évacuation eaux salle d'eau de 10x10cm</t>
  </si>
  <si>
    <t>Enduit platre  de type TOPSIM ou équivalent pour murs intérieurs</t>
  </si>
  <si>
    <t xml:space="preserve">Peinture de type FOAM LAVABLE de chez SAPEC sur enduit intérieur </t>
  </si>
  <si>
    <t>Peinture gycéro au pistolet sur portes bois intérieures des toilettes aux couleurs du maitre d'œuvre</t>
  </si>
  <si>
    <t>Vernis sur menuiseries bois intérieures aux couleurs du maitre d'œuvre</t>
  </si>
  <si>
    <t>Split mural de 1,50cv de type inverter de chez Daikin, Panasonic ou Sharp</t>
  </si>
  <si>
    <t>Split mural de  2cv de type inverter  de chez Daikin, Panasonic ou Sharp</t>
  </si>
  <si>
    <t>Carreaux antidérapants grès cérame mat  30x30 couleur grise (ou au choix du maitre d'ouvrage)  pour sols salles d'eaux</t>
  </si>
  <si>
    <t>Point lumineux étanche extérieur</t>
  </si>
  <si>
    <t>Extincteur portatif à eau pulvérisée de 6Kg</t>
  </si>
  <si>
    <t>4.11</t>
  </si>
  <si>
    <t>Panneau de polystyrène pour traitement du joint de dilatation</t>
  </si>
  <si>
    <t>Couvre-joint de dilatation en alu pour joint de dilatation</t>
  </si>
  <si>
    <t>3.13</t>
  </si>
  <si>
    <t>3.14</t>
  </si>
  <si>
    <t>A</t>
  </si>
  <si>
    <t>B</t>
  </si>
  <si>
    <t>Remblai avec apport latéritique d'épaisseur 45cm en moyenne sur emprise du bâtiment côté dammé,compacté puis arrosé par couches successives de 20cm</t>
  </si>
  <si>
    <t>3.15</t>
  </si>
  <si>
    <t>Porte bois à un vantail de dimension 75x210 en bois blanc peint au pistolet avec cadre métallique double H  ouvrant à la francaise suivant plan de l'architecte</t>
  </si>
  <si>
    <t>4.12</t>
  </si>
  <si>
    <t>4.13</t>
  </si>
  <si>
    <t>9.1</t>
  </si>
  <si>
    <t>9.2</t>
  </si>
  <si>
    <t>9.3</t>
  </si>
  <si>
    <t>9.4</t>
  </si>
  <si>
    <t>9.5</t>
  </si>
  <si>
    <t>9.6</t>
  </si>
  <si>
    <t>9.7</t>
  </si>
  <si>
    <t>9.8</t>
  </si>
  <si>
    <t>9.9</t>
  </si>
  <si>
    <t>9.10</t>
  </si>
  <si>
    <t>9.11</t>
  </si>
  <si>
    <t>9.12</t>
  </si>
  <si>
    <t>9.14</t>
  </si>
  <si>
    <t>9.15</t>
  </si>
  <si>
    <t>9.16</t>
  </si>
  <si>
    <t>Sous Total IX</t>
  </si>
  <si>
    <t>I -TRAVAUX DE DEMOLITION ET D'EVACUTION-DEPOSE ET REMISE EN PLACE</t>
  </si>
  <si>
    <t>III  - BETON - BETON ARME</t>
  </si>
  <si>
    <t>3.16</t>
  </si>
  <si>
    <t>IV -  MACONNERIE</t>
  </si>
  <si>
    <t xml:space="preserve">V - CHARPENTE  ET COUVERTURE METALLIQUE </t>
  </si>
  <si>
    <t>VII - PLOMBERIE ALIMENTATION , EVACUATION ET RESEAUX DIVERS</t>
  </si>
  <si>
    <t>VIII- PEINTURE - REVETEMENTS MURAUX FACADE - CARRELAGE - ETANCHEITE</t>
  </si>
  <si>
    <t>IX - ELECTRICITE - CLIMATISATION - SECURITE INCENDIE</t>
  </si>
  <si>
    <t>9.17</t>
  </si>
  <si>
    <t>9.18</t>
  </si>
  <si>
    <t>9.19</t>
  </si>
  <si>
    <t>9.20</t>
  </si>
  <si>
    <t>9.21</t>
  </si>
  <si>
    <t>9.22</t>
  </si>
  <si>
    <t>9.23</t>
  </si>
  <si>
    <t>9.24</t>
  </si>
  <si>
    <t>9.25</t>
  </si>
  <si>
    <t>9.26</t>
  </si>
  <si>
    <t>9.27</t>
  </si>
  <si>
    <t>9.28</t>
  </si>
  <si>
    <t>9.29</t>
  </si>
  <si>
    <t>9.30</t>
  </si>
  <si>
    <t>9.31</t>
  </si>
  <si>
    <t>9.32</t>
  </si>
  <si>
    <t>9.33</t>
  </si>
  <si>
    <t>9.34</t>
  </si>
  <si>
    <t>9.35</t>
  </si>
  <si>
    <t>9.36</t>
  </si>
  <si>
    <t>9.39</t>
  </si>
  <si>
    <t>Sous Total I : TRAVAUX DE DEMOLITION ET D'EVACUTION-DEPOSE ET REMISE EN PLACE</t>
  </si>
  <si>
    <t>Sous Total II : TERRASSEMENTS - IMPLANTATIONS - NETTOYAGE DE CHANTIER</t>
  </si>
  <si>
    <t>Sous Total III : BETON-BETON ARME</t>
  </si>
  <si>
    <t>Sous Total VII : PLOMBERIE ALIMENTATION , EVACUATION ET RESEAUX DIVERS</t>
  </si>
  <si>
    <t>Sous Total VIII : PEINTURE - REVETEMENTS MURAUX ET FACADE - FAUX PLAFOND - ETANCHEITE</t>
  </si>
  <si>
    <t>1.7</t>
  </si>
  <si>
    <t>Dépose des appareillages sanitaires et appareillages  électriques existants</t>
  </si>
  <si>
    <t>Démolition  des murs existants suivant plan de démolition fourni y compris maçonneries au dessus des chainages devant être démolies. Les démolitions se feront avec le plus grand soin de sorte à ne pas fragiliser l'ouvrage. Les maçonneries seront sectionnées à la meule avant leur abattement.</t>
  </si>
  <si>
    <t>1.8</t>
  </si>
  <si>
    <t>1.9</t>
  </si>
  <si>
    <t>Fouilles en puits pour semelles isolées suivant plan de fondations fourni</t>
  </si>
  <si>
    <t>Plus-value pour gaines, trémies et ouvrages particuliers et bétons divers</t>
  </si>
  <si>
    <t>Maçonnerie en agglos creux de 15x20x40 pour les murs et les acrotères</t>
  </si>
  <si>
    <t>Bordures de pavés de type T3 de 60cm pour limiter les espaces verts</t>
  </si>
  <si>
    <t>pm</t>
  </si>
  <si>
    <t>Espace vert en gazon petit grain y compris apport de fumure organique</t>
  </si>
  <si>
    <t>VI - MENUISERIE METALLIQUE et BOIS</t>
  </si>
  <si>
    <t>MENUISERIE METALLIQUE - NB: TOUTES LES MENUISERIES METALLIQUES SERONT CONFORMES AUX DETAILS DES PLANS D'ARCHITECTURE. LA TOLE METALLIQUE SERA DE 2mm D'EPAISSEUR. LES MENUISERIES METALLIQUES ET LES ELEMENTS DE CHARPENTE RECEVRONT DEUX COUCHES D'ANTIROUILLE OBLIGATOIREMENT EFFECTUEES AU PISTOLET. LES POINTS/CORDONS DE SOUDURE SERONT SYSTEMATIQUEMENTS MEULES ET LES JONCTIONS ENTRE LES ELEMENTS SOUDES SERONT IMPERATIVEMENT MASTIQUES AVANT L'APPLICATION DE L'ANTIROUILLE ET LEUR LIVRAISON SUR CHANTIER. LES FENETRES METALLIQUES RECEVRONT UN REJET D'EAU EN FER PLAT DE 30X3mm FIXE SUR LE MONTANT DE LA FENETRE et UN CADRE BAS EN FER CARRE DE 10mm SERVIRA DE SEUIL. LA FENETRE RECEVRA UN PROFILE METALLIQUE EQUIVALENT A CELUI DES MONTANTS QUI FERA L'ASSISE DE LA FENETRE.</t>
  </si>
  <si>
    <t>MENUISERIE BOIS - NB: TOUTES LES MENUISERIES BOIS SERONT EN CONTRE-PLAQUE DE 10mm BOIS BETE DOUBLE FACE DE PREMIER CHOIX POUR LES PORTES SAUF SPECIFICATION CONTRAIRE. LE CADRE METALLIQUE EN DOUBLE H EN TOLE DE 2MM RECOUVRIRA INTEGRALEMENT L'EPAISSEUR DU MUR</t>
  </si>
  <si>
    <t>Fourniture et pose de tuyauterie en PVC de Ø 120 pour évacuation des eaux pluviales y compris toutes sujétions de pose</t>
  </si>
  <si>
    <t>Fourniture et pose de tuyauterie en PVC de Ø 100 pour évacuation des eaux vannes y compris toutes sujétions de pose</t>
  </si>
  <si>
    <t>Fourniture et pose de tuyauterie en PVC de Ø 63 pour évacuation des eaux usées y compris toutes sujétions de pose</t>
  </si>
  <si>
    <t>Ensemble d'accessoires de pose et de raccordement des PVC d'évacuation pour évacuation d'eau pluviales, d'eaux usées et d'eaux vannes  depuis le centre du bâtiment jusqu'aux caniveaux ou fosses septiques   comprenant Colliers, Coudes PVC, Té PVC, Té culottes et bi culottes et tous accessoires de pose ainsi que toutes sujétions de mise en oeuvre</t>
  </si>
  <si>
    <t>ENS</t>
  </si>
  <si>
    <t>Fourniture et pose de tuyauterie en PPR de Ø 20 pour alimentation en eau sanitaire y compris toutes sujétions de pose</t>
  </si>
  <si>
    <t>Fourniture et pose vannes d'arrêt PPR y compris toutes sujétions de pose</t>
  </si>
  <si>
    <t>U</t>
  </si>
  <si>
    <t>Ensemble d'accessoires de pose et de raccordement des PPR d'alimentation comprenant coudes, maçons, coudes filetés, ambouts, réducteurs, et tous accessoires de pose ainsi que toutes sujétions de mise en oeuvre</t>
  </si>
  <si>
    <t>Regard de visite EAUX USEES ainsi que toutes sujétions de mise en œuvre suivant plan de l'architecte et suivant CCTP</t>
  </si>
  <si>
    <t>Regard de visite EAUX VANNES  ainsi que toutes sujétions de mise en œuvre suivant plan de l'architecte et suivant CCTP</t>
  </si>
  <si>
    <t xml:space="preserve">Robinet de puisage dans les salles d'eau en métal chromé </t>
  </si>
  <si>
    <t>7.12</t>
  </si>
  <si>
    <t>7.13</t>
  </si>
  <si>
    <t>7.14</t>
  </si>
  <si>
    <t>7.15</t>
  </si>
  <si>
    <t>Enduit tyrolien aux  couleurs du maitre d'ouvrage pour enduit extérieur</t>
  </si>
  <si>
    <t>Etanchéité au paxalumin pour toiture dalles pleines et chéneaux avec un relevé jusqu'au couronnement d'acrotère</t>
  </si>
  <si>
    <t>FOURREAUTAGE</t>
  </si>
  <si>
    <t xml:space="preserve">Tube PVC de 63 enterré sous dallage pour passage du câble d'alimentation </t>
  </si>
  <si>
    <t>Tubes gorgés de 20 pour fourreautage éclairage, brasseurs + prises</t>
  </si>
  <si>
    <t>Tubes gorgés de 25 pour fourreautage climatisation</t>
  </si>
  <si>
    <t>Tubes gorgés de 32 pour alimentation de boîte de dérivation à boîte de dérivation</t>
  </si>
  <si>
    <t>FILERIE</t>
  </si>
  <si>
    <t>Câble de 3×1,5 mm² pour éclairage et brasseurs</t>
  </si>
  <si>
    <t>Câble de 3×2,5 mm² pour prises électriques</t>
  </si>
  <si>
    <t>Câble de 3×4 mm² pour climatisation</t>
  </si>
  <si>
    <t xml:space="preserve">Ensemble filerie + fourreutage encastré y compris boîtes de dérivations et d'encastrement et toutes sujétions de pose pour prises informatiques </t>
  </si>
  <si>
    <t>Ensemble filerie + fourreutage encastré y compris boîtes de dérivations et d'encastrement et toutes sujétions de pose pour prises téléphones</t>
  </si>
  <si>
    <t>MISE A LA TERRE ET ACCESSOIRES DE RACCORDEMENTS DIVERS</t>
  </si>
  <si>
    <t>Barrette de coupure et accessoires de raccordements divers</t>
  </si>
  <si>
    <t>TABLEAUX ELECTRIQUES ET COFFRETS - TOUS ACCESSOIRES DE CHEZ LEGRAND</t>
  </si>
  <si>
    <t>Obturateur 5 modules blanc</t>
  </si>
  <si>
    <t>Disj DNX³ 4500/6kA 1P+N C 10A</t>
  </si>
  <si>
    <t>Disj DNX³ 4500/6kA 1P+N C 16A</t>
  </si>
  <si>
    <t>Disj DNX³ 4500/6kA 1P+N C 20A</t>
  </si>
  <si>
    <t>Disj DX³ 10000/16kA 4P C 80A</t>
  </si>
  <si>
    <t>Disj di ff DX³ 6000/10kA 4P C 20A 30mA Type AC</t>
  </si>
  <si>
    <t>Disj di ff DX³ 6000/10kA 4P C 20A 300mA Type AC</t>
  </si>
  <si>
    <t>Disj di ff DX³ 6000/10kA 4P C 25A 300mA Type AC</t>
  </si>
  <si>
    <t>APPAREILLAGES</t>
  </si>
  <si>
    <t>Coffret XL³ 125 4 rangées 24 modules</t>
  </si>
  <si>
    <t>Fourniture d'un coffret informatique y compris toutes sujétions de pose</t>
  </si>
  <si>
    <t>Applique sanitaire INGELEC</t>
  </si>
  <si>
    <t>Interrupteur simple allumage de type INGELEC TITAN</t>
  </si>
  <si>
    <t>Interrupteur double allumage  de type INGELEC TITAN</t>
  </si>
  <si>
    <t>Interrupteur simple allumage  va et vient de type INGELEC TITAN</t>
  </si>
  <si>
    <t>Prise de courant étanche 2P+T 10/16A Mosaic simple de type INGELEC TITAN</t>
  </si>
  <si>
    <t>Câble U1000 AR2V d'alimentation  principal du bâtiment principal de 4x35mm2</t>
  </si>
  <si>
    <t>9.40</t>
  </si>
  <si>
    <t>9.41</t>
  </si>
  <si>
    <t>9.42</t>
  </si>
  <si>
    <t>6.12</t>
  </si>
  <si>
    <t>6.13</t>
  </si>
  <si>
    <t>Fourniture et pose de tôles bac prélaquées 35/100e 4 ondulations sur toiture  y compris bande de feutre bitumineux entre IPE, scellement des tôles par crochets, relevé d'étanchéité sur murs en contact avec la toiture y compris toutes sujétions de pose</t>
  </si>
  <si>
    <t>Enduit platre sous faces dalles et chéneaux intérieurs</t>
  </si>
  <si>
    <t>8.14</t>
  </si>
  <si>
    <r>
      <t>Béton  armé dosé à 350kg/m</t>
    </r>
    <r>
      <rPr>
        <b/>
        <vertAlign val="superscript"/>
        <sz val="8"/>
        <rFont val="D-DIN Condensed"/>
        <family val="2"/>
      </rPr>
      <t>3</t>
    </r>
    <r>
      <rPr>
        <b/>
        <sz val="8"/>
        <rFont val="D-DIN Condensed"/>
        <family val="2"/>
      </rPr>
      <t xml:space="preserve"> pour  poutres et poutres-chainages  suivant plans d'ingénierie</t>
    </r>
  </si>
  <si>
    <t>Décapage intégral du dallage des salles d'eau en vue d'une reprise intégrale des réseaux (électricité + plomberie) y compris évacuation hors site</t>
  </si>
  <si>
    <t>Fourniture et pose de traverses en IPN de 120 pour charpente y compris  sujétions de pose</t>
  </si>
  <si>
    <t>Interrupteur double allumage  va et vient de type INGELEC TITAN</t>
  </si>
  <si>
    <t>Split mural de  3cv de type inverter  de chez Daikin, Panasonic ou Sharp</t>
  </si>
  <si>
    <t>Liaison frigorifique</t>
  </si>
  <si>
    <r>
      <t>Béton  armé dosé à 300kg/m</t>
    </r>
    <r>
      <rPr>
        <b/>
        <vertAlign val="superscript"/>
        <sz val="8"/>
        <rFont val="D-DIN Condensed"/>
        <family val="2"/>
      </rPr>
      <t>3</t>
    </r>
    <r>
      <rPr>
        <b/>
        <sz val="8"/>
        <rFont val="D-DIN Condensed"/>
        <family val="2"/>
      </rPr>
      <t xml:space="preserve"> hydrofugé au produit sika liquide pour  formes de pentes ( dalle à créer)</t>
    </r>
  </si>
  <si>
    <t>Fenêtre métallique vitrée FMV1 de dimensions 160x120/100cm ayant un châssis accroché par le bas/ le côté</t>
  </si>
  <si>
    <t>Fenêtre métallique vitrée FMV2 de dimensions 60x70/150cm ayant deux châssis  ouvrant à la française suivant plan de l'architecte</t>
  </si>
  <si>
    <t xml:space="preserve">Porte  métallique vitrée PMV2 à un vantail ouvrant à la française  de dimensions 90x220cm  avec un cadre métallique +  une partie en vitrage antélio bronze épaisseur 5 cm + grille métallique de protection incorporée suivant plan de l'architecte </t>
  </si>
  <si>
    <t>Grille métallique de protection GM1 pour fenêtre de dimension 160x120/100cm suivant plan de l'architecte</t>
  </si>
  <si>
    <t>Grille métallique de protection GM2 pour fenêtre de dimension 60x70/150cm suivant plan de l'architecte</t>
  </si>
  <si>
    <t>Grille métallique de protection GM3 pour fenêtre 250x120/100cm suivant plan de l'architecte</t>
  </si>
  <si>
    <t>6.14</t>
  </si>
  <si>
    <t>Carreaux grès cérame mat  40x40 couleur grise (ou au choix du maitre d'ouvrage) pour sols  général ainsi que toutes sujétions de pose</t>
  </si>
  <si>
    <t>Ecriteaux métalliques et emblème de la gendarmerie</t>
  </si>
  <si>
    <t>Carreaux grès cérame antidérapant  40x40 couleur grise (ou au choix du maitre d'ouvrage) pour sols  de terasses et marches  ainsi que toutes sujétions de pose</t>
  </si>
  <si>
    <t>TOTAL HTVA BATIMENT PRINCIPAL</t>
  </si>
  <si>
    <t>1.10</t>
  </si>
  <si>
    <t>1.11</t>
  </si>
  <si>
    <t>1.12</t>
  </si>
  <si>
    <t>1.13</t>
  </si>
  <si>
    <t>1.14</t>
  </si>
  <si>
    <t>3.7</t>
  </si>
  <si>
    <t>3.9</t>
  </si>
  <si>
    <t>4.3</t>
  </si>
  <si>
    <t>4.7</t>
  </si>
  <si>
    <t>8.16</t>
  </si>
  <si>
    <t>9.37</t>
  </si>
  <si>
    <t>9.38</t>
  </si>
  <si>
    <t>9.43</t>
  </si>
  <si>
    <t>9.44</t>
  </si>
  <si>
    <t>m3</t>
  </si>
  <si>
    <t xml:space="preserve">Installation de l'ensemble du chantier, Amenée de matériel </t>
  </si>
  <si>
    <t xml:space="preserve">Repli total de chantier </t>
  </si>
  <si>
    <t>NB : Les démolitions se feront obligatoirement  à la meuleet au marteau piqueur . Les demolitions  à l'aide de massues ou autres sont proscrites.</t>
  </si>
  <si>
    <t>Démolition des bétons de dalle d'auvent y compris poutres</t>
  </si>
  <si>
    <t>Dépose complète minutieuse  de la couverture y compris charpente (les IPN seront réutilisés dans leur grande majorité ou restitués au maître d'ouvrage) y  compris hangar existant de parking personnel</t>
  </si>
  <si>
    <t>Démolition des béton d'appui de tôles y compris acrotères</t>
  </si>
  <si>
    <t>Depose du faux plafond bois y compris solivage</t>
  </si>
  <si>
    <t>Depose complète des menuiseries métalliques (21 portes et 16 fenêtres): les menuiseries  métalliques déposées ne seront pas réutilisées - Les cadres  des portes sont aussi à déposer</t>
  </si>
  <si>
    <t>Démolition minutieuse des appuis de baies sous toutes les fenêtres  existantes avec débord de 40cm de part et d'autre des nouvelles dimensions des fenêtres à créer</t>
  </si>
  <si>
    <t>Démolition et  excavation des marches d'accès, de la terrasse d'entrée et des rampes d'accès y compris evacuation  des gravats hors  site</t>
  </si>
  <si>
    <t>Décapage intégral du carrelage et de la chape de toutes les pièces intérieures en vue d'une reprise intégrale des réseaux (électricité + plomberie) y compris évacuation hors site</t>
  </si>
  <si>
    <t>Démolition minutieuse des bétons de chainages  suivant plan de démolition founies démolitions se feront avec le plus grand soin de sorte à ne pas fragiliser l'ouvrage. Les bétons seront sectionnés à la meule avant leur abattement. (Chainage le long  de  la façade principale et autres chainages).</t>
  </si>
  <si>
    <t>Décapage forfaitaire de certains  enduits enduits intérieurs</t>
  </si>
  <si>
    <t>1.15</t>
  </si>
  <si>
    <t>II -  TERRASSEMENTS</t>
  </si>
  <si>
    <t>Démolition et  excavation  partielle  des fondations  en béton armé ( chainage bas, briques pleines ,  béton cyclopéen et béton de semelles isolées )en vue de l'érection des nouvelles fondations de l'auvent - Quantité en mètre cube- Les démolitions se feront par section à la meule</t>
  </si>
  <si>
    <t>1.16</t>
  </si>
  <si>
    <t>Fouilles en tranchées pour soubassement en  béton cyclopéen- 40x40cm</t>
  </si>
  <si>
    <t>Fouilles en tranchées pour semelles  filantes  des bêches - Fouilles le 40 x 60cm (profondeur)</t>
  </si>
  <si>
    <t>Traitement anti termites et anti reptiles y compris film polyane sous nouveaux dallages</t>
  </si>
  <si>
    <t>Traitement anti termites et anti reptiles curatif sur  ancien  dallage à l'intérieur des pièces et dans le lit de sable du carrelage</t>
  </si>
  <si>
    <t>Béton de propreté dosé à 150kg/m3 sous semelles filantes</t>
  </si>
  <si>
    <t>Béton cyclopéen dosé à 250kg/m3 pour soubassement</t>
  </si>
  <si>
    <t xml:space="preserve">Béton armé dosé à 350kg/m3 pour semelles isolées </t>
  </si>
  <si>
    <r>
      <t>Béton armé pour chainage bas et longrines (20x20) dosé à 350kg/m</t>
    </r>
    <r>
      <rPr>
        <b/>
        <vertAlign val="superscript"/>
        <sz val="8"/>
        <rFont val="D-DIN Condensed"/>
        <family val="2"/>
      </rPr>
      <t>3</t>
    </r>
  </si>
  <si>
    <t>Béton armé dosé à 350kg/m3 pour  semelles filantes</t>
  </si>
  <si>
    <t>Béton armé bêches dosé à  350kg/m3 - Epaisseur 15cm</t>
  </si>
  <si>
    <r>
      <t>Béton armé pour marches et  rampes d'accès dosé à 350kg/m</t>
    </r>
    <r>
      <rPr>
        <b/>
        <vertAlign val="superscript"/>
        <sz val="8"/>
        <rFont val="D-DIN Condensed"/>
        <family val="2"/>
      </rPr>
      <t>3</t>
    </r>
  </si>
  <si>
    <r>
      <t>Béton  armé dosé à 350kg/m</t>
    </r>
    <r>
      <rPr>
        <b/>
        <vertAlign val="superscript"/>
        <sz val="8"/>
        <rFont val="D-DIN Condensed"/>
        <family val="2"/>
      </rPr>
      <t>3</t>
    </r>
    <r>
      <rPr>
        <b/>
        <sz val="8"/>
        <rFont val="D-DIN Condensed"/>
        <family val="2"/>
      </rPr>
      <t xml:space="preserve"> hydrofugé au produit sika liquide pour dalle pleine de 15</t>
    </r>
  </si>
  <si>
    <r>
      <t>Béton  armé dosé à 350kg/m</t>
    </r>
    <r>
      <rPr>
        <b/>
        <vertAlign val="superscript"/>
        <sz val="8"/>
        <rFont val="D-DIN Condensed"/>
        <family val="2"/>
      </rPr>
      <t>3</t>
    </r>
    <r>
      <rPr>
        <b/>
        <sz val="8"/>
        <rFont val="D-DIN Condensed"/>
        <family val="2"/>
      </rPr>
      <t xml:space="preserve"> hydrofugé au produit sika liquide pour  relevé de chéneau y compris becquets- Relevé d'épaisseur 15 cm - Hauteur 30cm - retour du becquet  20 cm.</t>
    </r>
  </si>
  <si>
    <t>Béton armé dosé à 350kg/m² pour poteaux,raidisseurs et renforts verticaux</t>
  </si>
  <si>
    <t>Béton armé dosé à 300 kg/m3 pour  appuis baies ; les appuis de baies seront coulés avec débord de 40cm de part et d'autre de la nouvelle baie à créer</t>
  </si>
  <si>
    <t>Béton armé dosé à 300 kg/m3 pour  encadrement de baies - Les encadrements de baies  seront solidarisés aux chainages existants par  scellement d'aciers à l'aide du produit SIKA ANCHORFIX - Les scellements se feront à l'aide d'une perçeuse.</t>
  </si>
  <si>
    <t>Béton armé dosé à 300kg/m3 pour chaînage rampant et raidisseeurs sur chainage devant recevoir les platines (Section du chainage 15*25cm)  - Chainage rampant sur tous les murs d'appui des pannes</t>
  </si>
  <si>
    <t>Béton non armé dosé à 300kg/m3 pour appui de tôle  (Section de 15*20cm)</t>
  </si>
  <si>
    <t>3.17</t>
  </si>
  <si>
    <t>3.18</t>
  </si>
  <si>
    <t>Béton armé dosé à 300 kg/m3 pour  chainages sur lesquels les cheneaux metalliques seront fixés</t>
  </si>
  <si>
    <t>3.19</t>
  </si>
  <si>
    <t xml:space="preserve">Maçonnerie en agglos pleins de 20x20x40 </t>
  </si>
  <si>
    <t>Traitement des fissurations avec du mortier hydrofugé y compris solin grillagé avec débord de 20cm de part et d'autre de la fissure à traiter</t>
  </si>
  <si>
    <t>Pose de IPE de 80 récupérés de la charpente existante y compris  toutes sujétions de remise en parfait état</t>
  </si>
  <si>
    <t>Fourniture et pose de platines pour traverses de 15x20 en tôles de 10mm avec 4 crochets en Acier HA 14 y compris  toutes sujétions de pose - Longueur de la tige  : 50cm</t>
  </si>
  <si>
    <t>Fenêtre métallique vitrée FMV3 de dimensions 250x120/100cm ayant deux châssis  fixes et le châssis central s'ouvrant à la française suivant plan de l'architecte</t>
  </si>
  <si>
    <t xml:space="preserve">Porte  métallique vitrée PMV1 deux vantaux ouvrant à la française  de dimensions 120x210cm  avec un cadre métallique +  une partie en vitrage antélio bronze épaisseur 5 cm + grille métallique de protection incorporée suivant plan de l'architecte </t>
  </si>
  <si>
    <t xml:space="preserve">Porte  métallique  PM2 à un vantail  de dimensions 120x210cm  avec un cadre métallique + avec battant en tôles métalliques de 2mm sur une face et persiennes de 1,5mm sur face exterieure suivant plan de l'architecte </t>
  </si>
  <si>
    <t>Chéneau  métallique en acier peint - Tôle métallique de 2mm (largeur developpée 1,00m * 30 cm de  profondeur et largeur 40 cm y  compris renforts en cornieres de 40x40x4mm - Espacement  maximal: 1m)</t>
  </si>
  <si>
    <t>Porte bois PB1 à deux vantaux de dimension 120x220 en bois bété vernis avec cadre métallique  double H  ouvrant à la francaise  suivant plan de l'architecte</t>
  </si>
  <si>
    <t>Porte bois PB2 à un vantail de dimension 90x210  en bois bété vernis avec cadre métallique  double H  ouvrant à la francaise  suivant plan de l'architecte</t>
  </si>
  <si>
    <t>Raccordement au réseau d'eau y compris fouilles de profondeur 50cm, largeur 30cm, grillage avertisseur et PPR de 20mm</t>
  </si>
  <si>
    <t>Fourniture  et pose d'un polytank  de 1000  litres couché posé sur dalle du perron d'entrée de la façade latérale gauche y compris raccordement  au résea existant- Les PPR d'alimentation et  de distribution  seront impérativement  encastrés dans le maçonnerie</t>
  </si>
  <si>
    <t>Démolition des regards existants et Vidange+Curage de la fosse septique et Révision du puits perdu ( changement des moellons et reprise de la dalle de couverture)</t>
  </si>
  <si>
    <t>Robinet de puisage extérieur sur pied  dans l'espace gazonné de la façade latérale droite</t>
  </si>
  <si>
    <t>Carreaux grès cérame mat  40x40 couleur grise (ou au choix du maitre d'ouvrage) pour plinthes du sol  général ainsi que toutes sujétions de pose</t>
  </si>
  <si>
    <t>Faïences murales de 30x60cm pour murs salles d'eau  (hauteur : jusqu'au  faux-plafond)</t>
  </si>
  <si>
    <t>Chape en ciment talochée pour rampe d'accès</t>
  </si>
  <si>
    <t>Faux-plafond en contre-plaqué bois blanc d'épaisseur 10mm avec maillage de 60x60cm  ,y compris toutes sujétions de pose suivant recommandations du maitre d'ouvrage ou plan de l'architecte</t>
  </si>
  <si>
    <t>Fouilles en tranchées de profondeur 80cm - largeur 30cm pour câble d'alimentation du bâtiment principal de 4x35mm2 y compris grillage  avertisseur et PVC enterré de 63</t>
  </si>
  <si>
    <t>TABLEAU DIVISIONNAIRE - COURANT ONDULE</t>
  </si>
  <si>
    <t>Onduleur de 8 KVA avec autonomie minimum d' 1heure extensible, de marque LEGRAND (UPS  Systems).</t>
  </si>
  <si>
    <t>Coffret Drivia 4 rangées 13 M</t>
  </si>
  <si>
    <t xml:space="preserve">Porte blanche Drivia 4 rangées 13 M </t>
  </si>
  <si>
    <t xml:space="preserve">Disj DNX³ 4500/6kA 1P+N C 16A </t>
  </si>
  <si>
    <t xml:space="preserve">Disj DX³ 6000/10kA 4P C 63A </t>
  </si>
  <si>
    <t>Disj di ff DX³ 6000/10kA 4P C 32A 30mA Type AC</t>
  </si>
  <si>
    <t>Fourniture d'un autocommutateur de marque PANASONIC ou équivalent et avec les caractéristiques minimums suivantes : 2 lignes réseaux, 4 postes numériques, 8 postes analogiques, Une alimentation de 220 V</t>
  </si>
  <si>
    <t>9.45</t>
  </si>
  <si>
    <t>Prise de courant  2P+T 10/16A Mosaic simple de type INGELEC TITAN</t>
  </si>
  <si>
    <t>Bloc de Prise de courant  ondulé/16A Mosaic simple/prise téléphone/prise Informatique de type INGELEC TITAN</t>
  </si>
  <si>
    <t>Béton  de socles pour compresseurs  au sol et  sur dalle - Dimensions 80x50x15cm</t>
  </si>
  <si>
    <t>3.20</t>
  </si>
  <si>
    <t>TVA 18%</t>
  </si>
  <si>
    <t>TOTAL TTC</t>
  </si>
  <si>
    <t>Décapage forfaitaire de certains  enduits extérieurs</t>
  </si>
  <si>
    <t>Pissettes en terre cuite ou PVC pression de 120 pour évacuation des eaux pluviales sur dalle existante</t>
  </si>
  <si>
    <t xml:space="preserve">Porte métallique  PM1 à deux vantaux  de dimensions 120x210cm  avec un cadre métallique avec battant en tôles métalliques de 2mm double face suivant plan de l'architecte </t>
  </si>
  <si>
    <t>Désignation</t>
  </si>
  <si>
    <t>Unité</t>
  </si>
  <si>
    <t>Quantité</t>
  </si>
  <si>
    <t>Prix total</t>
  </si>
  <si>
    <t>Prix Unitaire</t>
  </si>
  <si>
    <t>FF</t>
  </si>
  <si>
    <t>Elaboration des plans d'exécution des lots génie civil (béton armé, etc.), des plans de recollement des lots génie  civil et des plans d'électricité à la fin du chantier de l'ensemble des ouvrages du lot</t>
  </si>
  <si>
    <t>C</t>
  </si>
  <si>
    <t>D</t>
  </si>
  <si>
    <t>E</t>
  </si>
  <si>
    <t>9.46</t>
  </si>
  <si>
    <t>9.47</t>
  </si>
  <si>
    <t>9.48</t>
  </si>
  <si>
    <t>9.49</t>
  </si>
  <si>
    <t>9.50</t>
  </si>
  <si>
    <t>9.51</t>
  </si>
  <si>
    <t>Sous Total IX : ELECTRICITE - CLIMATISATION - SECURITE INCENDIE</t>
  </si>
  <si>
    <t>LOT 2 : BATIMENT PRINCIPAL</t>
  </si>
  <si>
    <t>LOT 2 : RECAPITULATIF GENERAL</t>
  </si>
  <si>
    <t>BATIMENT PRINCIPAL</t>
  </si>
  <si>
    <t xml:space="preserve">Sous Total VI : MENUISERIES ALUMINIUM METALLIQUES ET BOIS </t>
  </si>
  <si>
    <t>Sous Total V : CHARPENTE  ET COUVERTURE METALLIQUE</t>
  </si>
  <si>
    <t>Sous Total IV : MACONNERIE</t>
  </si>
  <si>
    <t>REHABILITATION/EXTENSION D'UN BATIMENT A USAGE DE BUREAUX A TENKODOGO</t>
  </si>
  <si>
    <t>REHABILITATION/EXTENSION D'UN BATIMENT A USAGE DE BUREAUX A TENKODOGO 35EME ESCADRON DE GENDARMERIE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</si>
</sst>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42">
    <font>
      <sz val="10"/>
      <name val="Arial"/>
    </font>
    <font>
      <sz val="10"/>
      <name val="Arial"/>
      <family val="2"/>
    </font>
    <font>
      <sz val="11"/>
      <color indexed="8"/>
      <name val="Calibri"/>
      <family val="2"/>
    </font>
    <font>
      <sz val="11"/>
      <color indexed="31"/>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b/>
      <sz val="11"/>
      <color indexed="31"/>
      <name val="Calibri"/>
      <family val="2"/>
    </font>
    <font>
      <b/>
      <sz val="14"/>
      <name val="D-DIN Condensed"/>
      <family val="2"/>
    </font>
    <font>
      <sz val="9"/>
      <name val="D-DIN Condensed"/>
      <family val="2"/>
    </font>
    <font>
      <b/>
      <sz val="9"/>
      <name val="D-DIN Condensed"/>
      <family val="2"/>
    </font>
    <font>
      <b/>
      <sz val="9"/>
      <color theme="4"/>
      <name val="D-DIN Condensed"/>
      <family val="2"/>
    </font>
    <font>
      <b/>
      <sz val="16"/>
      <name val="D-DIN Condensed"/>
      <family val="2"/>
    </font>
    <font>
      <b/>
      <sz val="10"/>
      <name val="D-DIN Condensed"/>
      <family val="2"/>
    </font>
    <font>
      <sz val="8"/>
      <name val="D-DIN Condensed"/>
      <family val="2"/>
    </font>
    <font>
      <b/>
      <sz val="8"/>
      <name val="D-DIN Condensed"/>
      <family val="2"/>
    </font>
    <font>
      <b/>
      <sz val="8"/>
      <color theme="1"/>
      <name val="D-DIN Condensed"/>
      <family val="2"/>
    </font>
    <font>
      <b/>
      <sz val="8"/>
      <color theme="4"/>
      <name val="D-DIN Condensed"/>
      <family val="2"/>
    </font>
    <font>
      <vertAlign val="superscript"/>
      <sz val="8"/>
      <name val="D-DIN Condensed"/>
      <family val="2"/>
    </font>
    <font>
      <b/>
      <i/>
      <sz val="8"/>
      <name val="D-DIN Condensed"/>
      <family val="2"/>
    </font>
    <font>
      <b/>
      <vertAlign val="superscript"/>
      <sz val="8"/>
      <name val="D-DIN Condensed"/>
      <family val="2"/>
    </font>
    <font>
      <b/>
      <i/>
      <u/>
      <sz val="22"/>
      <name val="D-DIN Condensed"/>
      <family val="2"/>
    </font>
    <font>
      <b/>
      <i/>
      <u/>
      <sz val="22"/>
      <color rgb="FF00B050"/>
      <name val="D-DIN Condensed"/>
      <family val="2"/>
    </font>
    <font>
      <b/>
      <i/>
      <sz val="9"/>
      <color rgb="FF00B050"/>
      <name val="D-DIN Condensed"/>
      <family val="2"/>
    </font>
    <font>
      <b/>
      <i/>
      <sz val="16"/>
      <color rgb="FF00B050"/>
      <name val="D-DIN Condensed"/>
      <family val="2"/>
    </font>
    <font>
      <b/>
      <i/>
      <sz val="10"/>
      <color rgb="FF00B050"/>
      <name val="D-DIN Condensed"/>
      <family val="2"/>
    </font>
    <font>
      <b/>
      <i/>
      <sz val="8"/>
      <color rgb="FF00B050"/>
      <name val="D-DIN Condensed"/>
      <family val="2"/>
    </font>
    <font>
      <sz val="10"/>
      <name val="D-DIN Condensed"/>
      <family val="2"/>
    </font>
    <font>
      <sz val="8"/>
      <name val="Arial"/>
      <family val="2"/>
    </font>
    <font>
      <sz val="9"/>
      <color rgb="FFFF0000"/>
      <name val="D-DIN Condensed"/>
      <family val="2"/>
    </font>
    <font>
      <sz val="10"/>
      <name val="Arial"/>
    </font>
  </fonts>
  <fills count="2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42"/>
      </patternFill>
    </fill>
    <fill>
      <patternFill patternType="solid">
        <fgColor indexed="55"/>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99FF66"/>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0" borderId="0" applyNumberFormat="0" applyFill="0" applyBorder="0" applyAlignment="0" applyProtection="0"/>
    <xf numFmtId="0" fontId="5" fillId="2" borderId="1" applyNumberFormat="0" applyAlignment="0" applyProtection="0"/>
    <xf numFmtId="0" fontId="6" fillId="0" borderId="2" applyNumberFormat="0" applyFill="0" applyAlignment="0" applyProtection="0"/>
    <xf numFmtId="0" fontId="1" fillId="4" borderId="3" applyNumberFormat="0" applyFont="0" applyAlignment="0" applyProtection="0"/>
    <xf numFmtId="0" fontId="7" fillId="3" borderId="1" applyNumberFormat="0" applyAlignment="0" applyProtection="0"/>
    <xf numFmtId="0" fontId="8" fillId="15" borderId="0" applyNumberFormat="0" applyBorder="0" applyAlignment="0" applyProtection="0"/>
    <xf numFmtId="0" fontId="9" fillId="8" borderId="0" applyNumberFormat="0" applyBorder="0" applyAlignment="0" applyProtection="0"/>
    <xf numFmtId="0" fontId="10" fillId="16" borderId="0" applyNumberFormat="0" applyBorder="0" applyAlignment="0" applyProtection="0"/>
    <xf numFmtId="0" fontId="11" fillId="2" borderId="4"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17" borderId="9" applyNumberFormat="0" applyAlignment="0" applyProtection="0"/>
    <xf numFmtId="164" fontId="41" fillId="0" borderId="0" applyFont="0" applyFill="0" applyBorder="0" applyAlignment="0" applyProtection="0"/>
  </cellStyleXfs>
  <cellXfs count="105">
    <xf numFmtId="0" fontId="0" fillId="0" borderId="0" xfId="0"/>
    <xf numFmtId="0" fontId="20" fillId="0" borderId="0" xfId="0" applyFont="1"/>
    <xf numFmtId="0" fontId="20" fillId="0" borderId="0" xfId="0" applyFont="1" applyAlignment="1">
      <alignment horizontal="center" vertical="center"/>
    </xf>
    <xf numFmtId="0" fontId="21" fillId="0" borderId="0" xfId="0" applyFont="1" applyAlignment="1">
      <alignment vertical="center"/>
    </xf>
    <xf numFmtId="3" fontId="22" fillId="0" borderId="0" xfId="0" applyNumberFormat="1" applyFont="1" applyAlignment="1">
      <alignment horizontal="right" vertical="center"/>
    </xf>
    <xf numFmtId="3" fontId="21" fillId="0" borderId="0" xfId="0" applyNumberFormat="1" applyFont="1" applyAlignment="1">
      <alignment vertical="center"/>
    </xf>
    <xf numFmtId="0" fontId="23" fillId="0" borderId="0" xfId="0" applyFont="1" applyAlignment="1">
      <alignment horizontal="center" vertical="center"/>
    </xf>
    <xf numFmtId="0" fontId="24" fillId="0" borderId="0" xfId="0" applyFont="1" applyAlignment="1">
      <alignment horizontal="center" vertical="center" wrapText="1"/>
    </xf>
    <xf numFmtId="0" fontId="21" fillId="0" borderId="0" xfId="0" applyFont="1" applyAlignment="1">
      <alignment horizontal="center" vertical="center" wrapText="1"/>
    </xf>
    <xf numFmtId="0" fontId="25" fillId="0" borderId="10" xfId="0" applyFont="1" applyBorder="1" applyAlignment="1">
      <alignment horizontal="center" vertical="center"/>
    </xf>
    <xf numFmtId="0" fontId="26" fillId="0" borderId="10" xfId="0" applyFont="1" applyBorder="1" applyAlignment="1">
      <alignment vertical="center" wrapText="1"/>
    </xf>
    <xf numFmtId="0" fontId="26" fillId="0" borderId="10" xfId="0" applyFont="1" applyBorder="1" applyAlignment="1">
      <alignment horizontal="center" vertical="center"/>
    </xf>
    <xf numFmtId="3" fontId="27" fillId="0" borderId="10" xfId="0" applyNumberFormat="1" applyFont="1" applyBorder="1" applyAlignment="1">
      <alignment horizontal="center" vertical="center" wrapText="1"/>
    </xf>
    <xf numFmtId="3" fontId="26" fillId="0" borderId="10" xfId="0" applyNumberFormat="1" applyFont="1" applyBorder="1" applyAlignment="1">
      <alignment horizontal="center" vertical="center" wrapText="1"/>
    </xf>
    <xf numFmtId="0" fontId="25" fillId="18" borderId="10" xfId="0" applyFont="1" applyFill="1" applyBorder="1" applyAlignment="1">
      <alignment horizontal="center" vertical="center"/>
    </xf>
    <xf numFmtId="0" fontId="26" fillId="18" borderId="10" xfId="0" applyFont="1" applyFill="1" applyBorder="1" applyAlignment="1">
      <alignment vertical="center" wrapText="1"/>
    </xf>
    <xf numFmtId="3" fontId="28" fillId="18" borderId="10" xfId="0" applyNumberFormat="1" applyFont="1" applyFill="1" applyBorder="1" applyAlignment="1">
      <alignment horizontal="right" vertical="center"/>
    </xf>
    <xf numFmtId="3" fontId="26" fillId="18" borderId="10" xfId="0" applyNumberFormat="1" applyFont="1" applyFill="1" applyBorder="1" applyAlignment="1">
      <alignment vertical="center"/>
    </xf>
    <xf numFmtId="3" fontId="28" fillId="0" borderId="10" xfId="0" applyNumberFormat="1" applyFont="1" applyBorder="1" applyAlignment="1">
      <alignment horizontal="right" vertical="center"/>
    </xf>
    <xf numFmtId="3" fontId="25" fillId="0" borderId="10" xfId="0" applyNumberFormat="1" applyFont="1" applyBorder="1" applyAlignment="1">
      <alignment horizontal="right" vertical="center"/>
    </xf>
    <xf numFmtId="0" fontId="30" fillId="0" borderId="10" xfId="0" applyFont="1" applyBorder="1" applyAlignment="1">
      <alignment vertical="center" wrapText="1"/>
    </xf>
    <xf numFmtId="3" fontId="26" fillId="0" borderId="10" xfId="0" applyNumberFormat="1" applyFont="1" applyBorder="1" applyAlignment="1">
      <alignment horizontal="right" vertical="center"/>
    </xf>
    <xf numFmtId="3" fontId="25" fillId="18" borderId="10" xfId="0" applyNumberFormat="1" applyFont="1" applyFill="1" applyBorder="1" applyAlignment="1">
      <alignment horizontal="right" vertical="center"/>
    </xf>
    <xf numFmtId="3" fontId="26" fillId="0" borderId="10" xfId="0" applyNumberFormat="1" applyFont="1" applyBorder="1" applyAlignment="1">
      <alignment horizontal="right" vertical="center" wrapText="1"/>
    </xf>
    <xf numFmtId="3" fontId="26" fillId="0" borderId="10" xfId="0" applyNumberFormat="1" applyFont="1" applyBorder="1" applyAlignment="1">
      <alignment vertical="center"/>
    </xf>
    <xf numFmtId="0" fontId="25" fillId="0" borderId="0" xfId="0" applyFont="1" applyAlignment="1">
      <alignment horizontal="center" vertical="center"/>
    </xf>
    <xf numFmtId="3" fontId="28" fillId="0" borderId="0" xfId="0" applyNumberFormat="1" applyFont="1" applyAlignment="1">
      <alignment horizontal="right" vertical="center"/>
    </xf>
    <xf numFmtId="3" fontId="26" fillId="0" borderId="0" xfId="0" applyNumberFormat="1" applyFont="1" applyAlignment="1">
      <alignment horizontal="right" vertical="center"/>
    </xf>
    <xf numFmtId="3" fontId="26" fillId="18" borderId="10" xfId="0" applyNumberFormat="1" applyFont="1" applyFill="1" applyBorder="1" applyAlignment="1">
      <alignment horizontal="center" vertical="center"/>
    </xf>
    <xf numFmtId="0" fontId="25" fillId="0" borderId="10" xfId="0" applyFont="1" applyBorder="1" applyAlignment="1">
      <alignment horizontal="center" vertical="center" wrapText="1"/>
    </xf>
    <xf numFmtId="0" fontId="26" fillId="18" borderId="10" xfId="0" applyFont="1" applyFill="1" applyBorder="1" applyAlignment="1">
      <alignment horizontal="center" vertical="center" wrapText="1"/>
    </xf>
    <xf numFmtId="0" fontId="30" fillId="0" borderId="0" xfId="0" applyFont="1" applyAlignment="1">
      <alignment vertical="center" wrapText="1"/>
    </xf>
    <xf numFmtId="0" fontId="26" fillId="0" borderId="0" xfId="0" applyFont="1" applyAlignment="1">
      <alignment horizontal="center" vertical="center" wrapText="1"/>
    </xf>
    <xf numFmtId="3" fontId="26" fillId="0" borderId="0" xfId="0" applyNumberFormat="1" applyFont="1" applyAlignment="1">
      <alignment horizontal="right" vertical="center" wrapText="1"/>
    </xf>
    <xf numFmtId="0" fontId="26" fillId="0" borderId="0" xfId="0" applyFont="1" applyAlignment="1">
      <alignment vertical="center" wrapText="1"/>
    </xf>
    <xf numFmtId="3" fontId="28" fillId="0" borderId="0" xfId="0" applyNumberFormat="1" applyFont="1" applyAlignment="1">
      <alignment horizontal="right" vertical="center" wrapText="1"/>
    </xf>
    <xf numFmtId="3" fontId="26" fillId="0" borderId="0" xfId="0" applyNumberFormat="1" applyFont="1" applyAlignment="1">
      <alignment horizontal="center" vertical="center"/>
    </xf>
    <xf numFmtId="0" fontId="26" fillId="0" borderId="10" xfId="0" applyFont="1" applyBorder="1" applyAlignment="1">
      <alignment horizontal="center" vertical="center" wrapText="1"/>
    </xf>
    <xf numFmtId="0" fontId="26" fillId="0" borderId="11" xfId="0" applyFont="1" applyBorder="1" applyAlignment="1">
      <alignment horizontal="left" wrapText="1"/>
    </xf>
    <xf numFmtId="0" fontId="25" fillId="0" borderId="12" xfId="0" applyFont="1" applyBorder="1" applyAlignment="1">
      <alignment horizontal="center" vertical="center"/>
    </xf>
    <xf numFmtId="0" fontId="25" fillId="0" borderId="13" xfId="0" applyFont="1" applyBorder="1" applyAlignment="1">
      <alignment horizontal="left"/>
    </xf>
    <xf numFmtId="0" fontId="32" fillId="0" borderId="0" xfId="0" applyFont="1" applyAlignment="1">
      <alignment horizontal="center" vertical="center"/>
    </xf>
    <xf numFmtId="0" fontId="33" fillId="0" borderId="0" xfId="0" applyFont="1" applyAlignment="1">
      <alignment horizontal="center" vertical="center"/>
    </xf>
    <xf numFmtId="2" fontId="34" fillId="0" borderId="0" xfId="0" applyNumberFormat="1" applyFont="1" applyAlignment="1">
      <alignment horizontal="right" vertical="center"/>
    </xf>
    <xf numFmtId="0" fontId="35" fillId="0" borderId="0" xfId="0" applyFont="1" applyAlignment="1">
      <alignment horizontal="center" vertical="center"/>
    </xf>
    <xf numFmtId="0" fontId="36" fillId="0" borderId="0" xfId="0" applyFont="1" applyAlignment="1">
      <alignment horizontal="center" vertical="center" wrapText="1"/>
    </xf>
    <xf numFmtId="2" fontId="37" fillId="0" borderId="10" xfId="0" applyNumberFormat="1" applyFont="1" applyBorder="1" applyAlignment="1">
      <alignment horizontal="center" vertical="center"/>
    </xf>
    <xf numFmtId="2" fontId="37" fillId="18" borderId="10" xfId="0" applyNumberFormat="1" applyFont="1" applyFill="1" applyBorder="1" applyAlignment="1">
      <alignment horizontal="right" vertical="center"/>
    </xf>
    <xf numFmtId="2" fontId="37" fillId="0" borderId="10" xfId="0" applyNumberFormat="1" applyFont="1" applyBorder="1" applyAlignment="1">
      <alignment horizontal="right" vertical="center"/>
    </xf>
    <xf numFmtId="0" fontId="34" fillId="0" borderId="0" xfId="0" applyFont="1" applyAlignment="1">
      <alignment horizontal="center" vertical="center" wrapText="1"/>
    </xf>
    <xf numFmtId="2" fontId="37" fillId="0" borderId="0" xfId="0" applyNumberFormat="1" applyFont="1" applyAlignment="1">
      <alignment horizontal="right" vertical="center"/>
    </xf>
    <xf numFmtId="2" fontId="37" fillId="0" borderId="10" xfId="0" applyNumberFormat="1" applyFont="1" applyBorder="1" applyAlignment="1">
      <alignment horizontal="right" vertical="center" wrapText="1"/>
    </xf>
    <xf numFmtId="2" fontId="37" fillId="0" borderId="0" xfId="0" applyNumberFormat="1" applyFont="1" applyAlignment="1">
      <alignment horizontal="right" vertical="center" wrapText="1"/>
    </xf>
    <xf numFmtId="2" fontId="37" fillId="0" borderId="0" xfId="0" applyNumberFormat="1" applyFont="1" applyAlignment="1">
      <alignment horizontal="center" vertical="center"/>
    </xf>
    <xf numFmtId="0" fontId="37" fillId="0" borderId="12" xfId="0" applyFont="1" applyBorder="1" applyAlignment="1">
      <alignment horizontal="left"/>
    </xf>
    <xf numFmtId="0" fontId="24" fillId="0" borderId="10" xfId="0" applyFont="1" applyBorder="1" applyAlignment="1">
      <alignment horizontal="center" vertical="center" wrapText="1"/>
    </xf>
    <xf numFmtId="3" fontId="24" fillId="0" borderId="10" xfId="0" applyNumberFormat="1" applyFont="1" applyBorder="1" applyAlignment="1">
      <alignment horizontal="right" vertical="center"/>
    </xf>
    <xf numFmtId="0" fontId="38" fillId="0" borderId="0" xfId="0" applyFont="1"/>
    <xf numFmtId="0" fontId="24" fillId="0" borderId="11" xfId="0" applyFont="1" applyBorder="1" applyAlignment="1">
      <alignment horizontal="left" wrapText="1"/>
    </xf>
    <xf numFmtId="0" fontId="36" fillId="0" borderId="12" xfId="0" applyFont="1" applyBorder="1" applyAlignment="1">
      <alignment horizontal="left"/>
    </xf>
    <xf numFmtId="0" fontId="25" fillId="21" borderId="10" xfId="0" applyFont="1" applyFill="1" applyBorder="1" applyAlignment="1">
      <alignment horizontal="center" vertical="center"/>
    </xf>
    <xf numFmtId="0" fontId="26" fillId="21" borderId="10" xfId="0" applyFont="1" applyFill="1" applyBorder="1" applyAlignment="1">
      <alignment vertical="center" wrapText="1"/>
    </xf>
    <xf numFmtId="2" fontId="37" fillId="21" borderId="10" xfId="0" applyNumberFormat="1" applyFont="1" applyFill="1" applyBorder="1" applyAlignment="1">
      <alignment horizontal="right" vertical="center"/>
    </xf>
    <xf numFmtId="3" fontId="28" fillId="21" borderId="10" xfId="0" applyNumberFormat="1" applyFont="1" applyFill="1" applyBorder="1" applyAlignment="1">
      <alignment horizontal="right" vertical="center"/>
    </xf>
    <xf numFmtId="3" fontId="26" fillId="21" borderId="10" xfId="0" applyNumberFormat="1" applyFont="1" applyFill="1" applyBorder="1" applyAlignment="1">
      <alignment horizontal="center" vertical="center"/>
    </xf>
    <xf numFmtId="0" fontId="26" fillId="21" borderId="10" xfId="0" applyFont="1" applyFill="1" applyBorder="1" applyAlignment="1">
      <alignment vertical="top" wrapText="1"/>
    </xf>
    <xf numFmtId="0" fontId="25" fillId="21" borderId="10" xfId="0" applyFont="1" applyFill="1" applyBorder="1" applyAlignment="1">
      <alignment horizontal="center" vertical="center" wrapText="1"/>
    </xf>
    <xf numFmtId="3" fontId="25" fillId="21" borderId="10" xfId="0" applyNumberFormat="1" applyFont="1" applyFill="1" applyBorder="1" applyAlignment="1">
      <alignment horizontal="right" vertical="center"/>
    </xf>
    <xf numFmtId="3" fontId="20" fillId="0" borderId="0" xfId="0" applyNumberFormat="1" applyFont="1"/>
    <xf numFmtId="0" fontId="26" fillId="21" borderId="10" xfId="0" applyFont="1" applyFill="1" applyBorder="1" applyAlignment="1">
      <alignment horizontal="center" vertical="center" wrapText="1"/>
    </xf>
    <xf numFmtId="3" fontId="26" fillId="21" borderId="10" xfId="0" applyNumberFormat="1" applyFont="1" applyFill="1" applyBorder="1" applyAlignment="1">
      <alignment vertical="center"/>
    </xf>
    <xf numFmtId="0" fontId="40" fillId="0" borderId="0" xfId="0" applyFont="1"/>
    <xf numFmtId="0" fontId="24" fillId="22" borderId="10" xfId="0" applyFont="1" applyFill="1" applyBorder="1" applyAlignment="1">
      <alignment horizontal="center" vertical="center" wrapText="1"/>
    </xf>
    <xf numFmtId="3" fontId="24" fillId="22" borderId="10" xfId="0" applyNumberFormat="1" applyFont="1" applyFill="1" applyBorder="1" applyAlignment="1">
      <alignment horizontal="right" vertical="center"/>
    </xf>
    <xf numFmtId="0" fontId="26" fillId="22" borderId="10" xfId="0" applyFont="1" applyFill="1" applyBorder="1" applyAlignment="1">
      <alignment horizontal="center" vertical="center" wrapText="1"/>
    </xf>
    <xf numFmtId="3" fontId="26" fillId="22" borderId="10" xfId="0" applyNumberFormat="1" applyFont="1" applyFill="1" applyBorder="1" applyAlignment="1">
      <alignment horizontal="right" vertical="center"/>
    </xf>
    <xf numFmtId="3" fontId="25" fillId="0" borderId="10" xfId="0" applyNumberFormat="1" applyFont="1" applyBorder="1" applyAlignment="1">
      <alignment horizontal="right" vertical="center" wrapText="1"/>
    </xf>
    <xf numFmtId="0" fontId="20" fillId="23" borderId="0" xfId="0" applyFont="1" applyFill="1"/>
    <xf numFmtId="0" fontId="24" fillId="0" borderId="10" xfId="0" applyFont="1" applyBorder="1" applyAlignment="1">
      <alignment horizontal="left" wrapText="1"/>
    </xf>
    <xf numFmtId="0" fontId="24" fillId="0" borderId="10" xfId="0" applyFont="1" applyBorder="1" applyAlignment="1">
      <alignment wrapText="1"/>
    </xf>
    <xf numFmtId="0" fontId="24" fillId="0" borderId="11" xfId="0" applyFont="1" applyBorder="1" applyAlignment="1">
      <alignment wrapText="1"/>
    </xf>
    <xf numFmtId="0" fontId="24" fillId="0" borderId="13" xfId="0" applyFont="1" applyBorder="1" applyAlignment="1">
      <alignment wrapText="1"/>
    </xf>
    <xf numFmtId="164" fontId="24" fillId="0" borderId="10" xfId="42" applyFont="1" applyBorder="1" applyAlignment="1">
      <alignment wrapText="1"/>
    </xf>
    <xf numFmtId="0" fontId="24" fillId="0" borderId="10" xfId="0" applyFont="1" applyBorder="1" applyAlignment="1">
      <alignment vertical="center" wrapText="1"/>
    </xf>
    <xf numFmtId="164" fontId="24" fillId="0" borderId="12" xfId="42" applyFont="1" applyBorder="1" applyAlignment="1">
      <alignment horizontal="left" wrapText="1"/>
    </xf>
    <xf numFmtId="0" fontId="25" fillId="0" borderId="11" xfId="0" applyFont="1" applyBorder="1" applyAlignment="1">
      <alignment horizontal="left" wrapText="1"/>
    </xf>
    <xf numFmtId="0" fontId="25" fillId="0" borderId="12" xfId="0" applyFont="1" applyBorder="1" applyAlignment="1">
      <alignment horizontal="left" wrapText="1"/>
    </xf>
    <xf numFmtId="0" fontId="25" fillId="0" borderId="13" xfId="0" applyFont="1" applyBorder="1" applyAlignment="1">
      <alignment horizontal="left" wrapText="1"/>
    </xf>
    <xf numFmtId="0" fontId="25" fillId="0" borderId="12" xfId="0" applyFont="1" applyBorder="1" applyAlignment="1">
      <alignment horizontal="left"/>
    </xf>
    <xf numFmtId="0" fontId="25" fillId="0" borderId="13" xfId="0" applyFont="1" applyBorder="1" applyAlignment="1">
      <alignment horizontal="left"/>
    </xf>
    <xf numFmtId="0" fontId="26" fillId="22" borderId="11" xfId="0" applyFont="1" applyFill="1" applyBorder="1" applyAlignment="1">
      <alignment horizontal="left" vertical="center" wrapText="1"/>
    </xf>
    <xf numFmtId="0" fontId="26" fillId="22" borderId="12" xfId="0" applyFont="1" applyFill="1" applyBorder="1" applyAlignment="1">
      <alignment horizontal="left" vertical="center" wrapText="1"/>
    </xf>
    <xf numFmtId="0" fontId="26" fillId="22" borderId="13" xfId="0" applyFont="1" applyFill="1" applyBorder="1" applyAlignment="1">
      <alignment horizontal="left" vertical="center" wrapText="1"/>
    </xf>
    <xf numFmtId="0" fontId="19" fillId="19" borderId="14" xfId="0" applyFont="1" applyFill="1" applyBorder="1" applyAlignment="1">
      <alignment horizontal="center" vertical="center" wrapText="1"/>
    </xf>
    <xf numFmtId="0" fontId="19" fillId="19" borderId="15" xfId="0" applyFont="1" applyFill="1" applyBorder="1" applyAlignment="1">
      <alignment horizontal="center" vertical="center" wrapText="1"/>
    </xf>
    <xf numFmtId="0" fontId="19" fillId="19" borderId="16" xfId="0" applyFont="1" applyFill="1" applyBorder="1" applyAlignment="1">
      <alignment horizontal="center" vertical="center" wrapText="1"/>
    </xf>
    <xf numFmtId="0" fontId="32" fillId="0" borderId="0" xfId="0" applyFont="1" applyAlignment="1">
      <alignment horizontal="center" vertical="center"/>
    </xf>
    <xf numFmtId="0" fontId="25" fillId="0" borderId="10" xfId="0" applyFont="1" applyBorder="1" applyAlignment="1">
      <alignment horizontal="left" wrapText="1"/>
    </xf>
    <xf numFmtId="0" fontId="26" fillId="20" borderId="11" xfId="0" applyFont="1" applyFill="1" applyBorder="1" applyAlignment="1">
      <alignment horizontal="left" vertical="center" wrapText="1"/>
    </xf>
    <xf numFmtId="0" fontId="26" fillId="20" borderId="12" xfId="0" applyFont="1" applyFill="1" applyBorder="1" applyAlignment="1">
      <alignment horizontal="left" vertical="center" wrapText="1"/>
    </xf>
    <xf numFmtId="0" fontId="26" fillId="20" borderId="13" xfId="0" applyFont="1" applyFill="1" applyBorder="1" applyAlignment="1">
      <alignment horizontal="left" vertical="center" wrapText="1"/>
    </xf>
    <xf numFmtId="0" fontId="24" fillId="22" borderId="11" xfId="0" applyFont="1" applyFill="1" applyBorder="1" applyAlignment="1">
      <alignment horizontal="left" vertical="center" wrapText="1"/>
    </xf>
    <xf numFmtId="0" fontId="24" fillId="22" borderId="12" xfId="0" applyFont="1" applyFill="1" applyBorder="1" applyAlignment="1">
      <alignment horizontal="left" vertical="center" wrapText="1"/>
    </xf>
    <xf numFmtId="3" fontId="24" fillId="0" borderId="10" xfId="0" applyNumberFormat="1" applyFont="1" applyBorder="1" applyAlignment="1">
      <alignment horizontal="center" vertical="center"/>
    </xf>
    <xf numFmtId="3" fontId="24" fillId="0" borderId="10" xfId="0" applyNumberFormat="1" applyFont="1" applyBorder="1" applyAlignment="1">
      <alignment horizontal="center" vertical="center" wrapText="1"/>
    </xf>
  </cellXfs>
  <cellStyles count="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Milliers [0]" xfId="42" builtinId="6"/>
    <cellStyle name="Neutre" xfId="31" builtinId="28" customBuiltin="1"/>
    <cellStyle name="Normal" xfId="0" builtinId="0"/>
    <cellStyle name="Note" xfId="28" builtinId="10" customBuiltin="1"/>
    <cellStyle name="Satisfaisant" xfId="32" builtinId="26" customBuiltin="1"/>
    <cellStyle name="Sortie" xfId="33" builtinId="21" customBuiltin="1"/>
    <cellStyle name="Texte explicatif" xfId="34" builtinId="53" customBuiltin="1"/>
    <cellStyle name="Titre" xfId="35" builtinId="15" customBuiltin="1"/>
    <cellStyle name="Titre 1" xfId="36" builtinId="16" customBuiltin="1"/>
    <cellStyle name="Titre 2" xfId="37" builtinId="17" customBuiltin="1"/>
    <cellStyle name="Titre 3" xfId="38" builtinId="18" customBuiltin="1"/>
    <cellStyle name="Titre 4" xfId="39" builtinId="19" customBuiltin="1"/>
    <cellStyle name="Total" xfId="40" builtinId="25" customBuiltin="1"/>
    <cellStyle name="Vérification" xfId="41" builtinId="23" customBuiltin="1"/>
  </cellStyles>
  <dxfs count="0"/>
  <tableStyles count="0" defaultTableStyle="TableStyleMedium9" defaultPivotStyle="PivotStyleLight16"/>
  <colors>
    <mruColors>
      <color rgb="FFFF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18"/>
  <sheetViews>
    <sheetView zoomScale="115" zoomScaleNormal="115" zoomScaleSheetLayoutView="120" workbookViewId="0">
      <selection activeCell="A4" sqref="A4:F4"/>
    </sheetView>
  </sheetViews>
  <sheetFormatPr baseColWidth="10" defaultColWidth="11.44140625" defaultRowHeight="12"/>
  <cols>
    <col min="1" max="1" width="4.6640625" style="2" customWidth="1"/>
    <col min="2" max="2" width="59.33203125" style="3" customWidth="1"/>
    <col min="3" max="3" width="4.88671875" style="2" customWidth="1"/>
    <col min="4" max="4" width="7.88671875" style="43" customWidth="1"/>
    <col min="5" max="5" width="9.33203125" style="4" customWidth="1"/>
    <col min="6" max="6" width="11.109375" style="5" customWidth="1"/>
    <col min="7" max="7" width="17.6640625" style="1" customWidth="1"/>
    <col min="8" max="8" width="13.33203125" style="1" customWidth="1"/>
    <col min="9" max="16384" width="11.44140625" style="1"/>
  </cols>
  <sheetData>
    <row r="1" spans="1:6" ht="37.950000000000003" customHeight="1">
      <c r="A1" s="93" t="s">
        <v>394</v>
      </c>
      <c r="B1" s="94"/>
      <c r="C1" s="94"/>
      <c r="D1" s="94"/>
      <c r="E1" s="94"/>
      <c r="F1" s="95"/>
    </row>
    <row r="2" spans="1:6" ht="15" customHeight="1"/>
    <row r="3" spans="1:6" ht="15.75" customHeight="1">
      <c r="A3" s="7"/>
      <c r="B3" s="7"/>
      <c r="C3" s="7"/>
      <c r="D3" s="45"/>
      <c r="E3" s="7"/>
      <c r="F3" s="7"/>
    </row>
    <row r="4" spans="1:6" ht="22.5" customHeight="1">
      <c r="A4" s="96" t="s">
        <v>387</v>
      </c>
      <c r="B4" s="96"/>
      <c r="C4" s="96"/>
      <c r="D4" s="96"/>
      <c r="E4" s="96"/>
      <c r="F4" s="96"/>
    </row>
    <row r="5" spans="1:6" ht="22.5" customHeight="1">
      <c r="A5" s="41"/>
      <c r="B5" s="41"/>
      <c r="C5" s="41"/>
      <c r="D5" s="42"/>
      <c r="E5" s="41"/>
      <c r="F5" s="41"/>
    </row>
    <row r="6" spans="1:6" ht="11.4">
      <c r="A6" s="9"/>
      <c r="B6" s="10" t="s">
        <v>0</v>
      </c>
      <c r="C6" s="11" t="s">
        <v>95</v>
      </c>
      <c r="D6" s="46" t="s">
        <v>96</v>
      </c>
      <c r="E6" s="12" t="s">
        <v>94</v>
      </c>
      <c r="F6" s="13" t="s">
        <v>1</v>
      </c>
    </row>
    <row r="7" spans="1:6" ht="11.4">
      <c r="A7" s="14"/>
      <c r="B7" s="15" t="s">
        <v>156</v>
      </c>
      <c r="C7" s="14"/>
      <c r="D7" s="47"/>
      <c r="E7" s="16"/>
      <c r="F7" s="17"/>
    </row>
    <row r="8" spans="1:6" ht="20.399999999999999">
      <c r="A8" s="14"/>
      <c r="B8" s="15" t="s">
        <v>296</v>
      </c>
      <c r="C8" s="14"/>
      <c r="D8" s="47"/>
      <c r="E8" s="16"/>
      <c r="F8" s="17"/>
    </row>
    <row r="9" spans="1:6" ht="12" customHeight="1">
      <c r="A9" s="9" t="s">
        <v>2</v>
      </c>
      <c r="B9" s="10" t="s">
        <v>297</v>
      </c>
      <c r="C9" s="29" t="s">
        <v>27</v>
      </c>
      <c r="D9" s="48">
        <v>14.4</v>
      </c>
      <c r="E9" s="18"/>
      <c r="F9" s="19">
        <f>E9*D9</f>
        <v>0</v>
      </c>
    </row>
    <row r="10" spans="1:6" ht="12" customHeight="1">
      <c r="A10" s="9" t="s">
        <v>30</v>
      </c>
      <c r="B10" s="10" t="s">
        <v>299</v>
      </c>
      <c r="C10" s="29" t="s">
        <v>68</v>
      </c>
      <c r="D10" s="48">
        <v>44</v>
      </c>
      <c r="E10" s="18"/>
      <c r="F10" s="19">
        <f>E10*D10</f>
        <v>0</v>
      </c>
    </row>
    <row r="11" spans="1:6" ht="31.2" customHeight="1">
      <c r="A11" s="9" t="s">
        <v>23</v>
      </c>
      <c r="B11" s="10" t="s">
        <v>298</v>
      </c>
      <c r="C11" s="29" t="s">
        <v>27</v>
      </c>
      <c r="D11" s="48">
        <v>231.62</v>
      </c>
      <c r="E11" s="18"/>
      <c r="F11" s="19">
        <f>E11*D11</f>
        <v>0</v>
      </c>
    </row>
    <row r="12" spans="1:6" ht="12.75" customHeight="1">
      <c r="A12" s="9" t="s">
        <v>31</v>
      </c>
      <c r="B12" s="10" t="s">
        <v>300</v>
      </c>
      <c r="C12" s="29" t="s">
        <v>27</v>
      </c>
      <c r="D12" s="48">
        <v>198</v>
      </c>
      <c r="E12" s="18"/>
      <c r="F12" s="19">
        <f>E12*D12</f>
        <v>0</v>
      </c>
    </row>
    <row r="13" spans="1:6" ht="12" customHeight="1">
      <c r="A13" s="9" t="s">
        <v>48</v>
      </c>
      <c r="B13" s="10" t="s">
        <v>191</v>
      </c>
      <c r="C13" s="29" t="s">
        <v>3</v>
      </c>
      <c r="D13" s="48">
        <v>1</v>
      </c>
      <c r="E13" s="18"/>
      <c r="F13" s="19">
        <f t="shared" ref="F13:F22" si="0">E13*D13</f>
        <v>0</v>
      </c>
    </row>
    <row r="14" spans="1:6" ht="34.200000000000003" customHeight="1">
      <c r="A14" s="9" t="s">
        <v>49</v>
      </c>
      <c r="B14" s="10" t="s">
        <v>301</v>
      </c>
      <c r="C14" s="29" t="s">
        <v>3</v>
      </c>
      <c r="D14" s="48">
        <v>1</v>
      </c>
      <c r="E14" s="18"/>
      <c r="F14" s="19">
        <f t="shared" si="0"/>
        <v>0</v>
      </c>
    </row>
    <row r="15" spans="1:6" ht="43.95" customHeight="1">
      <c r="A15" s="9" t="s">
        <v>190</v>
      </c>
      <c r="B15" s="10" t="s">
        <v>192</v>
      </c>
      <c r="C15" s="29" t="s">
        <v>27</v>
      </c>
      <c r="D15" s="48">
        <v>35</v>
      </c>
      <c r="E15" s="18"/>
      <c r="F15" s="19">
        <f t="shared" si="0"/>
        <v>0</v>
      </c>
    </row>
    <row r="16" spans="1:6" ht="39.6" customHeight="1">
      <c r="A16" s="9" t="s">
        <v>193</v>
      </c>
      <c r="B16" s="10" t="s">
        <v>305</v>
      </c>
      <c r="C16" s="29" t="s">
        <v>68</v>
      </c>
      <c r="D16" s="48">
        <v>18.3</v>
      </c>
      <c r="E16" s="18"/>
      <c r="F16" s="19">
        <f t="shared" ref="F16:F21" si="1">E16*D16</f>
        <v>0</v>
      </c>
    </row>
    <row r="17" spans="1:6" ht="27" customHeight="1">
      <c r="A17" s="9" t="s">
        <v>194</v>
      </c>
      <c r="B17" s="10" t="s">
        <v>302</v>
      </c>
      <c r="C17" s="29" t="s">
        <v>68</v>
      </c>
      <c r="D17" s="48">
        <v>30.2</v>
      </c>
      <c r="E17" s="18"/>
      <c r="F17" s="19">
        <f t="shared" si="1"/>
        <v>0</v>
      </c>
    </row>
    <row r="18" spans="1:6" ht="22.5" customHeight="1">
      <c r="A18" s="9" t="s">
        <v>279</v>
      </c>
      <c r="B18" s="10" t="s">
        <v>303</v>
      </c>
      <c r="C18" s="29" t="s">
        <v>27</v>
      </c>
      <c r="D18" s="48">
        <f>2.14+1.4+1.4+36</f>
        <v>40.94</v>
      </c>
      <c r="E18" s="18"/>
      <c r="F18" s="19">
        <f t="shared" si="1"/>
        <v>0</v>
      </c>
    </row>
    <row r="19" spans="1:6" ht="24" customHeight="1">
      <c r="A19" s="9" t="s">
        <v>280</v>
      </c>
      <c r="B19" s="10" t="s">
        <v>262</v>
      </c>
      <c r="C19" s="29" t="s">
        <v>27</v>
      </c>
      <c r="D19" s="48">
        <v>8.8800000000000008</v>
      </c>
      <c r="E19" s="18"/>
      <c r="F19" s="19">
        <f t="shared" si="1"/>
        <v>0</v>
      </c>
    </row>
    <row r="20" spans="1:6" ht="32.4" customHeight="1">
      <c r="A20" s="9" t="s">
        <v>281</v>
      </c>
      <c r="B20" s="10" t="s">
        <v>304</v>
      </c>
      <c r="C20" s="29" t="s">
        <v>27</v>
      </c>
      <c r="D20" s="48">
        <f>228+6.7+7.5</f>
        <v>242.2</v>
      </c>
      <c r="E20" s="18"/>
      <c r="F20" s="19">
        <f t="shared" si="1"/>
        <v>0</v>
      </c>
    </row>
    <row r="21" spans="1:6" ht="39.6" customHeight="1">
      <c r="A21" s="9" t="s">
        <v>282</v>
      </c>
      <c r="B21" s="10" t="s">
        <v>309</v>
      </c>
      <c r="C21" s="29" t="s">
        <v>293</v>
      </c>
      <c r="D21" s="48">
        <v>7</v>
      </c>
      <c r="E21" s="18"/>
      <c r="F21" s="19">
        <f t="shared" si="1"/>
        <v>0</v>
      </c>
    </row>
    <row r="22" spans="1:6" ht="30.6">
      <c r="A22" s="9" t="s">
        <v>283</v>
      </c>
      <c r="B22" s="10" t="s">
        <v>345</v>
      </c>
      <c r="C22" s="29" t="s">
        <v>3</v>
      </c>
      <c r="D22" s="48">
        <v>1</v>
      </c>
      <c r="E22" s="18"/>
      <c r="F22" s="19">
        <f t="shared" si="0"/>
        <v>0</v>
      </c>
    </row>
    <row r="23" spans="1:6" ht="11.4">
      <c r="A23" s="9" t="s">
        <v>307</v>
      </c>
      <c r="B23" s="10" t="s">
        <v>306</v>
      </c>
      <c r="C23" s="29" t="s">
        <v>27</v>
      </c>
      <c r="D23" s="48">
        <v>25</v>
      </c>
      <c r="E23" s="18"/>
      <c r="F23" s="19">
        <f>E23*D23</f>
        <v>0</v>
      </c>
    </row>
    <row r="24" spans="1:6" ht="11.25" customHeight="1">
      <c r="A24" s="9" t="s">
        <v>310</v>
      </c>
      <c r="B24" s="10" t="s">
        <v>367</v>
      </c>
      <c r="C24" s="29" t="s">
        <v>27</v>
      </c>
      <c r="D24" s="48">
        <v>25</v>
      </c>
      <c r="E24" s="18"/>
      <c r="F24" s="19">
        <f>E24*D24</f>
        <v>0</v>
      </c>
    </row>
    <row r="25" spans="1:6" ht="11.4">
      <c r="A25" s="9"/>
      <c r="B25" s="20" t="s">
        <v>5</v>
      </c>
      <c r="C25" s="9"/>
      <c r="D25" s="48"/>
      <c r="E25" s="18"/>
      <c r="F25" s="21">
        <f>SUM(F9:F24)</f>
        <v>0</v>
      </c>
    </row>
    <row r="26" spans="1:6">
      <c r="A26" s="8"/>
      <c r="B26" s="8"/>
      <c r="C26" s="8"/>
      <c r="D26" s="49"/>
      <c r="E26" s="8"/>
      <c r="F26" s="8"/>
    </row>
    <row r="27" spans="1:6" ht="11.4">
      <c r="A27" s="14"/>
      <c r="B27" s="15" t="s">
        <v>308</v>
      </c>
      <c r="C27" s="14"/>
      <c r="D27" s="47"/>
      <c r="E27" s="16"/>
      <c r="F27" s="17"/>
    </row>
    <row r="28" spans="1:6" ht="11.4">
      <c r="A28" s="9" t="s">
        <v>6</v>
      </c>
      <c r="B28" s="10" t="s">
        <v>79</v>
      </c>
      <c r="C28" s="29" t="s">
        <v>3</v>
      </c>
      <c r="D28" s="48">
        <v>1</v>
      </c>
      <c r="E28" s="18"/>
      <c r="F28" s="19">
        <f t="shared" ref="F28:F35" si="2">+E28*D28</f>
        <v>0</v>
      </c>
    </row>
    <row r="29" spans="1:6" ht="11.4">
      <c r="A29" s="9" t="s">
        <v>7</v>
      </c>
      <c r="B29" s="10" t="s">
        <v>195</v>
      </c>
      <c r="C29" s="9" t="s">
        <v>101</v>
      </c>
      <c r="D29" s="48">
        <f>16.4*1.2</f>
        <v>19.679999999999996</v>
      </c>
      <c r="E29" s="18"/>
      <c r="F29" s="19">
        <f t="shared" si="2"/>
        <v>0</v>
      </c>
    </row>
    <row r="30" spans="1:6" ht="11.4">
      <c r="A30" s="9" t="s">
        <v>8</v>
      </c>
      <c r="B30" s="10" t="s">
        <v>311</v>
      </c>
      <c r="C30" s="9" t="s">
        <v>101</v>
      </c>
      <c r="D30" s="48">
        <f>2.26*0.4</f>
        <v>0.90399999999999991</v>
      </c>
      <c r="E30" s="18"/>
      <c r="F30" s="19">
        <f t="shared" si="2"/>
        <v>0</v>
      </c>
    </row>
    <row r="31" spans="1:6" ht="20.399999999999999">
      <c r="A31" s="9" t="s">
        <v>9</v>
      </c>
      <c r="B31" s="10" t="s">
        <v>312</v>
      </c>
      <c r="C31" s="9" t="s">
        <v>101</v>
      </c>
      <c r="D31" s="48">
        <f>8.85*0.6</f>
        <v>5.31</v>
      </c>
      <c r="E31" s="18"/>
      <c r="F31" s="19">
        <f t="shared" si="2"/>
        <v>0</v>
      </c>
    </row>
    <row r="32" spans="1:6" ht="20.399999999999999">
      <c r="A32" s="9" t="s">
        <v>10</v>
      </c>
      <c r="B32" s="10" t="s">
        <v>100</v>
      </c>
      <c r="C32" s="9" t="s">
        <v>101</v>
      </c>
      <c r="D32" s="48">
        <f>+D31+D29</f>
        <v>24.989999999999995</v>
      </c>
      <c r="E32" s="18"/>
      <c r="F32" s="19">
        <f t="shared" si="2"/>
        <v>0</v>
      </c>
    </row>
    <row r="33" spans="1:6" ht="25.5" customHeight="1">
      <c r="A33" s="9" t="s">
        <v>32</v>
      </c>
      <c r="B33" s="10" t="s">
        <v>135</v>
      </c>
      <c r="C33" s="9" t="s">
        <v>101</v>
      </c>
      <c r="D33" s="48">
        <v>5</v>
      </c>
      <c r="E33" s="18"/>
      <c r="F33" s="19">
        <f t="shared" si="2"/>
        <v>0</v>
      </c>
    </row>
    <row r="34" spans="1:6" ht="20.399999999999999">
      <c r="A34" s="9" t="s">
        <v>65</v>
      </c>
      <c r="B34" s="10" t="s">
        <v>313</v>
      </c>
      <c r="C34" s="9" t="s">
        <v>101</v>
      </c>
      <c r="D34" s="48">
        <v>48</v>
      </c>
      <c r="E34" s="18"/>
      <c r="F34" s="19">
        <f t="shared" si="2"/>
        <v>0</v>
      </c>
    </row>
    <row r="35" spans="1:6" ht="20.399999999999999">
      <c r="A35" s="9" t="s">
        <v>51</v>
      </c>
      <c r="B35" s="10" t="s">
        <v>314</v>
      </c>
      <c r="C35" s="9" t="s">
        <v>101</v>
      </c>
      <c r="D35" s="48">
        <f>D20-D34</f>
        <v>194.2</v>
      </c>
      <c r="E35" s="18"/>
      <c r="F35" s="19">
        <f t="shared" si="2"/>
        <v>0</v>
      </c>
    </row>
    <row r="36" spans="1:6" ht="11.4">
      <c r="A36" s="9"/>
      <c r="B36" s="20" t="s">
        <v>11</v>
      </c>
      <c r="C36" s="9"/>
      <c r="D36" s="48"/>
      <c r="E36" s="18"/>
      <c r="F36" s="21">
        <f>SUM(F28:F35)</f>
        <v>0</v>
      </c>
    </row>
    <row r="37" spans="1:6" ht="11.4">
      <c r="A37" s="9"/>
      <c r="B37" s="10"/>
      <c r="C37" s="9"/>
      <c r="D37" s="48"/>
      <c r="E37" s="18"/>
      <c r="F37" s="19"/>
    </row>
    <row r="38" spans="1:6" ht="11.4">
      <c r="A38" s="14"/>
      <c r="B38" s="15" t="s">
        <v>157</v>
      </c>
      <c r="C38" s="14"/>
      <c r="D38" s="47"/>
      <c r="E38" s="16"/>
      <c r="F38" s="22"/>
    </row>
    <row r="39" spans="1:6" ht="22.5" customHeight="1">
      <c r="A39" s="98" t="s">
        <v>103</v>
      </c>
      <c r="B39" s="99"/>
      <c r="C39" s="99"/>
      <c r="D39" s="99"/>
      <c r="E39" s="99"/>
      <c r="F39" s="100"/>
    </row>
    <row r="40" spans="1:6" ht="13.2" customHeight="1">
      <c r="A40" s="9" t="s">
        <v>12</v>
      </c>
      <c r="B40" s="10" t="s">
        <v>80</v>
      </c>
      <c r="C40" s="29" t="s">
        <v>101</v>
      </c>
      <c r="D40" s="48">
        <f>16.4*0.05</f>
        <v>0.82</v>
      </c>
      <c r="E40" s="18"/>
      <c r="F40" s="19">
        <f>E40*D40</f>
        <v>0</v>
      </c>
    </row>
    <row r="41" spans="1:6" ht="11.4">
      <c r="A41" s="9" t="s">
        <v>13</v>
      </c>
      <c r="B41" s="10" t="s">
        <v>315</v>
      </c>
      <c r="C41" s="29" t="s">
        <v>101</v>
      </c>
      <c r="D41" s="48">
        <f>8.85*0.05</f>
        <v>0.4425</v>
      </c>
      <c r="E41" s="18"/>
      <c r="F41" s="19">
        <f t="shared" ref="F41:F59" si="3">E41*D41</f>
        <v>0</v>
      </c>
    </row>
    <row r="42" spans="1:6" ht="13.2" customHeight="1">
      <c r="A42" s="9" t="s">
        <v>33</v>
      </c>
      <c r="B42" s="10" t="s">
        <v>316</v>
      </c>
      <c r="C42" s="29" t="s">
        <v>101</v>
      </c>
      <c r="D42" s="48">
        <f>2.26*0.05</f>
        <v>0.11299999999999999</v>
      </c>
      <c r="E42" s="18"/>
      <c r="F42" s="19">
        <f>E42*D42</f>
        <v>0</v>
      </c>
    </row>
    <row r="43" spans="1:6" ht="13.2" customHeight="1">
      <c r="A43" s="9" t="s">
        <v>34</v>
      </c>
      <c r="B43" s="10" t="s">
        <v>317</v>
      </c>
      <c r="C43" s="29" t="s">
        <v>101</v>
      </c>
      <c r="D43" s="48">
        <f>16.4*0.3</f>
        <v>4.919999999999999</v>
      </c>
      <c r="E43" s="18"/>
      <c r="F43" s="19">
        <f>E43*D43</f>
        <v>0</v>
      </c>
    </row>
    <row r="44" spans="1:6" ht="11.4">
      <c r="A44" s="9" t="s">
        <v>56</v>
      </c>
      <c r="B44" s="10" t="s">
        <v>319</v>
      </c>
      <c r="C44" s="29" t="s">
        <v>101</v>
      </c>
      <c r="D44" s="48">
        <f>8.85*0.25</f>
        <v>2.2124999999999999</v>
      </c>
      <c r="E44" s="18"/>
      <c r="F44" s="19">
        <f t="shared" ref="F44" si="4">E44*D44</f>
        <v>0</v>
      </c>
    </row>
    <row r="45" spans="1:6" ht="13.2" customHeight="1">
      <c r="A45" s="9" t="s">
        <v>66</v>
      </c>
      <c r="B45" s="10" t="s">
        <v>318</v>
      </c>
      <c r="C45" s="29" t="s">
        <v>101</v>
      </c>
      <c r="D45" s="48">
        <f>15*0.2*0.2</f>
        <v>0.60000000000000009</v>
      </c>
      <c r="E45" s="18"/>
      <c r="F45" s="19">
        <f t="shared" si="3"/>
        <v>0</v>
      </c>
    </row>
    <row r="46" spans="1:6" ht="13.2" customHeight="1">
      <c r="A46" s="9" t="s">
        <v>284</v>
      </c>
      <c r="B46" s="10" t="s">
        <v>320</v>
      </c>
      <c r="C46" s="29" t="s">
        <v>101</v>
      </c>
      <c r="D46" s="48">
        <f>20.7*0.15*0.6</f>
        <v>1.863</v>
      </c>
      <c r="E46" s="18"/>
      <c r="F46" s="19">
        <f t="shared" ref="F46" si="5">E46*D46</f>
        <v>0</v>
      </c>
    </row>
    <row r="47" spans="1:6" ht="13.2" customHeight="1">
      <c r="A47" s="9" t="s">
        <v>78</v>
      </c>
      <c r="B47" s="10" t="s">
        <v>321</v>
      </c>
      <c r="C47" s="29" t="s">
        <v>101</v>
      </c>
      <c r="D47" s="48">
        <f>(7.03*0.225)+(15*0.1)</f>
        <v>3.08175</v>
      </c>
      <c r="E47" s="18"/>
      <c r="F47" s="19">
        <f>E47*D47</f>
        <v>0</v>
      </c>
    </row>
    <row r="48" spans="1:6" ht="20.399999999999999" customHeight="1">
      <c r="A48" s="9" t="s">
        <v>285</v>
      </c>
      <c r="B48" s="10" t="s">
        <v>261</v>
      </c>
      <c r="C48" s="29" t="s">
        <v>101</v>
      </c>
      <c r="D48" s="48">
        <f>2.34+0.44</f>
        <v>2.78</v>
      </c>
      <c r="E48" s="18"/>
      <c r="F48" s="19">
        <f t="shared" si="3"/>
        <v>0</v>
      </c>
    </row>
    <row r="49" spans="1:6" ht="20.399999999999999" customHeight="1">
      <c r="A49" s="9" t="s">
        <v>88</v>
      </c>
      <c r="B49" s="10" t="s">
        <v>322</v>
      </c>
      <c r="C49" s="29" t="s">
        <v>101</v>
      </c>
      <c r="D49" s="48">
        <f>27*0.15</f>
        <v>4.05</v>
      </c>
      <c r="E49" s="18"/>
      <c r="F49" s="19">
        <f>E49*D49</f>
        <v>0</v>
      </c>
    </row>
    <row r="50" spans="1:6" ht="31.8">
      <c r="A50" s="9" t="s">
        <v>105</v>
      </c>
      <c r="B50" s="10" t="s">
        <v>323</v>
      </c>
      <c r="C50" s="29" t="s">
        <v>101</v>
      </c>
      <c r="D50" s="48">
        <f>39.25*0.15*0.5</f>
        <v>2.9437500000000001</v>
      </c>
      <c r="E50" s="18"/>
      <c r="F50" s="19">
        <f>E50*D50</f>
        <v>0</v>
      </c>
    </row>
    <row r="51" spans="1:6" ht="13.2" customHeight="1">
      <c r="A51" s="9" t="s">
        <v>106</v>
      </c>
      <c r="B51" s="10" t="s">
        <v>324</v>
      </c>
      <c r="C51" s="29" t="s">
        <v>101</v>
      </c>
      <c r="D51" s="48">
        <f>0.84*(0.9+0.6+2.75)</f>
        <v>3.57</v>
      </c>
      <c r="E51" s="18"/>
      <c r="F51" s="19">
        <f t="shared" si="3"/>
        <v>0</v>
      </c>
    </row>
    <row r="52" spans="1:6" ht="20.399999999999999">
      <c r="A52" s="9" t="s">
        <v>131</v>
      </c>
      <c r="B52" s="10" t="s">
        <v>325</v>
      </c>
      <c r="C52" s="29" t="s">
        <v>101</v>
      </c>
      <c r="D52" s="48">
        <f>30.2*0.1*0.15</f>
        <v>0.45299999999999996</v>
      </c>
      <c r="E52" s="18"/>
      <c r="F52" s="19">
        <f t="shared" si="3"/>
        <v>0</v>
      </c>
    </row>
    <row r="53" spans="1:6" ht="31.5" customHeight="1">
      <c r="A53" s="9" t="s">
        <v>132</v>
      </c>
      <c r="B53" s="10" t="s">
        <v>326</v>
      </c>
      <c r="C53" s="29" t="s">
        <v>101</v>
      </c>
      <c r="D53" s="48">
        <f>+(5.8*8+3*3+7.8*3)*0.1*0.4</f>
        <v>3.1520000000000001</v>
      </c>
      <c r="E53" s="18"/>
      <c r="F53" s="19">
        <f>E53*D53</f>
        <v>0</v>
      </c>
    </row>
    <row r="54" spans="1:6" ht="32.4" customHeight="1">
      <c r="A54" s="9" t="s">
        <v>136</v>
      </c>
      <c r="B54" s="10" t="s">
        <v>327</v>
      </c>
      <c r="C54" s="29" t="s">
        <v>101</v>
      </c>
      <c r="D54" s="48">
        <f>+(43.3+12.35*2+18.3+4.05+1.58+6.95*2+6.9+8.25+3.98+3.95+7.1)*0.15*0.25+0.15*0.15*5*4</f>
        <v>5.5503749999999998</v>
      </c>
      <c r="E54" s="18"/>
      <c r="F54" s="19">
        <f>E54*D54</f>
        <v>0</v>
      </c>
    </row>
    <row r="55" spans="1:6" ht="13.95" customHeight="1">
      <c r="A55" s="9" t="s">
        <v>158</v>
      </c>
      <c r="B55" s="10" t="s">
        <v>328</v>
      </c>
      <c r="C55" s="29" t="s">
        <v>101</v>
      </c>
      <c r="D55" s="48">
        <f>43.3*0.15*0.2</f>
        <v>1.2989999999999999</v>
      </c>
      <c r="E55" s="18"/>
      <c r="F55" s="19">
        <f>E55*D55</f>
        <v>0</v>
      </c>
    </row>
    <row r="56" spans="1:6" ht="20.399999999999999">
      <c r="A56" s="9" t="s">
        <v>329</v>
      </c>
      <c r="B56" s="10" t="s">
        <v>331</v>
      </c>
      <c r="C56" s="29" t="s">
        <v>101</v>
      </c>
      <c r="D56" s="48">
        <f>18.3*0.2*0.15</f>
        <v>0.54900000000000004</v>
      </c>
      <c r="E56" s="18"/>
      <c r="F56" s="19">
        <f t="shared" si="3"/>
        <v>0</v>
      </c>
    </row>
    <row r="57" spans="1:6" ht="21" customHeight="1">
      <c r="A57" s="9" t="s">
        <v>330</v>
      </c>
      <c r="B57" s="10" t="s">
        <v>267</v>
      </c>
      <c r="C57" s="29" t="s">
        <v>101</v>
      </c>
      <c r="D57" s="48">
        <f>27.82*0.1</f>
        <v>2.782</v>
      </c>
      <c r="E57" s="18"/>
      <c r="F57" s="19">
        <f>E57*D57</f>
        <v>0</v>
      </c>
    </row>
    <row r="58" spans="1:6" ht="11.4">
      <c r="A58" s="9" t="s">
        <v>332</v>
      </c>
      <c r="B58" s="10" t="s">
        <v>363</v>
      </c>
      <c r="C58" s="9" t="s">
        <v>101</v>
      </c>
      <c r="D58" s="48">
        <f>6*0.8*0.5*0.15</f>
        <v>0.36000000000000004</v>
      </c>
      <c r="E58" s="18"/>
      <c r="F58" s="76">
        <f t="shared" ref="F58" si="6">E58*D58</f>
        <v>0</v>
      </c>
    </row>
    <row r="59" spans="1:6" ht="14.25" customHeight="1">
      <c r="A59" s="9" t="s">
        <v>364</v>
      </c>
      <c r="B59" s="10" t="s">
        <v>196</v>
      </c>
      <c r="C59" s="29" t="s">
        <v>101</v>
      </c>
      <c r="D59" s="48">
        <v>1</v>
      </c>
      <c r="E59" s="18"/>
      <c r="F59" s="19">
        <f t="shared" si="3"/>
        <v>0</v>
      </c>
    </row>
    <row r="60" spans="1:6" ht="11.4">
      <c r="A60" s="9"/>
      <c r="B60" s="20" t="s">
        <v>15</v>
      </c>
      <c r="C60" s="9"/>
      <c r="D60" s="48"/>
      <c r="E60" s="18"/>
      <c r="F60" s="23">
        <f>SUM(F40:F59)</f>
        <v>0</v>
      </c>
    </row>
    <row r="61" spans="1:6" ht="11.4">
      <c r="A61" s="9"/>
      <c r="B61" s="10"/>
      <c r="C61" s="9"/>
      <c r="D61" s="48"/>
      <c r="E61" s="18"/>
      <c r="F61" s="24"/>
    </row>
    <row r="62" spans="1:6" ht="11.4">
      <c r="A62" s="14"/>
      <c r="B62" s="15" t="s">
        <v>159</v>
      </c>
      <c r="C62" s="14"/>
      <c r="D62" s="47"/>
      <c r="E62" s="16"/>
      <c r="F62" s="17"/>
    </row>
    <row r="63" spans="1:6" ht="13.5" customHeight="1">
      <c r="A63" s="9" t="s">
        <v>24</v>
      </c>
      <c r="B63" s="10" t="s">
        <v>333</v>
      </c>
      <c r="C63" s="29" t="s">
        <v>4</v>
      </c>
      <c r="D63" s="48">
        <f>44.45*0.6</f>
        <v>26.67</v>
      </c>
      <c r="E63" s="18"/>
      <c r="F63" s="19">
        <f>E63*D63</f>
        <v>0</v>
      </c>
    </row>
    <row r="64" spans="1:6" ht="12.75" customHeight="1">
      <c r="A64" s="9" t="s">
        <v>53</v>
      </c>
      <c r="B64" s="10" t="s">
        <v>197</v>
      </c>
      <c r="C64" s="29" t="s">
        <v>4</v>
      </c>
      <c r="D64" s="48">
        <v>35</v>
      </c>
      <c r="E64" s="18"/>
      <c r="F64" s="19">
        <f t="shared" ref="F64:F70" si="7">E64*D64</f>
        <v>0</v>
      </c>
    </row>
    <row r="65" spans="1:6" ht="12.75" customHeight="1">
      <c r="A65" s="9" t="s">
        <v>286</v>
      </c>
      <c r="B65" s="10" t="s">
        <v>198</v>
      </c>
      <c r="C65" s="29" t="s">
        <v>68</v>
      </c>
      <c r="D65" s="48">
        <f>6.45+3.4+6.45+8.25+2.8</f>
        <v>27.35</v>
      </c>
      <c r="E65" s="18"/>
      <c r="F65" s="19">
        <f t="shared" si="7"/>
        <v>0</v>
      </c>
    </row>
    <row r="66" spans="1:6" ht="21" customHeight="1">
      <c r="A66" s="9" t="s">
        <v>108</v>
      </c>
      <c r="B66" s="10" t="s">
        <v>334</v>
      </c>
      <c r="C66" s="29" t="s">
        <v>68</v>
      </c>
      <c r="D66" s="48">
        <v>50</v>
      </c>
      <c r="E66" s="18"/>
      <c r="F66" s="19">
        <f>E66*D66</f>
        <v>0</v>
      </c>
    </row>
    <row r="67" spans="1:6" ht="14.25" customHeight="1">
      <c r="A67" s="9" t="s">
        <v>109</v>
      </c>
      <c r="B67" s="10" t="s">
        <v>28</v>
      </c>
      <c r="C67" s="29" t="s">
        <v>4</v>
      </c>
      <c r="D67" s="48">
        <f>+D23+D64+6.8+2+25</f>
        <v>93.8</v>
      </c>
      <c r="E67" s="18"/>
      <c r="F67" s="19">
        <f t="shared" si="7"/>
        <v>0</v>
      </c>
    </row>
    <row r="68" spans="1:6" ht="12" customHeight="1">
      <c r="A68" s="9" t="s">
        <v>110</v>
      </c>
      <c r="B68" s="10" t="s">
        <v>52</v>
      </c>
      <c r="C68" s="29" t="s">
        <v>4</v>
      </c>
      <c r="D68" s="48">
        <f>280/2</f>
        <v>140</v>
      </c>
      <c r="E68" s="18"/>
      <c r="F68" s="19">
        <f t="shared" si="7"/>
        <v>0</v>
      </c>
    </row>
    <row r="69" spans="1:6" ht="12.75" customHeight="1">
      <c r="A69" s="9" t="s">
        <v>287</v>
      </c>
      <c r="B69" s="10" t="s">
        <v>104</v>
      </c>
      <c r="C69" s="29" t="s">
        <v>4</v>
      </c>
      <c r="D69" s="48">
        <v>27.82</v>
      </c>
      <c r="E69" s="18"/>
      <c r="F69" s="19">
        <f>E69*D69</f>
        <v>0</v>
      </c>
    </row>
    <row r="70" spans="1:6" ht="13.5" customHeight="1">
      <c r="A70" s="9" t="s">
        <v>113</v>
      </c>
      <c r="B70" s="10" t="s">
        <v>75</v>
      </c>
      <c r="C70" s="29" t="s">
        <v>14</v>
      </c>
      <c r="D70" s="48">
        <v>1</v>
      </c>
      <c r="E70" s="18"/>
      <c r="F70" s="19">
        <f t="shared" si="7"/>
        <v>0</v>
      </c>
    </row>
    <row r="71" spans="1:6" ht="14.25" customHeight="1">
      <c r="A71" s="9" t="s">
        <v>114</v>
      </c>
      <c r="B71" s="10" t="s">
        <v>107</v>
      </c>
      <c r="C71" s="29" t="s">
        <v>14</v>
      </c>
      <c r="D71" s="48">
        <v>10</v>
      </c>
      <c r="E71" s="18"/>
      <c r="F71" s="19">
        <f>E71*D71</f>
        <v>0</v>
      </c>
    </row>
    <row r="72" spans="1:6" ht="18" customHeight="1">
      <c r="A72" s="9" t="s">
        <v>115</v>
      </c>
      <c r="B72" s="10" t="s">
        <v>368</v>
      </c>
      <c r="C72" s="29" t="s">
        <v>14</v>
      </c>
      <c r="D72" s="48">
        <v>7</v>
      </c>
      <c r="E72" s="18"/>
      <c r="F72" s="19">
        <f>E72*D72</f>
        <v>0</v>
      </c>
    </row>
    <row r="73" spans="1:6" ht="14.25" customHeight="1">
      <c r="A73" s="9" t="s">
        <v>128</v>
      </c>
      <c r="B73" s="10" t="s">
        <v>129</v>
      </c>
      <c r="C73" s="29" t="s">
        <v>27</v>
      </c>
      <c r="D73" s="48">
        <f>0.6*4.2</f>
        <v>2.52</v>
      </c>
      <c r="E73" s="18"/>
      <c r="F73" s="19">
        <f>E73*D73</f>
        <v>0</v>
      </c>
    </row>
    <row r="74" spans="1:6" ht="14.25" customHeight="1">
      <c r="A74" s="9" t="s">
        <v>138</v>
      </c>
      <c r="B74" s="10" t="s">
        <v>130</v>
      </c>
      <c r="C74" s="29" t="s">
        <v>68</v>
      </c>
      <c r="D74" s="48">
        <f>3.8*8</f>
        <v>30.4</v>
      </c>
      <c r="E74" s="18"/>
      <c r="F74" s="19">
        <f>E74*D74</f>
        <v>0</v>
      </c>
    </row>
    <row r="75" spans="1:6" ht="13.5" customHeight="1">
      <c r="A75" s="9" t="s">
        <v>139</v>
      </c>
      <c r="B75" s="10" t="s">
        <v>200</v>
      </c>
      <c r="C75" s="29" t="s">
        <v>4</v>
      </c>
      <c r="D75" s="48">
        <v>10.56</v>
      </c>
      <c r="E75" s="18"/>
      <c r="F75" s="19">
        <f>+E75*D75</f>
        <v>0</v>
      </c>
    </row>
    <row r="76" spans="1:6" ht="11.4">
      <c r="A76" s="9"/>
      <c r="B76" s="20" t="s">
        <v>16</v>
      </c>
      <c r="C76" s="9"/>
      <c r="D76" s="48"/>
      <c r="E76" s="18"/>
      <c r="F76" s="21">
        <f>SUM(F63:F75)</f>
        <v>0</v>
      </c>
    </row>
    <row r="77" spans="1:6" ht="11.4">
      <c r="A77" s="9"/>
      <c r="B77" s="20"/>
      <c r="C77" s="25"/>
      <c r="D77" s="50"/>
      <c r="E77" s="26"/>
      <c r="F77" s="27"/>
    </row>
    <row r="78" spans="1:6" ht="11.4">
      <c r="A78" s="14"/>
      <c r="B78" s="15" t="s">
        <v>160</v>
      </c>
      <c r="C78" s="14"/>
      <c r="D78" s="47"/>
      <c r="E78" s="16"/>
      <c r="F78" s="17"/>
    </row>
    <row r="79" spans="1:6" ht="40.799999999999997">
      <c r="A79" s="9" t="s">
        <v>25</v>
      </c>
      <c r="B79" s="10" t="s">
        <v>258</v>
      </c>
      <c r="C79" s="29" t="s">
        <v>4</v>
      </c>
      <c r="D79" s="48">
        <v>231.62</v>
      </c>
      <c r="E79" s="18"/>
      <c r="F79" s="19">
        <f t="shared" ref="F79:F84" si="8">E79*D79</f>
        <v>0</v>
      </c>
    </row>
    <row r="80" spans="1:6" ht="20.399999999999999">
      <c r="A80" s="9" t="s">
        <v>67</v>
      </c>
      <c r="B80" s="10" t="s">
        <v>263</v>
      </c>
      <c r="C80" s="29" t="s">
        <v>68</v>
      </c>
      <c r="D80" s="48">
        <f>1.1*(3.4+5.05+4.15+4+1.2*2)</f>
        <v>20.900000000000002</v>
      </c>
      <c r="E80" s="18"/>
      <c r="F80" s="19">
        <f t="shared" si="8"/>
        <v>0</v>
      </c>
    </row>
    <row r="81" spans="1:6" ht="20.399999999999999" customHeight="1">
      <c r="A81" s="9" t="s">
        <v>69</v>
      </c>
      <c r="B81" s="10" t="s">
        <v>111</v>
      </c>
      <c r="C81" s="29" t="s">
        <v>68</v>
      </c>
      <c r="D81" s="48">
        <f>18.45*12</f>
        <v>221.39999999999998</v>
      </c>
      <c r="E81" s="18"/>
      <c r="F81" s="19">
        <f t="shared" si="8"/>
        <v>0</v>
      </c>
    </row>
    <row r="82" spans="1:6" ht="21" customHeight="1">
      <c r="A82" s="9" t="s">
        <v>70</v>
      </c>
      <c r="B82" s="10" t="s">
        <v>335</v>
      </c>
      <c r="C82" s="29" t="s">
        <v>68</v>
      </c>
      <c r="D82" s="48">
        <v>60</v>
      </c>
      <c r="E82" s="18"/>
      <c r="F82" s="19">
        <f>E82*D82</f>
        <v>0</v>
      </c>
    </row>
    <row r="83" spans="1:6" ht="20.399999999999999">
      <c r="A83" s="9" t="s">
        <v>83</v>
      </c>
      <c r="B83" s="10" t="s">
        <v>112</v>
      </c>
      <c r="C83" s="29" t="s">
        <v>14</v>
      </c>
      <c r="D83" s="48">
        <v>92</v>
      </c>
      <c r="E83" s="18"/>
      <c r="F83" s="19">
        <f t="shared" si="8"/>
        <v>0</v>
      </c>
    </row>
    <row r="84" spans="1:6" ht="30.6">
      <c r="A84" s="9" t="s">
        <v>84</v>
      </c>
      <c r="B84" s="10" t="s">
        <v>336</v>
      </c>
      <c r="C84" s="29" t="s">
        <v>14</v>
      </c>
      <c r="D84" s="48">
        <v>14</v>
      </c>
      <c r="E84" s="18"/>
      <c r="F84" s="19">
        <f t="shared" si="8"/>
        <v>0</v>
      </c>
    </row>
    <row r="85" spans="1:6" ht="11.4">
      <c r="A85" s="9"/>
      <c r="B85" s="20" t="s">
        <v>50</v>
      </c>
      <c r="C85" s="9"/>
      <c r="D85" s="48"/>
      <c r="E85" s="18"/>
      <c r="F85" s="23">
        <f>SUM(F79:F84)</f>
        <v>0</v>
      </c>
    </row>
    <row r="86" spans="1:6" ht="11.4">
      <c r="A86" s="9"/>
      <c r="B86" s="10"/>
      <c r="C86" s="9"/>
      <c r="D86" s="48"/>
      <c r="E86" s="18"/>
      <c r="F86" s="19"/>
    </row>
    <row r="87" spans="1:6" ht="11.4">
      <c r="A87" s="14"/>
      <c r="B87" s="15" t="s">
        <v>201</v>
      </c>
      <c r="C87" s="14"/>
      <c r="D87" s="47"/>
      <c r="E87" s="16"/>
      <c r="F87" s="28"/>
    </row>
    <row r="88" spans="1:6" ht="134.4" customHeight="1">
      <c r="A88" s="60"/>
      <c r="B88" s="65" t="s">
        <v>202</v>
      </c>
      <c r="C88" s="60"/>
      <c r="D88" s="62"/>
      <c r="E88" s="63"/>
      <c r="F88" s="64"/>
    </row>
    <row r="89" spans="1:6" ht="20.399999999999999">
      <c r="A89" s="9" t="s">
        <v>35</v>
      </c>
      <c r="B89" s="10" t="s">
        <v>268</v>
      </c>
      <c r="C89" s="9" t="s">
        <v>14</v>
      </c>
      <c r="D89" s="48">
        <v>10</v>
      </c>
      <c r="E89" s="18"/>
      <c r="F89" s="19">
        <f t="shared" ref="F89:F95" si="9">E89*D89</f>
        <v>0</v>
      </c>
    </row>
    <row r="90" spans="1:6" ht="20.399999999999999">
      <c r="A90" s="9" t="s">
        <v>17</v>
      </c>
      <c r="B90" s="10" t="s">
        <v>269</v>
      </c>
      <c r="C90" s="9" t="s">
        <v>14</v>
      </c>
      <c r="D90" s="48">
        <v>3</v>
      </c>
      <c r="E90" s="18"/>
      <c r="F90" s="19">
        <f t="shared" si="9"/>
        <v>0</v>
      </c>
    </row>
    <row r="91" spans="1:6" ht="20.399999999999999">
      <c r="A91" s="9" t="s">
        <v>57</v>
      </c>
      <c r="B91" s="10" t="s">
        <v>337</v>
      </c>
      <c r="C91" s="9" t="s">
        <v>14</v>
      </c>
      <c r="D91" s="48">
        <v>3</v>
      </c>
      <c r="E91" s="18"/>
      <c r="F91" s="19">
        <f t="shared" si="9"/>
        <v>0</v>
      </c>
    </row>
    <row r="92" spans="1:6" ht="40.799999999999997">
      <c r="A92" s="9" t="s">
        <v>58</v>
      </c>
      <c r="B92" s="10" t="s">
        <v>338</v>
      </c>
      <c r="C92" s="9" t="s">
        <v>14</v>
      </c>
      <c r="D92" s="48">
        <v>2</v>
      </c>
      <c r="E92" s="18"/>
      <c r="F92" s="19">
        <f t="shared" si="9"/>
        <v>0</v>
      </c>
    </row>
    <row r="93" spans="1:6" ht="40.799999999999997">
      <c r="A93" s="9" t="s">
        <v>59</v>
      </c>
      <c r="B93" s="10" t="s">
        <v>270</v>
      </c>
      <c r="C93" s="9" t="s">
        <v>14</v>
      </c>
      <c r="D93" s="48">
        <v>1</v>
      </c>
      <c r="E93" s="18"/>
      <c r="F93" s="19">
        <f t="shared" si="9"/>
        <v>0</v>
      </c>
    </row>
    <row r="94" spans="1:6" ht="30.6">
      <c r="A94" s="9" t="s">
        <v>60</v>
      </c>
      <c r="B94" s="10" t="s">
        <v>369</v>
      </c>
      <c r="C94" s="9" t="s">
        <v>14</v>
      </c>
      <c r="D94" s="48">
        <v>1</v>
      </c>
      <c r="E94" s="18"/>
      <c r="F94" s="19">
        <f t="shared" si="9"/>
        <v>0</v>
      </c>
    </row>
    <row r="95" spans="1:6" ht="29.4" customHeight="1">
      <c r="A95" s="9" t="s">
        <v>64</v>
      </c>
      <c r="B95" s="10" t="s">
        <v>339</v>
      </c>
      <c r="C95" s="9" t="s">
        <v>14</v>
      </c>
      <c r="D95" s="48">
        <v>1</v>
      </c>
      <c r="E95" s="18"/>
      <c r="F95" s="19">
        <f t="shared" si="9"/>
        <v>0</v>
      </c>
    </row>
    <row r="96" spans="1:6" ht="20.399999999999999">
      <c r="A96" s="9" t="s">
        <v>76</v>
      </c>
      <c r="B96" s="10" t="s">
        <v>271</v>
      </c>
      <c r="C96" s="9" t="s">
        <v>14</v>
      </c>
      <c r="D96" s="48">
        <v>10</v>
      </c>
      <c r="E96" s="18"/>
      <c r="F96" s="19">
        <f t="shared" ref="F96:F103" si="10">E96*D96</f>
        <v>0</v>
      </c>
    </row>
    <row r="97" spans="1:8" ht="20.399999999999999">
      <c r="A97" s="9" t="s">
        <v>85</v>
      </c>
      <c r="B97" s="10" t="s">
        <v>272</v>
      </c>
      <c r="C97" s="9" t="s">
        <v>14</v>
      </c>
      <c r="D97" s="48">
        <v>3</v>
      </c>
      <c r="E97" s="18"/>
      <c r="F97" s="19">
        <f t="shared" si="10"/>
        <v>0</v>
      </c>
    </row>
    <row r="98" spans="1:8" ht="20.399999999999999">
      <c r="A98" s="9" t="s">
        <v>86</v>
      </c>
      <c r="B98" s="10" t="s">
        <v>273</v>
      </c>
      <c r="C98" s="9" t="s">
        <v>14</v>
      </c>
      <c r="D98" s="48">
        <v>3</v>
      </c>
      <c r="E98" s="18"/>
      <c r="F98" s="19">
        <f t="shared" si="10"/>
        <v>0</v>
      </c>
    </row>
    <row r="99" spans="1:8" ht="30.6">
      <c r="A99" s="9" t="s">
        <v>89</v>
      </c>
      <c r="B99" s="10" t="s">
        <v>340</v>
      </c>
      <c r="C99" s="9" t="s">
        <v>68</v>
      </c>
      <c r="D99" s="48">
        <v>18.3</v>
      </c>
      <c r="E99" s="18"/>
      <c r="F99" s="19">
        <f t="shared" si="10"/>
        <v>0</v>
      </c>
    </row>
    <row r="100" spans="1:8" ht="40.799999999999997">
      <c r="A100" s="9"/>
      <c r="B100" s="10" t="s">
        <v>203</v>
      </c>
      <c r="C100" s="9"/>
      <c r="D100" s="48"/>
      <c r="E100" s="18"/>
      <c r="F100" s="19"/>
    </row>
    <row r="101" spans="1:8" ht="20.399999999999999">
      <c r="A101" s="9" t="s">
        <v>256</v>
      </c>
      <c r="B101" s="10" t="s">
        <v>341</v>
      </c>
      <c r="C101" s="9" t="s">
        <v>14</v>
      </c>
      <c r="D101" s="48">
        <v>2</v>
      </c>
      <c r="E101" s="18"/>
      <c r="F101" s="19">
        <f t="shared" si="10"/>
        <v>0</v>
      </c>
    </row>
    <row r="102" spans="1:8" ht="20.399999999999999">
      <c r="A102" s="9" t="s">
        <v>257</v>
      </c>
      <c r="B102" s="10" t="s">
        <v>342</v>
      </c>
      <c r="C102" s="9" t="s">
        <v>14</v>
      </c>
      <c r="D102" s="48">
        <v>10</v>
      </c>
      <c r="E102" s="18"/>
      <c r="F102" s="19">
        <f t="shared" si="10"/>
        <v>0</v>
      </c>
    </row>
    <row r="103" spans="1:8" ht="20.399999999999999">
      <c r="A103" s="9" t="s">
        <v>274</v>
      </c>
      <c r="B103" s="10" t="s">
        <v>137</v>
      </c>
      <c r="C103" s="9" t="s">
        <v>14</v>
      </c>
      <c r="D103" s="48">
        <v>3</v>
      </c>
      <c r="E103" s="18"/>
      <c r="F103" s="19">
        <f t="shared" si="10"/>
        <v>0</v>
      </c>
    </row>
    <row r="104" spans="1:8" ht="11.4">
      <c r="A104" s="9"/>
      <c r="B104" s="20" t="s">
        <v>18</v>
      </c>
      <c r="C104" s="9"/>
      <c r="D104" s="48"/>
      <c r="E104" s="18"/>
      <c r="F104" s="23">
        <f>SUM(F88:F103)</f>
        <v>0</v>
      </c>
    </row>
    <row r="105" spans="1:8" ht="11.4">
      <c r="A105" s="9"/>
      <c r="B105" s="20"/>
      <c r="C105" s="9"/>
      <c r="D105" s="51"/>
      <c r="E105" s="18"/>
      <c r="F105" s="23"/>
    </row>
    <row r="106" spans="1:8" ht="11.4">
      <c r="A106" s="9"/>
      <c r="B106" s="20"/>
      <c r="C106" s="9"/>
      <c r="D106" s="48"/>
      <c r="E106" s="18"/>
      <c r="F106" s="24"/>
    </row>
    <row r="107" spans="1:8" ht="11.4">
      <c r="A107" s="14"/>
      <c r="B107" s="15" t="s">
        <v>161</v>
      </c>
      <c r="C107" s="14"/>
      <c r="D107" s="47"/>
      <c r="E107" s="16"/>
      <c r="F107" s="17"/>
    </row>
    <row r="108" spans="1:8" ht="20.399999999999999">
      <c r="A108" s="9" t="s">
        <v>19</v>
      </c>
      <c r="B108" s="10" t="s">
        <v>204</v>
      </c>
      <c r="C108" s="9" t="s">
        <v>68</v>
      </c>
      <c r="D108" s="48">
        <v>8</v>
      </c>
      <c r="E108" s="18"/>
      <c r="F108" s="19">
        <f t="shared" ref="F108:F115" si="11">E108*D108</f>
        <v>0</v>
      </c>
    </row>
    <row r="109" spans="1:8" ht="20.399999999999999">
      <c r="A109" s="9" t="s">
        <v>20</v>
      </c>
      <c r="B109" s="10" t="s">
        <v>205</v>
      </c>
      <c r="C109" s="9" t="s">
        <v>68</v>
      </c>
      <c r="D109" s="48">
        <v>25</v>
      </c>
      <c r="E109" s="18"/>
      <c r="F109" s="19">
        <f t="shared" si="11"/>
        <v>0</v>
      </c>
    </row>
    <row r="110" spans="1:8" ht="20.399999999999999">
      <c r="A110" s="9" t="s">
        <v>36</v>
      </c>
      <c r="B110" s="10" t="s">
        <v>206</v>
      </c>
      <c r="C110" s="9" t="s">
        <v>68</v>
      </c>
      <c r="D110" s="48">
        <v>30</v>
      </c>
      <c r="E110" s="18"/>
      <c r="F110" s="19">
        <f t="shared" si="11"/>
        <v>0</v>
      </c>
    </row>
    <row r="111" spans="1:8" ht="51">
      <c r="A111" s="9" t="s">
        <v>61</v>
      </c>
      <c r="B111" s="10" t="s">
        <v>207</v>
      </c>
      <c r="C111" s="9" t="s">
        <v>208</v>
      </c>
      <c r="D111" s="48">
        <v>1</v>
      </c>
      <c r="E111" s="18"/>
      <c r="F111" s="19">
        <f t="shared" si="11"/>
        <v>0</v>
      </c>
      <c r="H111" s="68"/>
    </row>
    <row r="112" spans="1:8" ht="20.399999999999999">
      <c r="A112" s="9" t="s">
        <v>62</v>
      </c>
      <c r="B112" s="10" t="s">
        <v>209</v>
      </c>
      <c r="C112" s="9" t="s">
        <v>68</v>
      </c>
      <c r="D112" s="48">
        <v>40</v>
      </c>
      <c r="E112" s="18"/>
      <c r="F112" s="19">
        <f t="shared" si="11"/>
        <v>0</v>
      </c>
    </row>
    <row r="113" spans="1:6" ht="22.5" customHeight="1">
      <c r="A113" s="9" t="s">
        <v>63</v>
      </c>
      <c r="B113" s="10" t="s">
        <v>343</v>
      </c>
      <c r="C113" s="9" t="s">
        <v>68</v>
      </c>
      <c r="D113" s="48">
        <v>70</v>
      </c>
      <c r="E113" s="18"/>
      <c r="F113" s="76">
        <f t="shared" si="11"/>
        <v>0</v>
      </c>
    </row>
    <row r="114" spans="1:6" ht="11.4">
      <c r="A114" s="9" t="s">
        <v>63</v>
      </c>
      <c r="B114" s="10" t="s">
        <v>210</v>
      </c>
      <c r="C114" s="9" t="s">
        <v>211</v>
      </c>
      <c r="D114" s="48">
        <v>5</v>
      </c>
      <c r="E114" s="18"/>
      <c r="F114" s="19">
        <f t="shared" si="11"/>
        <v>0</v>
      </c>
    </row>
    <row r="115" spans="1:6" ht="31.95" customHeight="1">
      <c r="A115" s="9" t="s">
        <v>71</v>
      </c>
      <c r="B115" s="10" t="s">
        <v>212</v>
      </c>
      <c r="C115" s="9" t="s">
        <v>208</v>
      </c>
      <c r="D115" s="48">
        <v>1</v>
      </c>
      <c r="E115" s="18"/>
      <c r="F115" s="19">
        <f t="shared" si="11"/>
        <v>0</v>
      </c>
    </row>
    <row r="116" spans="1:6" ht="20.399999999999999">
      <c r="A116" s="9" t="s">
        <v>72</v>
      </c>
      <c r="B116" s="10" t="s">
        <v>116</v>
      </c>
      <c r="C116" s="9" t="s">
        <v>14</v>
      </c>
      <c r="D116" s="48">
        <v>3</v>
      </c>
      <c r="E116" s="18"/>
      <c r="F116" s="19">
        <f t="shared" ref="F116:F125" si="12">E116*D116</f>
        <v>0</v>
      </c>
    </row>
    <row r="117" spans="1:6" ht="24" customHeight="1">
      <c r="A117" s="9" t="s">
        <v>73</v>
      </c>
      <c r="B117" s="10" t="s">
        <v>117</v>
      </c>
      <c r="C117" s="9" t="s">
        <v>14</v>
      </c>
      <c r="D117" s="48">
        <v>3</v>
      </c>
      <c r="E117" s="18"/>
      <c r="F117" s="19">
        <f t="shared" si="12"/>
        <v>0</v>
      </c>
    </row>
    <row r="118" spans="1:6" ht="11.4">
      <c r="A118" s="9" t="s">
        <v>77</v>
      </c>
      <c r="B118" s="10" t="s">
        <v>118</v>
      </c>
      <c r="C118" s="9" t="s">
        <v>14</v>
      </c>
      <c r="D118" s="48">
        <v>3</v>
      </c>
      <c r="E118" s="18"/>
      <c r="F118" s="19">
        <f t="shared" si="12"/>
        <v>0</v>
      </c>
    </row>
    <row r="119" spans="1:6" ht="11.4">
      <c r="A119" s="9" t="s">
        <v>87</v>
      </c>
      <c r="B119" s="10" t="s">
        <v>215</v>
      </c>
      <c r="C119" s="9" t="s">
        <v>14</v>
      </c>
      <c r="D119" s="48">
        <v>3</v>
      </c>
      <c r="E119" s="18"/>
      <c r="F119" s="19">
        <f>E119*D119</f>
        <v>0</v>
      </c>
    </row>
    <row r="120" spans="1:6" ht="20.399999999999999">
      <c r="A120" s="9" t="s">
        <v>87</v>
      </c>
      <c r="B120" s="10" t="s">
        <v>346</v>
      </c>
      <c r="C120" s="9" t="s">
        <v>14</v>
      </c>
      <c r="D120" s="48">
        <v>3</v>
      </c>
      <c r="E120" s="18"/>
      <c r="F120" s="19">
        <f>E120*D120</f>
        <v>0</v>
      </c>
    </row>
    <row r="121" spans="1:6" ht="40.799999999999997">
      <c r="A121" s="9" t="s">
        <v>87</v>
      </c>
      <c r="B121" s="10" t="s">
        <v>344</v>
      </c>
      <c r="C121" s="9" t="s">
        <v>14</v>
      </c>
      <c r="D121" s="48">
        <v>1</v>
      </c>
      <c r="E121" s="18"/>
      <c r="F121" s="19">
        <f>E121*D121</f>
        <v>0</v>
      </c>
    </row>
    <row r="122" spans="1:6" ht="51">
      <c r="A122" s="9" t="s">
        <v>216</v>
      </c>
      <c r="B122" s="10" t="s">
        <v>99</v>
      </c>
      <c r="C122" s="9" t="s">
        <v>14</v>
      </c>
      <c r="D122" s="48">
        <v>1</v>
      </c>
      <c r="E122" s="18"/>
      <c r="F122" s="19" t="s">
        <v>199</v>
      </c>
    </row>
    <row r="123" spans="1:6" ht="46.2" customHeight="1">
      <c r="A123" s="9" t="s">
        <v>217</v>
      </c>
      <c r="B123" s="10" t="s">
        <v>97</v>
      </c>
      <c r="C123" s="9" t="s">
        <v>14</v>
      </c>
      <c r="D123" s="48">
        <v>1</v>
      </c>
      <c r="E123" s="18"/>
      <c r="F123" s="19" t="s">
        <v>199</v>
      </c>
    </row>
    <row r="124" spans="1:6" ht="20.399999999999999">
      <c r="A124" s="9" t="s">
        <v>218</v>
      </c>
      <c r="B124" s="10" t="s">
        <v>213</v>
      </c>
      <c r="C124" s="9" t="s">
        <v>14</v>
      </c>
      <c r="D124" s="48">
        <v>3</v>
      </c>
      <c r="E124" s="18"/>
      <c r="F124" s="19">
        <f t="shared" si="12"/>
        <v>0</v>
      </c>
    </row>
    <row r="125" spans="1:6" ht="20.399999999999999">
      <c r="A125" s="9" t="s">
        <v>219</v>
      </c>
      <c r="B125" s="10" t="s">
        <v>214</v>
      </c>
      <c r="C125" s="9" t="s">
        <v>14</v>
      </c>
      <c r="D125" s="48">
        <v>1</v>
      </c>
      <c r="E125" s="18"/>
      <c r="F125" s="19">
        <f t="shared" si="12"/>
        <v>0</v>
      </c>
    </row>
    <row r="126" spans="1:6" ht="11.4">
      <c r="A126" s="9"/>
      <c r="B126" s="20" t="s">
        <v>22</v>
      </c>
      <c r="C126" s="9"/>
      <c r="D126" s="48"/>
      <c r="E126" s="18"/>
      <c r="F126" s="23">
        <f>SUM(F108:F125)</f>
        <v>0</v>
      </c>
    </row>
    <row r="127" spans="1:6" ht="11.4">
      <c r="A127" s="9"/>
      <c r="B127" s="20"/>
      <c r="C127" s="9"/>
      <c r="D127" s="48"/>
      <c r="E127" s="18"/>
      <c r="F127" s="24"/>
    </row>
    <row r="128" spans="1:6" ht="11.4">
      <c r="A128" s="14"/>
      <c r="B128" s="15" t="s">
        <v>162</v>
      </c>
      <c r="C128" s="14"/>
      <c r="D128" s="47"/>
      <c r="E128" s="16"/>
      <c r="F128" s="17"/>
    </row>
    <row r="129" spans="1:6" ht="11.4">
      <c r="A129" s="9" t="s">
        <v>37</v>
      </c>
      <c r="B129" s="10" t="s">
        <v>119</v>
      </c>
      <c r="C129" s="9" t="s">
        <v>4</v>
      </c>
      <c r="D129" s="48">
        <v>175</v>
      </c>
      <c r="E129" s="18"/>
      <c r="F129" s="19">
        <f>E129*D129</f>
        <v>0</v>
      </c>
    </row>
    <row r="130" spans="1:6" ht="11.4">
      <c r="A130" s="9" t="s">
        <v>38</v>
      </c>
      <c r="B130" s="10" t="s">
        <v>259</v>
      </c>
      <c r="C130" s="9" t="s">
        <v>4</v>
      </c>
      <c r="D130" s="48">
        <v>54</v>
      </c>
      <c r="E130" s="18"/>
      <c r="F130" s="19">
        <f>E130*D130</f>
        <v>0</v>
      </c>
    </row>
    <row r="131" spans="1:6" ht="11.4">
      <c r="A131" s="9" t="s">
        <v>39</v>
      </c>
      <c r="B131" s="10" t="s">
        <v>120</v>
      </c>
      <c r="C131" s="9" t="s">
        <v>4</v>
      </c>
      <c r="D131" s="48">
        <f>+D129</f>
        <v>175</v>
      </c>
      <c r="E131" s="18"/>
      <c r="F131" s="19">
        <f t="shared" ref="F131:F143" si="13">E131*D131</f>
        <v>0</v>
      </c>
    </row>
    <row r="132" spans="1:6" ht="11.4">
      <c r="A132" s="9" t="s">
        <v>40</v>
      </c>
      <c r="B132" s="10" t="s">
        <v>220</v>
      </c>
      <c r="C132" s="9" t="s">
        <v>4</v>
      </c>
      <c r="D132" s="48">
        <v>310</v>
      </c>
      <c r="E132" s="18"/>
      <c r="F132" s="19">
        <f t="shared" si="13"/>
        <v>0</v>
      </c>
    </row>
    <row r="133" spans="1:6" ht="20.399999999999999">
      <c r="A133" s="9" t="s">
        <v>41</v>
      </c>
      <c r="B133" s="10" t="s">
        <v>275</v>
      </c>
      <c r="C133" s="9" t="s">
        <v>4</v>
      </c>
      <c r="D133" s="48">
        <v>196.12</v>
      </c>
      <c r="E133" s="18"/>
      <c r="F133" s="19">
        <f t="shared" si="13"/>
        <v>0</v>
      </c>
    </row>
    <row r="134" spans="1:6" ht="23.25" customHeight="1">
      <c r="A134" s="9" t="s">
        <v>42</v>
      </c>
      <c r="B134" s="10" t="s">
        <v>277</v>
      </c>
      <c r="C134" s="9" t="s">
        <v>4</v>
      </c>
      <c r="D134" s="48">
        <v>32.630000000000003</v>
      </c>
      <c r="E134" s="18"/>
      <c r="F134" s="19">
        <f>E134*D134</f>
        <v>0</v>
      </c>
    </row>
    <row r="135" spans="1:6" ht="21" customHeight="1">
      <c r="A135" s="9" t="s">
        <v>43</v>
      </c>
      <c r="B135" s="10" t="s">
        <v>347</v>
      </c>
      <c r="C135" s="9" t="s">
        <v>4</v>
      </c>
      <c r="D135" s="48">
        <f>+D133*0.1</f>
        <v>19.612000000000002</v>
      </c>
      <c r="E135" s="18"/>
      <c r="F135" s="19">
        <f t="shared" si="13"/>
        <v>0</v>
      </c>
    </row>
    <row r="136" spans="1:6" ht="20.399999999999999">
      <c r="A136" s="9" t="s">
        <v>44</v>
      </c>
      <c r="B136" s="10" t="s">
        <v>125</v>
      </c>
      <c r="C136" s="9" t="s">
        <v>4</v>
      </c>
      <c r="D136" s="48">
        <v>8.8800000000000008</v>
      </c>
      <c r="E136" s="18"/>
      <c r="F136" s="19">
        <f t="shared" si="13"/>
        <v>0</v>
      </c>
    </row>
    <row r="137" spans="1:6" ht="20.399999999999999">
      <c r="A137" s="9" t="s">
        <v>45</v>
      </c>
      <c r="B137" s="10" t="s">
        <v>348</v>
      </c>
      <c r="C137" s="9" t="s">
        <v>4</v>
      </c>
      <c r="D137" s="48">
        <f>21*3.1-0.75*2.1*3-0.6*0.7*3</f>
        <v>59.115000000000009</v>
      </c>
      <c r="E137" s="18"/>
      <c r="F137" s="19">
        <f t="shared" si="13"/>
        <v>0</v>
      </c>
    </row>
    <row r="138" spans="1:6" ht="11.4">
      <c r="A138" s="9" t="s">
        <v>46</v>
      </c>
      <c r="B138" s="10" t="s">
        <v>349</v>
      </c>
      <c r="C138" s="9" t="s">
        <v>4</v>
      </c>
      <c r="D138" s="48">
        <v>15</v>
      </c>
      <c r="E138" s="18"/>
      <c r="F138" s="19">
        <f t="shared" si="13"/>
        <v>0</v>
      </c>
    </row>
    <row r="139" spans="1:6" ht="30.6">
      <c r="A139" s="9" t="s">
        <v>47</v>
      </c>
      <c r="B139" s="10" t="s">
        <v>350</v>
      </c>
      <c r="C139" s="9" t="s">
        <v>4</v>
      </c>
      <c r="D139" s="48">
        <v>188.05</v>
      </c>
      <c r="E139" s="18"/>
      <c r="F139" s="19">
        <f t="shared" si="13"/>
        <v>0</v>
      </c>
    </row>
    <row r="140" spans="1:6" ht="11.4">
      <c r="A140" s="9" t="s">
        <v>91</v>
      </c>
      <c r="B140" s="10" t="s">
        <v>98</v>
      </c>
      <c r="C140" s="9" t="s">
        <v>3</v>
      </c>
      <c r="D140" s="48">
        <v>1</v>
      </c>
      <c r="E140" s="18"/>
      <c r="F140" s="19">
        <f>E140*D140</f>
        <v>0</v>
      </c>
    </row>
    <row r="141" spans="1:6" ht="20.399999999999999">
      <c r="A141" s="9" t="s">
        <v>92</v>
      </c>
      <c r="B141" s="10" t="s">
        <v>121</v>
      </c>
      <c r="C141" s="9" t="s">
        <v>3</v>
      </c>
      <c r="D141" s="48">
        <v>1</v>
      </c>
      <c r="E141" s="18"/>
      <c r="F141" s="19">
        <f>E141*D141</f>
        <v>0</v>
      </c>
    </row>
    <row r="142" spans="1:6" ht="11.4">
      <c r="A142" s="9" t="s">
        <v>260</v>
      </c>
      <c r="B142" s="10" t="s">
        <v>122</v>
      </c>
      <c r="C142" s="9" t="s">
        <v>3</v>
      </c>
      <c r="D142" s="48">
        <v>1</v>
      </c>
      <c r="E142" s="18"/>
      <c r="F142" s="19">
        <f>E142*D142</f>
        <v>0</v>
      </c>
    </row>
    <row r="143" spans="1:6" ht="9.75" customHeight="1">
      <c r="A143" s="9" t="s">
        <v>93</v>
      </c>
      <c r="B143" s="10" t="s">
        <v>221</v>
      </c>
      <c r="C143" s="9" t="s">
        <v>4</v>
      </c>
      <c r="D143" s="48">
        <v>55.46</v>
      </c>
      <c r="E143" s="18"/>
      <c r="F143" s="19">
        <f t="shared" si="13"/>
        <v>0</v>
      </c>
    </row>
    <row r="144" spans="1:6" ht="11.4">
      <c r="A144" s="9" t="s">
        <v>288</v>
      </c>
      <c r="B144" s="10" t="s">
        <v>276</v>
      </c>
      <c r="C144" s="9" t="s">
        <v>208</v>
      </c>
      <c r="D144" s="48">
        <v>1</v>
      </c>
      <c r="E144" s="18"/>
      <c r="F144" s="19">
        <f>E144*D144</f>
        <v>0</v>
      </c>
    </row>
    <row r="145" spans="1:6" ht="11.4">
      <c r="A145" s="9"/>
      <c r="B145" s="20" t="s">
        <v>29</v>
      </c>
      <c r="C145" s="9"/>
      <c r="D145" s="48"/>
      <c r="E145" s="18"/>
      <c r="F145" s="23">
        <f>SUM(F129:F144)</f>
        <v>0</v>
      </c>
    </row>
    <row r="146" spans="1:6" ht="11.4">
      <c r="A146" s="9"/>
      <c r="B146" s="10"/>
      <c r="C146" s="9"/>
      <c r="D146" s="48"/>
      <c r="E146" s="18"/>
      <c r="F146" s="19"/>
    </row>
    <row r="147" spans="1:6" ht="11.4">
      <c r="A147" s="30"/>
      <c r="B147" s="15" t="s">
        <v>163</v>
      </c>
      <c r="C147" s="14"/>
      <c r="D147" s="47"/>
      <c r="E147" s="16"/>
      <c r="F147" s="17"/>
    </row>
    <row r="148" spans="1:6" ht="11.4">
      <c r="A148" s="69"/>
      <c r="B148" s="61" t="s">
        <v>222</v>
      </c>
      <c r="C148" s="60"/>
      <c r="D148" s="62"/>
      <c r="E148" s="63"/>
      <c r="F148" s="70"/>
    </row>
    <row r="149" spans="1:6" ht="11.4">
      <c r="A149" s="29" t="s">
        <v>140</v>
      </c>
      <c r="B149" s="10" t="s">
        <v>223</v>
      </c>
      <c r="C149" s="29" t="s">
        <v>68</v>
      </c>
      <c r="D149" s="48">
        <v>7</v>
      </c>
      <c r="E149" s="18"/>
      <c r="F149" s="19">
        <f>E149*D149</f>
        <v>0</v>
      </c>
    </row>
    <row r="150" spans="1:6" ht="11.4">
      <c r="A150" s="29" t="s">
        <v>141</v>
      </c>
      <c r="B150" s="10" t="s">
        <v>224</v>
      </c>
      <c r="C150" s="29" t="s">
        <v>3</v>
      </c>
      <c r="D150" s="48">
        <v>1</v>
      </c>
      <c r="E150" s="18"/>
      <c r="F150" s="19">
        <f>E150*D150</f>
        <v>0</v>
      </c>
    </row>
    <row r="151" spans="1:6" ht="11.4">
      <c r="A151" s="29" t="s">
        <v>142</v>
      </c>
      <c r="B151" s="10" t="s">
        <v>225</v>
      </c>
      <c r="C151" s="29" t="s">
        <v>3</v>
      </c>
      <c r="D151" s="48">
        <v>1</v>
      </c>
      <c r="E151" s="18"/>
      <c r="F151" s="19">
        <f>E151*D151</f>
        <v>0</v>
      </c>
    </row>
    <row r="152" spans="1:6" ht="11.4">
      <c r="A152" s="29" t="s">
        <v>143</v>
      </c>
      <c r="B152" s="10" t="s">
        <v>226</v>
      </c>
      <c r="C152" s="29" t="s">
        <v>3</v>
      </c>
      <c r="D152" s="48">
        <v>1</v>
      </c>
      <c r="E152" s="18"/>
      <c r="F152" s="19">
        <f>E152*D152</f>
        <v>0</v>
      </c>
    </row>
    <row r="153" spans="1:6" ht="11.4">
      <c r="A153" s="29" t="s">
        <v>144</v>
      </c>
      <c r="B153" s="61" t="s">
        <v>227</v>
      </c>
      <c r="C153" s="60"/>
      <c r="D153" s="62"/>
      <c r="E153" s="63"/>
      <c r="F153" s="67"/>
    </row>
    <row r="154" spans="1:6" ht="11.4">
      <c r="A154" s="29" t="s">
        <v>145</v>
      </c>
      <c r="B154" s="10" t="s">
        <v>228</v>
      </c>
      <c r="C154" s="29" t="s">
        <v>3</v>
      </c>
      <c r="D154" s="48">
        <v>1</v>
      </c>
      <c r="E154" s="18"/>
      <c r="F154" s="19">
        <f t="shared" ref="F154:F160" si="14">E154*D154</f>
        <v>0</v>
      </c>
    </row>
    <row r="155" spans="1:6" ht="11.4">
      <c r="A155" s="29" t="s">
        <v>146</v>
      </c>
      <c r="B155" s="10" t="s">
        <v>229</v>
      </c>
      <c r="C155" s="29" t="s">
        <v>3</v>
      </c>
      <c r="D155" s="48">
        <v>1</v>
      </c>
      <c r="E155" s="18"/>
      <c r="F155" s="19">
        <f t="shared" si="14"/>
        <v>0</v>
      </c>
    </row>
    <row r="156" spans="1:6" ht="11.4">
      <c r="A156" s="29" t="s">
        <v>147</v>
      </c>
      <c r="B156" s="10" t="s">
        <v>230</v>
      </c>
      <c r="C156" s="29" t="s">
        <v>3</v>
      </c>
      <c r="D156" s="48">
        <v>1</v>
      </c>
      <c r="E156" s="18"/>
      <c r="F156" s="19">
        <f t="shared" si="14"/>
        <v>0</v>
      </c>
    </row>
    <row r="157" spans="1:6" ht="11.4">
      <c r="A157" s="29" t="s">
        <v>148</v>
      </c>
      <c r="B157" s="10" t="s">
        <v>252</v>
      </c>
      <c r="C157" s="29" t="s">
        <v>68</v>
      </c>
      <c r="D157" s="48">
        <v>115</v>
      </c>
      <c r="E157" s="18"/>
      <c r="F157" s="19">
        <f t="shared" si="14"/>
        <v>0</v>
      </c>
    </row>
    <row r="158" spans="1:6" ht="30" customHeight="1">
      <c r="A158" s="29" t="s">
        <v>149</v>
      </c>
      <c r="B158" s="10" t="s">
        <v>351</v>
      </c>
      <c r="C158" s="9" t="s">
        <v>68</v>
      </c>
      <c r="D158" s="48">
        <v>115</v>
      </c>
      <c r="E158" s="18"/>
      <c r="F158" s="76">
        <f t="shared" si="14"/>
        <v>0</v>
      </c>
    </row>
    <row r="159" spans="1:6" ht="20.399999999999999">
      <c r="A159" s="29" t="s">
        <v>150</v>
      </c>
      <c r="B159" s="10" t="s">
        <v>231</v>
      </c>
      <c r="C159" s="29" t="s">
        <v>21</v>
      </c>
      <c r="D159" s="48">
        <v>1</v>
      </c>
      <c r="E159" s="18"/>
      <c r="F159" s="19">
        <f t="shared" si="14"/>
        <v>0</v>
      </c>
    </row>
    <row r="160" spans="1:6" ht="20.399999999999999">
      <c r="A160" s="29" t="s">
        <v>151</v>
      </c>
      <c r="B160" s="10" t="s">
        <v>232</v>
      </c>
      <c r="C160" s="29" t="s">
        <v>21</v>
      </c>
      <c r="D160" s="48">
        <v>1</v>
      </c>
      <c r="E160" s="18"/>
      <c r="F160" s="19">
        <f t="shared" si="14"/>
        <v>0</v>
      </c>
    </row>
    <row r="161" spans="1:6" ht="11.4">
      <c r="A161" s="66"/>
      <c r="B161" s="61" t="s">
        <v>233</v>
      </c>
      <c r="C161" s="60"/>
      <c r="D161" s="62"/>
      <c r="E161" s="63"/>
      <c r="F161" s="67"/>
    </row>
    <row r="162" spans="1:6" ht="11.4">
      <c r="A162" s="29" t="s">
        <v>152</v>
      </c>
      <c r="B162" s="10" t="s">
        <v>26</v>
      </c>
      <c r="C162" s="29" t="s">
        <v>21</v>
      </c>
      <c r="D162" s="48">
        <v>1</v>
      </c>
      <c r="E162" s="18"/>
      <c r="F162" s="19">
        <f>E162*D162</f>
        <v>0</v>
      </c>
    </row>
    <row r="163" spans="1:6" ht="11.4">
      <c r="A163" s="29" t="s">
        <v>153</v>
      </c>
      <c r="B163" s="10" t="s">
        <v>90</v>
      </c>
      <c r="C163" s="29" t="s">
        <v>68</v>
      </c>
      <c r="D163" s="48">
        <v>80</v>
      </c>
      <c r="E163" s="18"/>
      <c r="F163" s="19">
        <f>E163*D163</f>
        <v>0</v>
      </c>
    </row>
    <row r="164" spans="1:6" ht="11.4">
      <c r="A164" s="29" t="s">
        <v>154</v>
      </c>
      <c r="B164" s="10" t="s">
        <v>234</v>
      </c>
      <c r="C164" s="29" t="s">
        <v>3</v>
      </c>
      <c r="D164" s="48">
        <v>1</v>
      </c>
      <c r="E164" s="18"/>
      <c r="F164" s="19">
        <f>E164*D164</f>
        <v>0</v>
      </c>
    </row>
    <row r="165" spans="1:6" ht="20.399999999999999">
      <c r="A165" s="66"/>
      <c r="B165" s="61" t="s">
        <v>235</v>
      </c>
      <c r="C165" s="60"/>
      <c r="D165" s="62"/>
      <c r="E165" s="63"/>
      <c r="F165" s="67"/>
    </row>
    <row r="166" spans="1:6" ht="11.4">
      <c r="A166" s="29" t="s">
        <v>164</v>
      </c>
      <c r="B166" s="10" t="s">
        <v>236</v>
      </c>
      <c r="C166" s="29" t="s">
        <v>14</v>
      </c>
      <c r="D166" s="48">
        <v>3</v>
      </c>
      <c r="E166" s="18"/>
      <c r="F166" s="19">
        <f t="shared" ref="F166:F174" si="15">E166*D166</f>
        <v>0</v>
      </c>
    </row>
    <row r="167" spans="1:6" ht="11.4">
      <c r="A167" s="29" t="s">
        <v>165</v>
      </c>
      <c r="B167" s="10" t="s">
        <v>245</v>
      </c>
      <c r="C167" s="29" t="s">
        <v>14</v>
      </c>
      <c r="D167" s="48">
        <v>1</v>
      </c>
      <c r="E167" s="18"/>
      <c r="F167" s="19">
        <f t="shared" si="15"/>
        <v>0</v>
      </c>
    </row>
    <row r="168" spans="1:6" ht="11.4">
      <c r="A168" s="29" t="s">
        <v>166</v>
      </c>
      <c r="B168" s="10" t="s">
        <v>237</v>
      </c>
      <c r="C168" s="29" t="s">
        <v>14</v>
      </c>
      <c r="D168" s="48">
        <v>15</v>
      </c>
      <c r="E168" s="18"/>
      <c r="F168" s="19">
        <f t="shared" si="15"/>
        <v>0</v>
      </c>
    </row>
    <row r="169" spans="1:6" ht="11.4">
      <c r="A169" s="29" t="s">
        <v>167</v>
      </c>
      <c r="B169" s="10" t="s">
        <v>238</v>
      </c>
      <c r="C169" s="29" t="s">
        <v>14</v>
      </c>
      <c r="D169" s="48">
        <v>4</v>
      </c>
      <c r="E169" s="18"/>
      <c r="F169" s="19">
        <f t="shared" si="15"/>
        <v>0</v>
      </c>
    </row>
    <row r="170" spans="1:6" ht="11.4">
      <c r="A170" s="29" t="s">
        <v>168</v>
      </c>
      <c r="B170" s="10" t="s">
        <v>239</v>
      </c>
      <c r="C170" s="29" t="s">
        <v>14</v>
      </c>
      <c r="D170" s="48">
        <v>4</v>
      </c>
      <c r="E170" s="18"/>
      <c r="F170" s="19">
        <f t="shared" si="15"/>
        <v>0</v>
      </c>
    </row>
    <row r="171" spans="1:6" ht="11.4">
      <c r="A171" s="29" t="s">
        <v>169</v>
      </c>
      <c r="B171" s="10" t="s">
        <v>240</v>
      </c>
      <c r="C171" s="29" t="s">
        <v>14</v>
      </c>
      <c r="D171" s="48">
        <v>1</v>
      </c>
      <c r="E171" s="18"/>
      <c r="F171" s="19">
        <f t="shared" si="15"/>
        <v>0</v>
      </c>
    </row>
    <row r="172" spans="1:6" ht="11.4">
      <c r="A172" s="29" t="s">
        <v>170</v>
      </c>
      <c r="B172" s="10" t="s">
        <v>241</v>
      </c>
      <c r="C172" s="29" t="s">
        <v>14</v>
      </c>
      <c r="D172" s="48">
        <v>1</v>
      </c>
      <c r="E172" s="18"/>
      <c r="F172" s="19">
        <f t="shared" si="15"/>
        <v>0</v>
      </c>
    </row>
    <row r="173" spans="1:6" ht="11.4">
      <c r="A173" s="29" t="s">
        <v>171</v>
      </c>
      <c r="B173" s="10" t="s">
        <v>242</v>
      </c>
      <c r="C173" s="29" t="s">
        <v>14</v>
      </c>
      <c r="D173" s="48">
        <v>3</v>
      </c>
      <c r="E173" s="18"/>
      <c r="F173" s="19">
        <f t="shared" si="15"/>
        <v>0</v>
      </c>
    </row>
    <row r="174" spans="1:6" ht="11.4">
      <c r="A174" s="29" t="s">
        <v>172</v>
      </c>
      <c r="B174" s="10" t="s">
        <v>243</v>
      </c>
      <c r="C174" s="29" t="s">
        <v>14</v>
      </c>
      <c r="D174" s="48">
        <v>1</v>
      </c>
      <c r="E174" s="18"/>
      <c r="F174" s="19">
        <f t="shared" si="15"/>
        <v>0</v>
      </c>
    </row>
    <row r="175" spans="1:6" ht="11.4">
      <c r="A175" s="29" t="s">
        <v>173</v>
      </c>
      <c r="B175" s="10" t="s">
        <v>246</v>
      </c>
      <c r="C175" s="29" t="s">
        <v>14</v>
      </c>
      <c r="D175" s="48">
        <v>1</v>
      </c>
      <c r="E175" s="18"/>
      <c r="F175" s="19">
        <f>E175*D175</f>
        <v>0</v>
      </c>
    </row>
    <row r="176" spans="1:6" ht="11.4">
      <c r="A176" s="66"/>
      <c r="B176" s="61" t="s">
        <v>352</v>
      </c>
      <c r="C176" s="60"/>
      <c r="D176" s="62"/>
      <c r="E176" s="63"/>
      <c r="F176" s="67"/>
    </row>
    <row r="177" spans="1:7" ht="20.399999999999999">
      <c r="A177" s="29" t="s">
        <v>174</v>
      </c>
      <c r="B177" s="10" t="s">
        <v>353</v>
      </c>
      <c r="C177" s="9" t="s">
        <v>14</v>
      </c>
      <c r="D177" s="48">
        <v>1</v>
      </c>
      <c r="E177" s="18"/>
      <c r="F177" s="19">
        <f t="shared" ref="F177:F182" si="16">E177*D177</f>
        <v>0</v>
      </c>
    </row>
    <row r="178" spans="1:7" ht="11.4">
      <c r="A178" s="29" t="s">
        <v>175</v>
      </c>
      <c r="B178" s="10" t="s">
        <v>354</v>
      </c>
      <c r="C178" s="9" t="s">
        <v>14</v>
      </c>
      <c r="D178" s="48">
        <v>1</v>
      </c>
      <c r="E178" s="18"/>
      <c r="F178" s="19">
        <f t="shared" si="16"/>
        <v>0</v>
      </c>
    </row>
    <row r="179" spans="1:7" ht="11.4">
      <c r="A179" s="29" t="s">
        <v>176</v>
      </c>
      <c r="B179" s="10" t="s">
        <v>355</v>
      </c>
      <c r="C179" s="9" t="s">
        <v>14</v>
      </c>
      <c r="D179" s="48">
        <v>1</v>
      </c>
      <c r="E179" s="18"/>
      <c r="F179" s="19">
        <f t="shared" si="16"/>
        <v>0</v>
      </c>
    </row>
    <row r="180" spans="1:7" ht="11.4">
      <c r="A180" s="29" t="s">
        <v>177</v>
      </c>
      <c r="B180" s="10" t="s">
        <v>356</v>
      </c>
      <c r="C180" s="9" t="s">
        <v>14</v>
      </c>
      <c r="D180" s="48">
        <v>18</v>
      </c>
      <c r="E180" s="18"/>
      <c r="F180" s="19">
        <f t="shared" si="16"/>
        <v>0</v>
      </c>
    </row>
    <row r="181" spans="1:7" ht="11.4">
      <c r="A181" s="29" t="s">
        <v>178</v>
      </c>
      <c r="B181" s="10" t="s">
        <v>357</v>
      </c>
      <c r="C181" s="9" t="s">
        <v>14</v>
      </c>
      <c r="D181" s="48">
        <v>1</v>
      </c>
      <c r="E181" s="18"/>
      <c r="F181" s="19">
        <f t="shared" si="16"/>
        <v>0</v>
      </c>
    </row>
    <row r="182" spans="1:7" ht="11.4">
      <c r="A182" s="29" t="s">
        <v>179</v>
      </c>
      <c r="B182" s="10" t="s">
        <v>358</v>
      </c>
      <c r="C182" s="9" t="s">
        <v>14</v>
      </c>
      <c r="D182" s="48">
        <v>3</v>
      </c>
      <c r="E182" s="18"/>
      <c r="F182" s="19">
        <f t="shared" si="16"/>
        <v>0</v>
      </c>
    </row>
    <row r="183" spans="1:7" ht="11.4">
      <c r="A183" s="66"/>
      <c r="B183" s="61" t="s">
        <v>244</v>
      </c>
      <c r="C183" s="60"/>
      <c r="D183" s="62"/>
      <c r="E183" s="63"/>
      <c r="F183" s="67"/>
      <c r="G183" s="71"/>
    </row>
    <row r="184" spans="1:7" ht="20.399999999999999">
      <c r="A184" s="29" t="s">
        <v>180</v>
      </c>
      <c r="B184" s="10" t="s">
        <v>81</v>
      </c>
      <c r="C184" s="29" t="s">
        <v>14</v>
      </c>
      <c r="D184" s="48">
        <v>45</v>
      </c>
      <c r="E184" s="18"/>
      <c r="F184" s="19">
        <f t="shared" ref="F184:F195" si="17">E184*D184</f>
        <v>0</v>
      </c>
    </row>
    <row r="185" spans="1:7" ht="20.399999999999999">
      <c r="A185" s="29" t="s">
        <v>181</v>
      </c>
      <c r="B185" s="10" t="s">
        <v>74</v>
      </c>
      <c r="C185" s="29" t="s">
        <v>14</v>
      </c>
      <c r="D185" s="48">
        <v>7</v>
      </c>
      <c r="E185" s="18"/>
      <c r="F185" s="19">
        <f t="shared" si="17"/>
        <v>0</v>
      </c>
    </row>
    <row r="186" spans="1:7" ht="20.399999999999999">
      <c r="A186" s="29" t="s">
        <v>182</v>
      </c>
      <c r="B186" s="10" t="s">
        <v>82</v>
      </c>
      <c r="C186" s="29" t="s">
        <v>14</v>
      </c>
      <c r="D186" s="48">
        <v>3</v>
      </c>
      <c r="E186" s="18"/>
      <c r="F186" s="19">
        <f t="shared" si="17"/>
        <v>0</v>
      </c>
    </row>
    <row r="187" spans="1:7" ht="11.4">
      <c r="A187" s="29" t="s">
        <v>183</v>
      </c>
      <c r="B187" s="10" t="s">
        <v>126</v>
      </c>
      <c r="C187" s="29" t="s">
        <v>14</v>
      </c>
      <c r="D187" s="48">
        <v>0</v>
      </c>
      <c r="E187" s="18"/>
      <c r="F187" s="19">
        <f t="shared" si="17"/>
        <v>0</v>
      </c>
    </row>
    <row r="188" spans="1:7" ht="11.4">
      <c r="A188" s="29" t="s">
        <v>289</v>
      </c>
      <c r="B188" s="10" t="s">
        <v>247</v>
      </c>
      <c r="C188" s="29" t="s">
        <v>14</v>
      </c>
      <c r="D188" s="48">
        <v>3</v>
      </c>
      <c r="E188" s="18"/>
      <c r="F188" s="19">
        <f t="shared" si="17"/>
        <v>0</v>
      </c>
    </row>
    <row r="189" spans="1:7" ht="11.4">
      <c r="A189" s="29" t="s">
        <v>290</v>
      </c>
      <c r="B189" s="10" t="s">
        <v>248</v>
      </c>
      <c r="C189" s="29" t="s">
        <v>14</v>
      </c>
      <c r="D189" s="48">
        <v>3</v>
      </c>
      <c r="E189" s="18"/>
      <c r="F189" s="19">
        <f t="shared" si="17"/>
        <v>0</v>
      </c>
    </row>
    <row r="190" spans="1:7" ht="11.4">
      <c r="A190" s="29" t="s">
        <v>184</v>
      </c>
      <c r="B190" s="10" t="s">
        <v>249</v>
      </c>
      <c r="C190" s="29" t="s">
        <v>14</v>
      </c>
      <c r="D190" s="48">
        <v>7</v>
      </c>
      <c r="E190" s="18"/>
      <c r="F190" s="19">
        <f t="shared" si="17"/>
        <v>0</v>
      </c>
    </row>
    <row r="191" spans="1:7" ht="11.4">
      <c r="A191" s="29" t="s">
        <v>253</v>
      </c>
      <c r="B191" s="10" t="s">
        <v>250</v>
      </c>
      <c r="C191" s="29" t="s">
        <v>14</v>
      </c>
      <c r="D191" s="48">
        <v>2</v>
      </c>
      <c r="E191" s="18"/>
      <c r="F191" s="19">
        <f t="shared" si="17"/>
        <v>0</v>
      </c>
    </row>
    <row r="192" spans="1:7" ht="11.4">
      <c r="A192" s="29" t="s">
        <v>254</v>
      </c>
      <c r="B192" s="10" t="s">
        <v>264</v>
      </c>
      <c r="C192" s="29" t="s">
        <v>14</v>
      </c>
      <c r="D192" s="48">
        <v>10</v>
      </c>
      <c r="E192" s="18"/>
      <c r="F192" s="19">
        <f t="shared" si="17"/>
        <v>0</v>
      </c>
    </row>
    <row r="193" spans="1:6" ht="9.75" customHeight="1">
      <c r="A193" s="29" t="s">
        <v>255</v>
      </c>
      <c r="B193" s="10" t="s">
        <v>362</v>
      </c>
      <c r="C193" s="29" t="s">
        <v>14</v>
      </c>
      <c r="D193" s="48">
        <v>20</v>
      </c>
      <c r="E193" s="18"/>
      <c r="F193" s="19">
        <f t="shared" si="17"/>
        <v>0</v>
      </c>
    </row>
    <row r="194" spans="1:6" ht="11.4">
      <c r="A194" s="29" t="s">
        <v>291</v>
      </c>
      <c r="B194" s="10" t="s">
        <v>361</v>
      </c>
      <c r="C194" s="29" t="s">
        <v>14</v>
      </c>
      <c r="D194" s="48">
        <v>20</v>
      </c>
      <c r="E194" s="18"/>
      <c r="F194" s="19">
        <f t="shared" si="17"/>
        <v>0</v>
      </c>
    </row>
    <row r="195" spans="1:6" ht="11.4">
      <c r="A195" s="29" t="s">
        <v>292</v>
      </c>
      <c r="B195" s="10" t="s">
        <v>251</v>
      </c>
      <c r="C195" s="29" t="s">
        <v>14</v>
      </c>
      <c r="D195" s="48">
        <v>4</v>
      </c>
      <c r="E195" s="18"/>
      <c r="F195" s="19">
        <f t="shared" si="17"/>
        <v>0</v>
      </c>
    </row>
    <row r="196" spans="1:6" s="77" customFormat="1" ht="34.950000000000003" customHeight="1">
      <c r="A196" s="29" t="s">
        <v>360</v>
      </c>
      <c r="B196" s="10" t="s">
        <v>359</v>
      </c>
      <c r="C196" s="29" t="s">
        <v>14</v>
      </c>
      <c r="D196" s="48">
        <v>1</v>
      </c>
      <c r="E196" s="18"/>
      <c r="F196" s="19">
        <f>E196*D196</f>
        <v>0</v>
      </c>
    </row>
    <row r="197" spans="1:6" ht="20.399999999999999">
      <c r="A197" s="29" t="s">
        <v>380</v>
      </c>
      <c r="B197" s="10" t="s">
        <v>54</v>
      </c>
      <c r="C197" s="29" t="s">
        <v>14</v>
      </c>
      <c r="D197" s="48">
        <v>11</v>
      </c>
      <c r="E197" s="18"/>
      <c r="F197" s="19">
        <f t="shared" ref="F197:F202" si="18">E197*D197</f>
        <v>0</v>
      </c>
    </row>
    <row r="198" spans="1:6" ht="11.4">
      <c r="A198" s="29" t="s">
        <v>381</v>
      </c>
      <c r="B198" s="10" t="s">
        <v>123</v>
      </c>
      <c r="C198" s="29" t="s">
        <v>14</v>
      </c>
      <c r="D198" s="48">
        <v>7</v>
      </c>
      <c r="E198" s="18"/>
      <c r="F198" s="19">
        <f t="shared" si="18"/>
        <v>0</v>
      </c>
    </row>
    <row r="199" spans="1:6" ht="11.4">
      <c r="A199" s="29" t="s">
        <v>382</v>
      </c>
      <c r="B199" s="10" t="s">
        <v>124</v>
      </c>
      <c r="C199" s="29" t="s">
        <v>14</v>
      </c>
      <c r="D199" s="48">
        <v>1</v>
      </c>
      <c r="E199" s="18"/>
      <c r="F199" s="19">
        <f t="shared" si="18"/>
        <v>0</v>
      </c>
    </row>
    <row r="200" spans="1:6" ht="11.4">
      <c r="A200" s="29" t="s">
        <v>383</v>
      </c>
      <c r="B200" s="10" t="s">
        <v>265</v>
      </c>
      <c r="C200" s="29" t="s">
        <v>14</v>
      </c>
      <c r="D200" s="48">
        <v>1</v>
      </c>
      <c r="E200" s="18"/>
      <c r="F200" s="19">
        <f>E200*D200</f>
        <v>0</v>
      </c>
    </row>
    <row r="201" spans="1:6" ht="11.4">
      <c r="A201" s="29" t="s">
        <v>384</v>
      </c>
      <c r="B201" s="10" t="s">
        <v>266</v>
      </c>
      <c r="C201" s="29" t="s">
        <v>68</v>
      </c>
      <c r="D201" s="48">
        <v>18</v>
      </c>
      <c r="E201" s="18"/>
      <c r="F201" s="19">
        <f>E201*D201</f>
        <v>0</v>
      </c>
    </row>
    <row r="202" spans="1:6" ht="12" customHeight="1">
      <c r="A202" s="29" t="s">
        <v>385</v>
      </c>
      <c r="B202" s="10" t="s">
        <v>127</v>
      </c>
      <c r="C202" s="29" t="s">
        <v>14</v>
      </c>
      <c r="D202" s="48">
        <v>2</v>
      </c>
      <c r="E202" s="18"/>
      <c r="F202" s="19">
        <f t="shared" si="18"/>
        <v>0</v>
      </c>
    </row>
    <row r="203" spans="1:6" ht="11.4">
      <c r="A203" s="29"/>
      <c r="B203" s="20" t="s">
        <v>155</v>
      </c>
      <c r="C203" s="29"/>
      <c r="D203" s="48"/>
      <c r="E203" s="18"/>
      <c r="F203" s="21">
        <f>SUM(F148:F202)</f>
        <v>0</v>
      </c>
    </row>
    <row r="204" spans="1:6" ht="11.4">
      <c r="A204" s="29"/>
      <c r="B204" s="20"/>
      <c r="C204" s="29"/>
      <c r="D204" s="48"/>
      <c r="E204" s="18"/>
      <c r="F204" s="19"/>
    </row>
    <row r="205" spans="1:6" ht="11.4">
      <c r="A205" s="25"/>
      <c r="B205" s="31"/>
      <c r="C205" s="32"/>
      <c r="D205" s="52"/>
      <c r="E205" s="26"/>
      <c r="F205" s="33"/>
    </row>
    <row r="206" spans="1:6" ht="11.4">
      <c r="A206" s="32"/>
      <c r="B206" s="34"/>
      <c r="C206" s="32"/>
      <c r="D206" s="52"/>
      <c r="E206" s="35"/>
      <c r="F206" s="33"/>
    </row>
    <row r="207" spans="1:6" ht="11.4">
      <c r="A207" s="25"/>
      <c r="B207" s="34"/>
      <c r="C207" s="25"/>
      <c r="D207" s="53"/>
      <c r="E207" s="26"/>
      <c r="F207" s="36"/>
    </row>
    <row r="208" spans="1:6" ht="11.4">
      <c r="A208" s="37">
        <v>1</v>
      </c>
      <c r="B208" s="97" t="s">
        <v>185</v>
      </c>
      <c r="C208" s="97"/>
      <c r="D208" s="97"/>
      <c r="E208" s="97"/>
      <c r="F208" s="21">
        <f>+F25</f>
        <v>0</v>
      </c>
    </row>
    <row r="209" spans="1:6" ht="11.4">
      <c r="A209" s="37">
        <v>2</v>
      </c>
      <c r="B209" s="97" t="s">
        <v>186</v>
      </c>
      <c r="C209" s="97"/>
      <c r="D209" s="97"/>
      <c r="E209" s="97"/>
      <c r="F209" s="21">
        <f>+F36</f>
        <v>0</v>
      </c>
    </row>
    <row r="210" spans="1:6" ht="11.4">
      <c r="A210" s="37">
        <v>3</v>
      </c>
      <c r="B210" s="85" t="s">
        <v>187</v>
      </c>
      <c r="C210" s="86"/>
      <c r="D210" s="86"/>
      <c r="E210" s="87"/>
      <c r="F210" s="21">
        <f>+F60</f>
        <v>0</v>
      </c>
    </row>
    <row r="211" spans="1:6" ht="11.4">
      <c r="A211" s="37">
        <v>4</v>
      </c>
      <c r="B211" s="85" t="s">
        <v>392</v>
      </c>
      <c r="C211" s="86"/>
      <c r="D211" s="86"/>
      <c r="E211" s="87"/>
      <c r="F211" s="21">
        <f>+F76</f>
        <v>0</v>
      </c>
    </row>
    <row r="212" spans="1:6" ht="11.4">
      <c r="A212" s="37">
        <v>5</v>
      </c>
      <c r="B212" s="85" t="s">
        <v>391</v>
      </c>
      <c r="C212" s="86"/>
      <c r="D212" s="86"/>
      <c r="E212" s="87"/>
      <c r="F212" s="21">
        <f>F85</f>
        <v>0</v>
      </c>
    </row>
    <row r="213" spans="1:6" ht="11.4">
      <c r="A213" s="37">
        <v>6</v>
      </c>
      <c r="B213" s="85" t="s">
        <v>390</v>
      </c>
      <c r="C213" s="86"/>
      <c r="D213" s="86"/>
      <c r="E213" s="87"/>
      <c r="F213" s="24">
        <f>F104</f>
        <v>0</v>
      </c>
    </row>
    <row r="214" spans="1:6" ht="11.4">
      <c r="A214" s="37">
        <v>7</v>
      </c>
      <c r="B214" s="85" t="s">
        <v>188</v>
      </c>
      <c r="C214" s="86"/>
      <c r="D214" s="86"/>
      <c r="E214" s="87"/>
      <c r="F214" s="21">
        <f>+F126</f>
        <v>0</v>
      </c>
    </row>
    <row r="215" spans="1:6" ht="11.4">
      <c r="A215" s="37">
        <v>8</v>
      </c>
      <c r="B215" s="85" t="s">
        <v>189</v>
      </c>
      <c r="C215" s="86"/>
      <c r="D215" s="86"/>
      <c r="E215" s="87"/>
      <c r="F215" s="21">
        <f>+F145</f>
        <v>0</v>
      </c>
    </row>
    <row r="216" spans="1:6" ht="11.4">
      <c r="A216" s="37">
        <v>9</v>
      </c>
      <c r="B216" s="85" t="s">
        <v>386</v>
      </c>
      <c r="C216" s="88"/>
      <c r="D216" s="88"/>
      <c r="E216" s="89"/>
      <c r="F216" s="21">
        <f>F203</f>
        <v>0</v>
      </c>
    </row>
    <row r="217" spans="1:6" ht="11.4">
      <c r="A217" s="37"/>
      <c r="B217" s="38"/>
      <c r="C217" s="39"/>
      <c r="D217" s="54"/>
      <c r="E217" s="40"/>
      <c r="F217" s="21"/>
    </row>
    <row r="218" spans="1:6" ht="11.4">
      <c r="A218" s="74"/>
      <c r="B218" s="90" t="s">
        <v>278</v>
      </c>
      <c r="C218" s="91"/>
      <c r="D218" s="91"/>
      <c r="E218" s="92"/>
      <c r="F218" s="75">
        <f>SUM(F208:F217)</f>
        <v>0</v>
      </c>
    </row>
  </sheetData>
  <mergeCells count="13">
    <mergeCell ref="A1:F1"/>
    <mergeCell ref="A4:F4"/>
    <mergeCell ref="B209:E209"/>
    <mergeCell ref="A39:F39"/>
    <mergeCell ref="B208:E208"/>
    <mergeCell ref="B215:E215"/>
    <mergeCell ref="B216:E216"/>
    <mergeCell ref="B218:E218"/>
    <mergeCell ref="B210:E210"/>
    <mergeCell ref="B211:E211"/>
    <mergeCell ref="B212:E212"/>
    <mergeCell ref="B214:E214"/>
    <mergeCell ref="B213:E213"/>
  </mergeCells>
  <phoneticPr fontId="39" type="noConversion"/>
  <pageMargins left="0.70866141732283472" right="0.70866141732283472" top="0.74803149606299213" bottom="0.74803149606299213" header="0.31496062992125984" footer="0.31496062992125984"/>
  <pageSetup paperSize="9" scale="91" fitToHeight="0" orientation="portrait" r:id="rId1"/>
  <headerFooter>
    <oddFooter>Page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8"/>
  <sheetViews>
    <sheetView tabSelected="1" zoomScaleNormal="100" zoomScaleSheetLayoutView="120" workbookViewId="0">
      <selection activeCell="B9" sqref="B9"/>
    </sheetView>
  </sheetViews>
  <sheetFormatPr baseColWidth="10" defaultColWidth="11.44140625" defaultRowHeight="12"/>
  <cols>
    <col min="1" max="1" width="4.6640625" style="2" customWidth="1"/>
    <col min="2" max="2" width="59.33203125" style="3" customWidth="1"/>
    <col min="3" max="4" width="7.88671875" style="43" customWidth="1"/>
    <col min="5" max="5" width="12.6640625" style="43" customWidth="1"/>
    <col min="6" max="6" width="12.5546875" style="5" customWidth="1"/>
    <col min="7" max="16384" width="11.44140625" style="1"/>
  </cols>
  <sheetData>
    <row r="1" spans="1:6" ht="43.8" customHeight="1">
      <c r="A1" s="93" t="s">
        <v>393</v>
      </c>
      <c r="B1" s="94"/>
      <c r="C1" s="94"/>
      <c r="D1" s="94"/>
      <c r="E1" s="94"/>
      <c r="F1" s="95"/>
    </row>
    <row r="3" spans="1:6" ht="21">
      <c r="B3" s="6"/>
      <c r="C3" s="44"/>
      <c r="D3" s="44"/>
      <c r="E3" s="44"/>
      <c r="F3" s="6"/>
    </row>
    <row r="4" spans="1:6" ht="13.2">
      <c r="A4" s="7"/>
      <c r="B4" s="7"/>
      <c r="C4" s="45"/>
      <c r="D4" s="45"/>
      <c r="E4" s="45"/>
      <c r="F4" s="7"/>
    </row>
    <row r="5" spans="1:6" ht="22.5" customHeight="1">
      <c r="A5" s="96" t="s">
        <v>388</v>
      </c>
      <c r="B5" s="96"/>
      <c r="C5" s="96"/>
      <c r="D5" s="96"/>
      <c r="E5" s="96"/>
      <c r="F5" s="96"/>
    </row>
    <row r="6" spans="1:6" ht="22.5" customHeight="1">
      <c r="A6" s="41"/>
      <c r="B6" s="41"/>
      <c r="C6" s="42"/>
      <c r="D6" s="42"/>
      <c r="E6" s="42"/>
      <c r="F6" s="41"/>
    </row>
    <row r="7" spans="1:6" ht="11.4">
      <c r="A7" s="32"/>
      <c r="B7" s="34"/>
      <c r="C7" s="52"/>
      <c r="D7" s="52"/>
      <c r="E7" s="52"/>
      <c r="F7" s="33"/>
    </row>
    <row r="8" spans="1:6" ht="11.4">
      <c r="A8" s="25"/>
      <c r="B8" s="34"/>
      <c r="C8" s="53"/>
      <c r="D8" s="53"/>
      <c r="E8" s="53"/>
      <c r="F8" s="36"/>
    </row>
    <row r="9" spans="1:6" ht="25.95" customHeight="1">
      <c r="A9" s="25"/>
      <c r="B9" s="79" t="s">
        <v>370</v>
      </c>
      <c r="C9" s="103" t="s">
        <v>371</v>
      </c>
      <c r="D9" s="103" t="s">
        <v>372</v>
      </c>
      <c r="E9" s="104" t="s">
        <v>374</v>
      </c>
      <c r="F9" s="103" t="s">
        <v>373</v>
      </c>
    </row>
    <row r="10" spans="1:6" s="57" customFormat="1" ht="13.2">
      <c r="A10" s="55" t="s">
        <v>133</v>
      </c>
      <c r="B10" s="79" t="s">
        <v>294</v>
      </c>
      <c r="C10" s="79" t="s">
        <v>375</v>
      </c>
      <c r="D10" s="55">
        <v>1</v>
      </c>
      <c r="E10" s="82">
        <v>0</v>
      </c>
      <c r="F10" s="56">
        <f>D10*E10</f>
        <v>0</v>
      </c>
    </row>
    <row r="11" spans="1:6" s="57" customFormat="1" ht="52.8">
      <c r="A11" s="55" t="s">
        <v>134</v>
      </c>
      <c r="B11" s="83" t="s">
        <v>376</v>
      </c>
      <c r="C11" s="78" t="s">
        <v>375</v>
      </c>
      <c r="D11" s="55">
        <v>1</v>
      </c>
      <c r="E11" s="84">
        <v>0</v>
      </c>
      <c r="F11" s="56">
        <f>D11*E11</f>
        <v>0</v>
      </c>
    </row>
    <row r="12" spans="1:6" s="57" customFormat="1" ht="13.2">
      <c r="A12" s="55" t="s">
        <v>377</v>
      </c>
      <c r="B12" s="83" t="s">
        <v>102</v>
      </c>
      <c r="C12" s="78" t="s">
        <v>375</v>
      </c>
      <c r="D12" s="55">
        <v>1</v>
      </c>
      <c r="E12" s="84">
        <v>0</v>
      </c>
      <c r="F12" s="56">
        <f>D12*E12</f>
        <v>0</v>
      </c>
    </row>
    <row r="13" spans="1:6" s="57" customFormat="1" ht="13.2">
      <c r="A13" s="55" t="s">
        <v>378</v>
      </c>
      <c r="B13" s="83" t="s">
        <v>295</v>
      </c>
      <c r="C13" s="78" t="s">
        <v>375</v>
      </c>
      <c r="D13" s="55">
        <v>1</v>
      </c>
      <c r="E13" s="84">
        <v>0</v>
      </c>
      <c r="F13" s="56">
        <f>D13*E13</f>
        <v>0</v>
      </c>
    </row>
    <row r="14" spans="1:6" s="57" customFormat="1" ht="13.2">
      <c r="A14" s="55" t="s">
        <v>379</v>
      </c>
      <c r="B14" s="80" t="s">
        <v>389</v>
      </c>
      <c r="C14" s="79"/>
      <c r="D14" s="79"/>
      <c r="E14" s="81"/>
      <c r="F14" s="56">
        <f>'BATIMENT PRINCIPAL'!F218</f>
        <v>0</v>
      </c>
    </row>
    <row r="15" spans="1:6" s="57" customFormat="1" ht="13.2">
      <c r="A15" s="55"/>
      <c r="B15" s="58"/>
      <c r="C15" s="59"/>
      <c r="D15" s="59"/>
      <c r="E15" s="59"/>
      <c r="F15" s="56"/>
    </row>
    <row r="16" spans="1:6" s="57" customFormat="1" ht="13.2">
      <c r="A16" s="72"/>
      <c r="B16" s="101" t="s">
        <v>55</v>
      </c>
      <c r="C16" s="102"/>
      <c r="D16" s="102"/>
      <c r="E16" s="102"/>
      <c r="F16" s="73">
        <f>SUM(F10:F15)</f>
        <v>0</v>
      </c>
    </row>
    <row r="17" spans="1:6" s="57" customFormat="1" ht="13.2">
      <c r="A17" s="72"/>
      <c r="B17" s="101" t="s">
        <v>365</v>
      </c>
      <c r="C17" s="102"/>
      <c r="D17" s="102"/>
      <c r="E17" s="102"/>
      <c r="F17" s="73">
        <f>+F16*0.18</f>
        <v>0</v>
      </c>
    </row>
    <row r="18" spans="1:6" s="57" customFormat="1" ht="13.2">
      <c r="A18" s="72"/>
      <c r="B18" s="101" t="s">
        <v>366</v>
      </c>
      <c r="C18" s="102"/>
      <c r="D18" s="102"/>
      <c r="E18" s="102"/>
      <c r="F18" s="73">
        <f>SUM(F16:F17)</f>
        <v>0</v>
      </c>
    </row>
  </sheetData>
  <mergeCells count="5">
    <mergeCell ref="B17:E17"/>
    <mergeCell ref="B18:E18"/>
    <mergeCell ref="B16:E16"/>
    <mergeCell ref="A1:F1"/>
    <mergeCell ref="A5:F5"/>
  </mergeCells>
  <pageMargins left="0.7" right="0.7" top="0.75" bottom="0.75" header="0.3" footer="0.3"/>
  <pageSetup paperSize="9" scale="8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27" ma:contentTypeDescription="" ma:contentTypeScope="" ma:versionID="ca25fcb7912a6a2b0cc29b893c38c727">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3b002fd9ff71fa376cc41683dbf7eea2"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BD087A-1FE3-4C8E-93C3-42EC6AA2AF94}">
  <ds:schemaRefs>
    <ds:schemaRef ds:uri="http://schemas.microsoft.com/sharepoint/v3/contenttype/forms"/>
  </ds:schemaRefs>
</ds:datastoreItem>
</file>

<file path=customXml/itemProps2.xml><?xml version="1.0" encoding="utf-8"?>
<ds:datastoreItem xmlns:ds="http://schemas.openxmlformats.org/officeDocument/2006/customXml" ds:itemID="{AA951183-1672-441B-964A-B2C42BBA769A}">
  <ds:schemaRefs>
    <ds:schemaRef ds:uri="http://schemas.microsoft.com/sharepoint/events"/>
  </ds:schemaRefs>
</ds:datastoreItem>
</file>

<file path=customXml/itemProps3.xml><?xml version="1.0" encoding="utf-8"?>
<ds:datastoreItem xmlns:ds="http://schemas.openxmlformats.org/officeDocument/2006/customXml" ds:itemID="{02889970-F3E7-4A21-B5E8-28803F0E73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89b6ff-5735-4b3c-9dca-50e80957a65b"/>
    <ds:schemaRef ds:uri="14a9c00f-d9e3-4eb9-aad3-f69239d17d9c"/>
    <ds:schemaRef ds:uri="508ba6eb-9e09-4fd5-92f2-2d9921329f2d"/>
    <ds:schemaRef ds:uri="017ef222-b715-482d-b25e-e029bead7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BATIMENT PRINCIPAL</vt:lpstr>
      <vt:lpstr>RECAP GENERAL</vt:lpstr>
      <vt:lpstr>'BATIMENT PRINCIPAL'!Zone_d_impression</vt:lpstr>
      <vt:lpstr>'RECAP GENERAL'!Zone_d_impression</vt:lpstr>
    </vt:vector>
  </TitlesOfParts>
  <Company>MMMMMMM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dc:creator>
  <cp:lastModifiedBy>Vander Auwera T</cp:lastModifiedBy>
  <cp:lastPrinted>2021-01-26T14:58:47Z</cp:lastPrinted>
  <dcterms:created xsi:type="dcterms:W3CDTF">2008-05-18T12:44:57Z</dcterms:created>
  <dcterms:modified xsi:type="dcterms:W3CDTF">2023-03-29T16:20:17Z</dcterms:modified>
</cp:coreProperties>
</file>