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C:\Users\Vander Auwera T\ENABEL\BURKINA FASO - 🔒 Contracts\21_Marchés_Publics\BKF1803111_Police_proximité\BKF1803111-10007 Infrastructures FSI\2_CSC\"/>
    </mc:Choice>
  </mc:AlternateContent>
  <xr:revisionPtr revIDLastSave="7" documentId="13_ncr:1_{0E1CF0D5-D8EB-47F4-AA81-B5D9237DA5AD}" xr6:coauthVersionLast="36" xr6:coauthVersionMax="47" xr10:uidLastSave="{0A830113-3B2B-4FCE-8EA3-8BA5DA801449}"/>
  <bookViews>
    <workbookView xWindow="-108" yWindow="-108" windowWidth="23256" windowHeight="12456" tabRatio="692" activeTab="1" xr2:uid="{00000000-000D-0000-FFFF-FFFF00000000}"/>
  </bookViews>
  <sheets>
    <sheet name="MAGASIN" sheetId="8" r:id="rId1"/>
    <sheet name="RECAP GENERAL" sheetId="10" r:id="rId2"/>
  </sheets>
  <definedNames>
    <definedName name="_xlnm.Print_Area" localSheetId="0">MAGASIN!$A$1:$F$90</definedName>
    <definedName name="_xlnm.Print_Area" localSheetId="1">'RECAP GENERAL'!$A$1:$F$18</definedName>
  </definedNames>
  <calcPr calcId="191029"/>
</workbook>
</file>

<file path=xl/calcChain.xml><?xml version="1.0" encoding="utf-8"?>
<calcChain xmlns="http://schemas.openxmlformats.org/spreadsheetml/2006/main">
  <c r="F13" i="10" l="1"/>
  <c r="F12" i="10"/>
  <c r="F11" i="10"/>
  <c r="F10" i="10"/>
  <c r="F78" i="8"/>
  <c r="D30" i="8"/>
  <c r="F30" i="8" s="1"/>
  <c r="D32" i="8"/>
  <c r="F32" i="8" s="1"/>
  <c r="D31" i="8"/>
  <c r="F31" i="8" s="1"/>
  <c r="F33" i="8"/>
  <c r="D27" i="8"/>
  <c r="D23" i="8"/>
  <c r="D20" i="8"/>
  <c r="D15" i="8"/>
  <c r="D14" i="8"/>
  <c r="F14" i="8" s="1"/>
  <c r="D29" i="8" l="1"/>
  <c r="D28" i="8" l="1"/>
  <c r="F28" i="8" s="1"/>
  <c r="D26" i="8"/>
  <c r="F25" i="8"/>
  <c r="D22" i="8"/>
  <c r="D21" i="8"/>
  <c r="F11" i="8"/>
  <c r="D13" i="8"/>
  <c r="F74" i="8" l="1"/>
  <c r="D57" i="8"/>
  <c r="F57" i="8" s="1"/>
  <c r="D40" i="8"/>
  <c r="D55" i="8" s="1"/>
  <c r="F50" i="8"/>
  <c r="F49" i="8"/>
  <c r="F48" i="8"/>
  <c r="F47" i="8"/>
  <c r="D37" i="8"/>
  <c r="D54" i="8" s="1"/>
  <c r="F42" i="8"/>
  <c r="F65" i="8"/>
  <c r="F67" i="8"/>
  <c r="F69" i="8"/>
  <c r="F70" i="8"/>
  <c r="F71" i="8"/>
  <c r="F75" i="8"/>
  <c r="F76" i="8"/>
  <c r="F77" i="8"/>
  <c r="F79" i="8"/>
  <c r="F9" i="8"/>
  <c r="F10" i="8"/>
  <c r="F12" i="8"/>
  <c r="F13" i="8"/>
  <c r="F15" i="8"/>
  <c r="F20" i="8"/>
  <c r="F21" i="8"/>
  <c r="F22" i="8"/>
  <c r="F23" i="8"/>
  <c r="F24" i="8"/>
  <c r="F26" i="8"/>
  <c r="F27" i="8"/>
  <c r="F29" i="8"/>
  <c r="F38" i="8"/>
  <c r="F39" i="8"/>
  <c r="F41" i="8"/>
  <c r="F58" i="8"/>
  <c r="F59" i="8"/>
  <c r="F60" i="8"/>
  <c r="F51" i="8" l="1"/>
  <c r="F86" i="8" s="1"/>
  <c r="F80" i="8"/>
  <c r="F88" i="8" s="1"/>
  <c r="F34" i="8"/>
  <c r="F84" i="8" s="1"/>
  <c r="D56" i="8"/>
  <c r="F56" i="8" s="1"/>
  <c r="F16" i="8"/>
  <c r="F83" i="8" s="1"/>
  <c r="F37" i="8"/>
  <c r="F43" i="8" l="1"/>
  <c r="F85" i="8" s="1"/>
  <c r="F61" i="8"/>
  <c r="F87" i="8" s="1"/>
  <c r="F90" i="8" l="1"/>
  <c r="F14" i="10" s="1"/>
  <c r="F16" i="10" l="1"/>
  <c r="F17" i="10" s="1"/>
  <c r="F18" i="10" s="1"/>
</calcChain>
</file>

<file path=xl/sharedStrings.xml><?xml version="1.0" encoding="utf-8"?>
<sst xmlns="http://schemas.openxmlformats.org/spreadsheetml/2006/main" count="207" uniqueCount="160">
  <si>
    <t>Désignation des ouvrages</t>
  </si>
  <si>
    <t>Prix Total</t>
  </si>
  <si>
    <t>1.1</t>
  </si>
  <si>
    <t>ff</t>
  </si>
  <si>
    <t>m²</t>
  </si>
  <si>
    <t>Sous Total I</t>
  </si>
  <si>
    <t>2.1</t>
  </si>
  <si>
    <t>2.2</t>
  </si>
  <si>
    <t>2.3</t>
  </si>
  <si>
    <t>2.4</t>
  </si>
  <si>
    <t>2.5</t>
  </si>
  <si>
    <t>Sous Total II</t>
  </si>
  <si>
    <t>3.1</t>
  </si>
  <si>
    <t>3.2</t>
  </si>
  <si>
    <t>u</t>
  </si>
  <si>
    <t>Sous Total III</t>
  </si>
  <si>
    <t>6.2</t>
  </si>
  <si>
    <t>Sous Total VI</t>
  </si>
  <si>
    <t>7.1</t>
  </si>
  <si>
    <t>7.2</t>
  </si>
  <si>
    <t>ens</t>
  </si>
  <si>
    <t>Sous Total VII</t>
  </si>
  <si>
    <t>1.3</t>
  </si>
  <si>
    <t>5.1</t>
  </si>
  <si>
    <t>Mise à la terre du bâtiment</t>
  </si>
  <si>
    <t>Sous Total II : BETON-BETON ARME</t>
  </si>
  <si>
    <t>Sous Total III :  MACONNERIE</t>
  </si>
  <si>
    <t>m2</t>
  </si>
  <si>
    <t>Enduit intérieur lissé de 1,5cm d'épaisseur</t>
  </si>
  <si>
    <t>1.2</t>
  </si>
  <si>
    <t>1.4</t>
  </si>
  <si>
    <t>2.6</t>
  </si>
  <si>
    <t>3.3</t>
  </si>
  <si>
    <t>3.4</t>
  </si>
  <si>
    <t>6.1</t>
  </si>
  <si>
    <t>7.3</t>
  </si>
  <si>
    <t>1.5</t>
  </si>
  <si>
    <t>1.6</t>
  </si>
  <si>
    <t>Sous Total V</t>
  </si>
  <si>
    <t>2.8</t>
  </si>
  <si>
    <t>II  - BETON - BETON ARME</t>
  </si>
  <si>
    <t>TOTAL HTVA</t>
  </si>
  <si>
    <t>3.5</t>
  </si>
  <si>
    <t>6.3</t>
  </si>
  <si>
    <t>6.4</t>
  </si>
  <si>
    <t>6.5</t>
  </si>
  <si>
    <t>6.6</t>
  </si>
  <si>
    <t>7.4</t>
  </si>
  <si>
    <t>7.5</t>
  </si>
  <si>
    <t>7.6</t>
  </si>
  <si>
    <t>2.7</t>
  </si>
  <si>
    <t>2.10</t>
  </si>
  <si>
    <t>3.6</t>
  </si>
  <si>
    <t>5.2</t>
  </si>
  <si>
    <t>ml</t>
  </si>
  <si>
    <t>5.3</t>
  </si>
  <si>
    <t>5.4</t>
  </si>
  <si>
    <t>7.7</t>
  </si>
  <si>
    <t>7.8</t>
  </si>
  <si>
    <t>7.9</t>
  </si>
  <si>
    <t xml:space="preserve">Réglette bloc standard  de 120 étanche  LED type T8 de 18W/1350 Lum de marque Philips ou équivalent </t>
  </si>
  <si>
    <t>Raccordements et calfeutrements divers</t>
  </si>
  <si>
    <t>6.8</t>
  </si>
  <si>
    <t>7.10</t>
  </si>
  <si>
    <t>Implantation de l'ensemble  ouvrages (bâtiment , y compris VRD)</t>
  </si>
  <si>
    <t xml:space="preserve">Réglette bloc standard  de 120  LED type T8 de 18W/1350 Lum de marque Philips ou équivalent </t>
  </si>
  <si>
    <t>7.11</t>
  </si>
  <si>
    <t>Câblette de terre de 29 mm² cuivre nu incorporé dans le chainage bas</t>
  </si>
  <si>
    <t>P.U.</t>
  </si>
  <si>
    <t>UNITE</t>
  </si>
  <si>
    <t>QTE/NBRE</t>
  </si>
  <si>
    <t>Traitement anti-termites et anti-reptiles pour dallage de sol y compris film polyane</t>
  </si>
  <si>
    <t>Peinture gycéro sur menuiseries métalliques aux couleurs du maitre d'œuvre</t>
  </si>
  <si>
    <t>Remblai sans apport (pour fouilles de semelles isolées et fouilles pour semelles filantes)</t>
  </si>
  <si>
    <r>
      <t>m</t>
    </r>
    <r>
      <rPr>
        <vertAlign val="superscript"/>
        <sz val="8"/>
        <rFont val="D-DIN Condensed"/>
        <family val="2"/>
      </rPr>
      <t>3</t>
    </r>
  </si>
  <si>
    <t>Nettoyage général du chantier</t>
  </si>
  <si>
    <t>Enduit sous face dalles de 1,5cm d'épaisseur</t>
  </si>
  <si>
    <t>Enduit platre  de type TOPSIM ou équivalent pour murs intérieurs</t>
  </si>
  <si>
    <t xml:space="preserve">Peinture de type FOAM LAVABLE de chez SAPEC sur enduit intérieur </t>
  </si>
  <si>
    <t>A</t>
  </si>
  <si>
    <t>B</t>
  </si>
  <si>
    <t>1.7</t>
  </si>
  <si>
    <t>pm</t>
  </si>
  <si>
    <t>MENUISERIE METALLIQUE - NB: TOUTES LES MENUISERIES METALLIQUES SERONT CONFORMES AUX DETAILS DES PLANS D'ARCHITECTURE. LA TOLE METALLIQUE SERA DE 2mm D'EPAISSEUR. LES MENUISERIES METALLIQUES ET LES ELEMENTS DE CHARPENTE RECEVRONT DEUX COUCHES D'ANTIROUILLE OBLIGATOIREMENT EFFECTUEES AU PISTOLET. LES POINTS/CORDONS DE SOUDURE SERONT SYSTEMATIQUEMENTS MEULES ET LES JONCTIONS ENTRE LES ELEMENTS SOUDES SERONT IMPERATIVEMENT MASTIQUES AVANT L'APPLICATION DE L'ANTIROUILLE ET LEUR LIVRAISON SUR CHANTIER. LES FENETRES METALLIQUES RECEVRONT UN REJET D'EAU EN FER PLAT DE 30X3mm FIXE SUR LE MONTANT DE LA FENETRE et UN CADRE BAS EN FER CARRE DE 10mm SERVIRA DE SEUIL. LA FENETRE RECEVRA UN PROFILE METALLIQUE EQUIVALENT A CELUI DES MONTANTS QUI FERA L'ASSISE DE LA FENETRE.</t>
  </si>
  <si>
    <t>FOURREAUTAGE</t>
  </si>
  <si>
    <t>FILERIE</t>
  </si>
  <si>
    <t>MISE A LA TERRE ET ACCESSOIRES DE RACCORDEMENTS DIVERS</t>
  </si>
  <si>
    <t>Barrette de coupure et accessoires de raccordements divers</t>
  </si>
  <si>
    <t>TABLEAUX ELECTRIQUES ET COFFRETS - TOUS ACCESSOIRES DE CHEZ LEGRAND</t>
  </si>
  <si>
    <t>APPAREILLAGES</t>
  </si>
  <si>
    <t xml:space="preserve">I - PREPARATIONS-NETTOYAGE DE CHANTIER-IMPLANTATIONS - TERRASSEMENT </t>
  </si>
  <si>
    <t>NB: Tous les bétons des éléments structurels (semelles, poteaux, poutres, dalles et élements préfabriqués) seront en quartz ou granit calibré passant au tamis de 25x25mm. Ils feront l'objet d'une approbation par la mission de contrôle avant leur mise en oeuvre. Ils devront être lavés si besoin est afin de les débarrasser de toutes impuretés.</t>
  </si>
  <si>
    <r>
      <t>Béton  armé dosé à 350kg/m</t>
    </r>
    <r>
      <rPr>
        <b/>
        <vertAlign val="superscript"/>
        <sz val="8"/>
        <rFont val="D-DIN Condensed"/>
        <family val="2"/>
      </rPr>
      <t>3</t>
    </r>
    <r>
      <rPr>
        <b/>
        <sz val="8"/>
        <rFont val="D-DIN Condensed"/>
        <family val="2"/>
      </rPr>
      <t xml:space="preserve"> pour dalle pleines hydrofugé au produit sika liquide</t>
    </r>
  </si>
  <si>
    <t>Plus-value pour gaines, trémies et ouvrages particuliers</t>
  </si>
  <si>
    <t>Enduit extérieur lissé de 2cm d'épaisseur y compris soubassements</t>
  </si>
  <si>
    <t xml:space="preserve">Enduit platre sous faces dalles </t>
  </si>
  <si>
    <r>
      <t xml:space="preserve">Peinture MARMOREX </t>
    </r>
    <r>
      <rPr>
        <b/>
        <sz val="8"/>
        <rFont val="D-DIN Condensed"/>
        <family val="2"/>
      </rPr>
      <t xml:space="preserve">  couleurs aux choix du maitre d'ouvrage pour enduit extérieur</t>
    </r>
  </si>
  <si>
    <t>Etanchéité paxalumin pour toiture dalles pleines et chéneaux avec un relevé jusqu'au couronnement d'acrotère</t>
  </si>
  <si>
    <t>Interrupteur simple allumage de type INGELEC TITAN ou ZENITH</t>
  </si>
  <si>
    <t>Interrupteur double allumage  de type INGELEC TITAN ou ZENITH</t>
  </si>
  <si>
    <t>Prise de courant  2P+T 10/16A Mosaic simple de type INGELEC TITAN ou ZENITH</t>
  </si>
  <si>
    <t>Sous Total I : TERRASSEMENTS - IMPLANTATIONS - NETTOYAGE DE CHANTIER</t>
  </si>
  <si>
    <t>Sous Total V : MENUISERIES ALUMINIUM METALLIQUES ET BOIS</t>
  </si>
  <si>
    <t>MAGASIN</t>
  </si>
  <si>
    <t>Enduit sous dalle extérieur de 1,5cm d'épaisseur</t>
  </si>
  <si>
    <t>V -MENUISERIE MENUISERIE METALLIQUE</t>
  </si>
  <si>
    <t>ensemble foureautage</t>
  </si>
  <si>
    <t>Câble de 3×1,5 mm² pour éclairage</t>
  </si>
  <si>
    <t>Remblai avec apport latéritique d'épaisseur 70cm en moyenne sur emprise du bâtiment côté dammé,compacté puis arrosé par couches successives de 20cm</t>
  </si>
  <si>
    <t>Béton de propreté dosé à 150kg/m3 pour semelles filantes armées</t>
  </si>
  <si>
    <t>Autres bétons de propreté dosé à 150kg/m3 pour éléments de soubassement (sous bêches)</t>
  </si>
  <si>
    <t>Béton armé dosé à 350kg/m3 pour semelles filantes armées sous tous les murs suivant plan fourni (Epaisseur béton semelle filante = 30cm)</t>
  </si>
  <si>
    <t>2.9</t>
  </si>
  <si>
    <t>m3</t>
  </si>
  <si>
    <r>
      <t>Béton  armé dosé à 350kg/m</t>
    </r>
    <r>
      <rPr>
        <b/>
        <vertAlign val="superscript"/>
        <sz val="8"/>
        <rFont val="D-DIN Condensed"/>
        <family val="2"/>
      </rPr>
      <t xml:space="preserve">3 </t>
    </r>
    <r>
      <rPr>
        <b/>
        <sz val="8"/>
        <rFont val="D-DIN Condensed"/>
        <family val="2"/>
      </rPr>
      <t xml:space="preserve"> pour encadrement des baies</t>
    </r>
  </si>
  <si>
    <t xml:space="preserve">Installation de l'ensemble du chantier, Amenée de matériel </t>
  </si>
  <si>
    <t xml:space="preserve">Repli total de chantier </t>
  </si>
  <si>
    <t>Fouilles en tranchées pour semelles filantes armées (largeur 80cm -  profondeur 1,00m)</t>
  </si>
  <si>
    <t>Fouilles en tranchées pour bêche de marche (largeur 40 - profondeur 80cm)</t>
  </si>
  <si>
    <t>Lit de sable de 5cm d'épaisseur</t>
  </si>
  <si>
    <t>Béton armé  dosé à 350kg/m3 pour semelles filantes  armées sous bêche de marche (Ep 25cm)</t>
  </si>
  <si>
    <r>
      <t>Béton  armé dosé à 350kg/m</t>
    </r>
    <r>
      <rPr>
        <b/>
        <vertAlign val="superscript"/>
        <sz val="8"/>
        <rFont val="D-DIN Condensed"/>
        <family val="2"/>
      </rPr>
      <t>3</t>
    </r>
    <r>
      <rPr>
        <b/>
        <sz val="8"/>
        <rFont val="D-DIN Condensed"/>
        <family val="2"/>
      </rPr>
      <t xml:space="preserve"> pour voile en  infrastructure épaisseur=20cm</t>
    </r>
  </si>
  <si>
    <t>Béton  armé dosé à 350kg/m3 pour voile en superstructure épaisseur=20cm</t>
  </si>
  <si>
    <t xml:space="preserve">Marches d'acccès en béton armé  dosé à 300kg/m3 </t>
  </si>
  <si>
    <t xml:space="preserve">Béton armé dosé à 350kg/m² pour le dallage du bâtiment (épaisseur 15cm) y compris  bêches et arrêtements divers </t>
  </si>
  <si>
    <t>Béton  armé hydrofugé au produit sika liquide pour dalle pleine de 16</t>
  </si>
  <si>
    <t>Béton  armé hydrofugé au produit sika liquide pour acrotère +Becquet</t>
  </si>
  <si>
    <t>Béton  armé hydrofugé au produit sika liquide pour forme de pente</t>
  </si>
  <si>
    <t>2.11</t>
  </si>
  <si>
    <t>2.12</t>
  </si>
  <si>
    <t>2.13</t>
  </si>
  <si>
    <t>2.14</t>
  </si>
  <si>
    <t>III -  MACONNERIE ENDUITS</t>
  </si>
  <si>
    <t>Pissettes en terre cuite ou en béton pour evacuation des eaux pluviales</t>
  </si>
  <si>
    <t>FMV4 : Fenêtre métallique vitrée de dimensions 150x60/200cm ayant deux châssis  ouvrant à la française suivant plan de l'architecte</t>
  </si>
  <si>
    <t xml:space="preserve">PM3 : Porte métallique à deux vantaux double face avec en tôles de 2mm de dimensions 200x260cm un cadre en aluminium double H suivant plan de l'architecte </t>
  </si>
  <si>
    <t xml:space="preserve">PM4 : Porte métallique à deux vantaux double face avec en tôles de 2mm de dimensions 180x260cm un cadre métallique double H + suivant plan de l'architecte </t>
  </si>
  <si>
    <t>CHM1 : Châssis  métallique  en persiennes à lames  orientablesen tôles  de 1,5mm de dimensions 150x60/200cm</t>
  </si>
  <si>
    <t>VI - PEINTURE - REVETEMENTS MURAUX FACADE - CARRELAGE - ETANCHEITE</t>
  </si>
  <si>
    <t>VII - ELECTRICITE - CLIMATISATION - SECURITE INCENDIE</t>
  </si>
  <si>
    <t>Chape lissés au sol</t>
  </si>
  <si>
    <t>Prise de courant  2P+T 10/16A ETANCHE de type INGELEC TITAN ou ZENITH</t>
  </si>
  <si>
    <t>Sous Total VI : PEINTURE - REVETEMENTS MURAUX ET FACADE - FAUX PLAFOND - ETANCHEITE</t>
  </si>
  <si>
    <t>Sous Total VII : ELECTRICITE - CLIMATISATION - SECURITE INCENDIE</t>
  </si>
  <si>
    <t>TOTAL HTVA MAGASIN</t>
  </si>
  <si>
    <t>TVA 18%</t>
  </si>
  <si>
    <t>TOTAL TTC</t>
  </si>
  <si>
    <t>Désignation</t>
  </si>
  <si>
    <t>Unité</t>
  </si>
  <si>
    <t>Quantité</t>
  </si>
  <si>
    <t>Prix total</t>
  </si>
  <si>
    <t>Prix Unitaire</t>
  </si>
  <si>
    <t>FF</t>
  </si>
  <si>
    <t>Elaboration des plans d'exécution des lots génie civil (béton armé, etc.), des plans de recollement des lots génie  civil et des plans d'électricité à la fin du chantier de l'ensemble des ouvrages du lot</t>
  </si>
  <si>
    <t>C</t>
  </si>
  <si>
    <t>D</t>
  </si>
  <si>
    <t>F</t>
  </si>
  <si>
    <t>LOT 3 : MAGASIN</t>
  </si>
  <si>
    <t>CONSTRUCTION D'UN MAGASIN AU 35EME ESCADRON DE GENDARMERIE DE TENKODOGO</t>
  </si>
  <si>
    <t>LOT 3 : RECAPITULATIF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</si>
</sst>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41">
    <font>
      <sz val="10"/>
      <name val="Arial"/>
    </font>
    <font>
      <sz val="10"/>
      <name val="Arial"/>
      <family val="2"/>
    </font>
    <font>
      <sz val="11"/>
      <color indexed="8"/>
      <name val="Calibri"/>
      <family val="2"/>
    </font>
    <font>
      <sz val="11"/>
      <color indexed="31"/>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b/>
      <sz val="11"/>
      <color indexed="31"/>
      <name val="Calibri"/>
      <family val="2"/>
    </font>
    <font>
      <b/>
      <sz val="14"/>
      <name val="D-DIN Condensed"/>
      <family val="2"/>
    </font>
    <font>
      <sz val="9"/>
      <name val="D-DIN Condensed"/>
      <family val="2"/>
    </font>
    <font>
      <b/>
      <sz val="9"/>
      <name val="D-DIN Condensed"/>
      <family val="2"/>
    </font>
    <font>
      <b/>
      <sz val="9"/>
      <color theme="4"/>
      <name val="D-DIN Condensed"/>
      <family val="2"/>
    </font>
    <font>
      <b/>
      <sz val="16"/>
      <name val="D-DIN Condensed"/>
      <family val="2"/>
    </font>
    <font>
      <b/>
      <sz val="10"/>
      <name val="D-DIN Condensed"/>
      <family val="2"/>
    </font>
    <font>
      <sz val="8"/>
      <name val="D-DIN Condensed"/>
      <family val="2"/>
    </font>
    <font>
      <b/>
      <sz val="8"/>
      <name val="D-DIN Condensed"/>
      <family val="2"/>
    </font>
    <font>
      <b/>
      <sz val="8"/>
      <color theme="1"/>
      <name val="D-DIN Condensed"/>
      <family val="2"/>
    </font>
    <font>
      <b/>
      <sz val="8"/>
      <color theme="4"/>
      <name val="D-DIN Condensed"/>
      <family val="2"/>
    </font>
    <font>
      <vertAlign val="superscript"/>
      <sz val="8"/>
      <name val="D-DIN Condensed"/>
      <family val="2"/>
    </font>
    <font>
      <b/>
      <i/>
      <sz val="8"/>
      <name val="D-DIN Condensed"/>
      <family val="2"/>
    </font>
    <font>
      <b/>
      <vertAlign val="superscript"/>
      <sz val="8"/>
      <name val="D-DIN Condensed"/>
      <family val="2"/>
    </font>
    <font>
      <b/>
      <i/>
      <u/>
      <sz val="22"/>
      <name val="D-DIN Condensed"/>
      <family val="2"/>
    </font>
    <font>
      <b/>
      <i/>
      <u/>
      <sz val="22"/>
      <color rgb="FF00B050"/>
      <name val="D-DIN Condensed"/>
      <family val="2"/>
    </font>
    <font>
      <b/>
      <i/>
      <sz val="9"/>
      <color rgb="FF00B050"/>
      <name val="D-DIN Condensed"/>
      <family val="2"/>
    </font>
    <font>
      <b/>
      <i/>
      <sz val="16"/>
      <color rgb="FF00B050"/>
      <name val="D-DIN Condensed"/>
      <family val="2"/>
    </font>
    <font>
      <b/>
      <i/>
      <sz val="10"/>
      <color rgb="FF00B050"/>
      <name val="D-DIN Condensed"/>
      <family val="2"/>
    </font>
    <font>
      <b/>
      <i/>
      <sz val="8"/>
      <color rgb="FF00B050"/>
      <name val="D-DIN Condensed"/>
      <family val="2"/>
    </font>
    <font>
      <sz val="10"/>
      <name val="D-DIN Condensed"/>
      <family val="2"/>
    </font>
    <font>
      <sz val="8"/>
      <name val="Arial"/>
      <family val="2"/>
    </font>
    <font>
      <sz val="10"/>
      <name val="Arial"/>
    </font>
  </fonts>
  <fills count="23">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42"/>
      </patternFill>
    </fill>
    <fill>
      <patternFill patternType="solid">
        <fgColor indexed="55"/>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99FF66"/>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0" borderId="0" applyNumberFormat="0" applyFill="0" applyBorder="0" applyAlignment="0" applyProtection="0"/>
    <xf numFmtId="0" fontId="5" fillId="2" borderId="1" applyNumberFormat="0" applyAlignment="0" applyProtection="0"/>
    <xf numFmtId="0" fontId="6" fillId="0" borderId="2" applyNumberFormat="0" applyFill="0" applyAlignment="0" applyProtection="0"/>
    <xf numFmtId="0" fontId="1" fillId="4" borderId="3" applyNumberFormat="0" applyFont="0" applyAlignment="0" applyProtection="0"/>
    <xf numFmtId="0" fontId="7" fillId="3" borderId="1" applyNumberFormat="0" applyAlignment="0" applyProtection="0"/>
    <xf numFmtId="0" fontId="8" fillId="15" borderId="0" applyNumberFormat="0" applyBorder="0" applyAlignment="0" applyProtection="0"/>
    <xf numFmtId="0" fontId="9" fillId="8" borderId="0" applyNumberFormat="0" applyBorder="0" applyAlignment="0" applyProtection="0"/>
    <xf numFmtId="0" fontId="10" fillId="16" borderId="0" applyNumberFormat="0" applyBorder="0" applyAlignment="0" applyProtection="0"/>
    <xf numFmtId="0" fontId="11" fillId="2" borderId="4"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17" borderId="9" applyNumberFormat="0" applyAlignment="0" applyProtection="0"/>
    <xf numFmtId="164" fontId="40" fillId="0" borderId="0" applyFont="0" applyFill="0" applyBorder="0" applyAlignment="0" applyProtection="0"/>
  </cellStyleXfs>
  <cellXfs count="105">
    <xf numFmtId="0" fontId="0" fillId="0" borderId="0" xfId="0"/>
    <xf numFmtId="0" fontId="20" fillId="0" borderId="0" xfId="0" applyFont="1"/>
    <xf numFmtId="0" fontId="20" fillId="0" borderId="0" xfId="0" applyFont="1" applyAlignment="1">
      <alignment horizontal="center" vertical="center"/>
    </xf>
    <xf numFmtId="0" fontId="21" fillId="0" borderId="0" xfId="0" applyFont="1" applyAlignment="1">
      <alignment vertical="center"/>
    </xf>
    <xf numFmtId="3" fontId="22" fillId="0" borderId="0" xfId="0" applyNumberFormat="1" applyFont="1" applyAlignment="1">
      <alignment horizontal="right" vertical="center"/>
    </xf>
    <xf numFmtId="3" fontId="21" fillId="0" borderId="0" xfId="0" applyNumberFormat="1" applyFont="1" applyAlignment="1">
      <alignment vertical="center"/>
    </xf>
    <xf numFmtId="0" fontId="23" fillId="0" borderId="0" xfId="0" applyFont="1" applyAlignment="1">
      <alignment horizontal="center" vertical="center"/>
    </xf>
    <xf numFmtId="0" fontId="24" fillId="0" borderId="0" xfId="0" applyFont="1" applyAlignment="1">
      <alignment horizontal="center" vertical="center" wrapText="1"/>
    </xf>
    <xf numFmtId="0" fontId="21" fillId="0" borderId="0" xfId="0" applyFont="1" applyAlignment="1">
      <alignment horizontal="center" vertical="center" wrapText="1"/>
    </xf>
    <xf numFmtId="0" fontId="25" fillId="0" borderId="10" xfId="0" applyFont="1" applyBorder="1" applyAlignment="1">
      <alignment horizontal="center" vertical="center"/>
    </xf>
    <xf numFmtId="0" fontId="26" fillId="0" borderId="10" xfId="0" applyFont="1" applyBorder="1" applyAlignment="1">
      <alignment vertical="center" wrapText="1"/>
    </xf>
    <xf numFmtId="0" fontId="26" fillId="0" borderId="10" xfId="0" applyFont="1" applyBorder="1" applyAlignment="1">
      <alignment horizontal="center" vertical="center"/>
    </xf>
    <xf numFmtId="3" fontId="27" fillId="0" borderId="10" xfId="0" applyNumberFormat="1" applyFont="1" applyBorder="1" applyAlignment="1">
      <alignment horizontal="center" vertical="center" wrapText="1"/>
    </xf>
    <xf numFmtId="3" fontId="26" fillId="0" borderId="10" xfId="0" applyNumberFormat="1" applyFont="1" applyBorder="1" applyAlignment="1">
      <alignment horizontal="center" vertical="center" wrapText="1"/>
    </xf>
    <xf numFmtId="0" fontId="25" fillId="18" borderId="10" xfId="0" applyFont="1" applyFill="1" applyBorder="1" applyAlignment="1">
      <alignment horizontal="center" vertical="center"/>
    </xf>
    <xf numFmtId="0" fontId="26" fillId="18" borderId="10" xfId="0" applyFont="1" applyFill="1" applyBorder="1" applyAlignment="1">
      <alignment vertical="center" wrapText="1"/>
    </xf>
    <xf numFmtId="3" fontId="28" fillId="18" borderId="10" xfId="0" applyNumberFormat="1" applyFont="1" applyFill="1" applyBorder="1" applyAlignment="1">
      <alignment horizontal="right" vertical="center"/>
    </xf>
    <xf numFmtId="3" fontId="26" fillId="18" borderId="10" xfId="0" applyNumberFormat="1" applyFont="1" applyFill="1" applyBorder="1" applyAlignment="1">
      <alignment vertical="center"/>
    </xf>
    <xf numFmtId="3" fontId="28" fillId="0" borderId="10" xfId="0" applyNumberFormat="1" applyFont="1" applyBorder="1" applyAlignment="1">
      <alignment horizontal="right" vertical="center"/>
    </xf>
    <xf numFmtId="3" fontId="25" fillId="0" borderId="10" xfId="0" applyNumberFormat="1" applyFont="1" applyBorder="1" applyAlignment="1">
      <alignment horizontal="right" vertical="center"/>
    </xf>
    <xf numFmtId="0" fontId="30" fillId="0" borderId="10" xfId="0" applyFont="1" applyBorder="1" applyAlignment="1">
      <alignment vertical="center" wrapText="1"/>
    </xf>
    <xf numFmtId="3" fontId="26" fillId="0" borderId="10" xfId="0" applyNumberFormat="1" applyFont="1" applyBorder="1" applyAlignment="1">
      <alignment horizontal="right" vertical="center"/>
    </xf>
    <xf numFmtId="3" fontId="25" fillId="18" borderId="10" xfId="0" applyNumberFormat="1" applyFont="1" applyFill="1" applyBorder="1" applyAlignment="1">
      <alignment horizontal="right" vertical="center"/>
    </xf>
    <xf numFmtId="3" fontId="26" fillId="0" borderId="10" xfId="0" applyNumberFormat="1" applyFont="1" applyBorder="1" applyAlignment="1">
      <alignment horizontal="right" vertical="center" wrapText="1"/>
    </xf>
    <xf numFmtId="3" fontId="26" fillId="0" borderId="10" xfId="0" applyNumberFormat="1" applyFont="1" applyBorder="1" applyAlignment="1">
      <alignment vertical="center"/>
    </xf>
    <xf numFmtId="0" fontId="25" fillId="0" borderId="0" xfId="0" applyFont="1" applyAlignment="1">
      <alignment horizontal="center" vertical="center"/>
    </xf>
    <xf numFmtId="3" fontId="28" fillId="0" borderId="0" xfId="0" applyNumberFormat="1" applyFont="1" applyAlignment="1">
      <alignment horizontal="right" vertical="center"/>
    </xf>
    <xf numFmtId="3" fontId="26" fillId="0" borderId="0" xfId="0" applyNumberFormat="1" applyFont="1" applyAlignment="1">
      <alignment horizontal="right" vertical="center"/>
    </xf>
    <xf numFmtId="3" fontId="26" fillId="18" borderId="10" xfId="0" applyNumberFormat="1" applyFont="1" applyFill="1" applyBorder="1" applyAlignment="1">
      <alignment horizontal="center" vertical="center"/>
    </xf>
    <xf numFmtId="0" fontId="25" fillId="0" borderId="10" xfId="0" applyFont="1" applyBorder="1" applyAlignment="1">
      <alignment horizontal="center" vertical="center" wrapText="1"/>
    </xf>
    <xf numFmtId="0" fontId="26" fillId="0" borderId="10" xfId="0" applyFont="1" applyBorder="1" applyAlignment="1">
      <alignment vertical="top" wrapText="1"/>
    </xf>
    <xf numFmtId="0" fontId="26" fillId="18" borderId="10" xfId="0" applyFont="1" applyFill="1" applyBorder="1" applyAlignment="1">
      <alignment horizontal="center" vertical="center" wrapText="1"/>
    </xf>
    <xf numFmtId="0" fontId="30" fillId="0" borderId="0" xfId="0" applyFont="1" applyAlignment="1">
      <alignment vertical="center" wrapText="1"/>
    </xf>
    <xf numFmtId="0" fontId="26" fillId="0" borderId="0" xfId="0" applyFont="1" applyAlignment="1">
      <alignment horizontal="center" vertical="center" wrapText="1"/>
    </xf>
    <xf numFmtId="3" fontId="26" fillId="0" borderId="0" xfId="0" applyNumberFormat="1" applyFont="1" applyAlignment="1">
      <alignment horizontal="right" vertical="center" wrapText="1"/>
    </xf>
    <xf numFmtId="0" fontId="26" fillId="0" borderId="0" xfId="0" applyFont="1" applyAlignment="1">
      <alignment vertical="center" wrapText="1"/>
    </xf>
    <xf numFmtId="3" fontId="26" fillId="0" borderId="0" xfId="0" applyNumberFormat="1" applyFont="1" applyAlignment="1">
      <alignment horizontal="center" vertical="center"/>
    </xf>
    <xf numFmtId="0" fontId="26" fillId="0" borderId="10" xfId="0" applyFont="1" applyBorder="1" applyAlignment="1">
      <alignment horizontal="center" vertical="center" wrapText="1"/>
    </xf>
    <xf numFmtId="0" fontId="26" fillId="0" borderId="11" xfId="0" applyFont="1" applyBorder="1" applyAlignment="1">
      <alignment horizontal="left" wrapText="1"/>
    </xf>
    <xf numFmtId="0" fontId="25" fillId="0" borderId="12" xfId="0" applyFont="1" applyBorder="1" applyAlignment="1">
      <alignment horizontal="center" vertical="center"/>
    </xf>
    <xf numFmtId="0" fontId="25" fillId="0" borderId="13" xfId="0" applyFont="1" applyBorder="1" applyAlignment="1">
      <alignment horizontal="left"/>
    </xf>
    <xf numFmtId="0" fontId="32" fillId="0" borderId="0" xfId="0" applyFont="1" applyAlignment="1">
      <alignment horizontal="center" vertical="center"/>
    </xf>
    <xf numFmtId="0" fontId="33" fillId="0" borderId="0" xfId="0" applyFont="1" applyAlignment="1">
      <alignment horizontal="center" vertical="center"/>
    </xf>
    <xf numFmtId="2" fontId="34" fillId="0" borderId="0" xfId="0" applyNumberFormat="1" applyFont="1" applyAlignment="1">
      <alignment horizontal="right" vertical="center"/>
    </xf>
    <xf numFmtId="0" fontId="35" fillId="0" borderId="0" xfId="0" applyFont="1" applyAlignment="1">
      <alignment horizontal="center" vertical="center"/>
    </xf>
    <xf numFmtId="0" fontId="36" fillId="0" borderId="0" xfId="0" applyFont="1" applyAlignment="1">
      <alignment horizontal="center" vertical="center" wrapText="1"/>
    </xf>
    <xf numFmtId="2" fontId="37" fillId="0" borderId="10" xfId="0" applyNumberFormat="1" applyFont="1" applyBorder="1" applyAlignment="1">
      <alignment horizontal="center" vertical="center"/>
    </xf>
    <xf numFmtId="2" fontId="37" fillId="18" borderId="10" xfId="0" applyNumberFormat="1" applyFont="1" applyFill="1" applyBorder="1" applyAlignment="1">
      <alignment horizontal="right" vertical="center"/>
    </xf>
    <xf numFmtId="2" fontId="37" fillId="0" borderId="10" xfId="0" applyNumberFormat="1" applyFont="1" applyBorder="1" applyAlignment="1">
      <alignment horizontal="right" vertical="center"/>
    </xf>
    <xf numFmtId="0" fontId="34" fillId="0" borderId="0" xfId="0" applyFont="1" applyAlignment="1">
      <alignment horizontal="center" vertical="center" wrapText="1"/>
    </xf>
    <xf numFmtId="2" fontId="37" fillId="0" borderId="0" xfId="0" applyNumberFormat="1" applyFont="1" applyAlignment="1">
      <alignment horizontal="right" vertical="center"/>
    </xf>
    <xf numFmtId="2" fontId="37" fillId="0" borderId="10" xfId="0" applyNumberFormat="1" applyFont="1" applyBorder="1" applyAlignment="1">
      <alignment horizontal="right" vertical="center" wrapText="1"/>
    </xf>
    <xf numFmtId="2" fontId="37" fillId="0" borderId="0" xfId="0" applyNumberFormat="1" applyFont="1" applyAlignment="1">
      <alignment horizontal="right" vertical="center" wrapText="1"/>
    </xf>
    <xf numFmtId="2" fontId="37" fillId="0" borderId="0" xfId="0" applyNumberFormat="1" applyFont="1" applyAlignment="1">
      <alignment horizontal="center" vertical="center"/>
    </xf>
    <xf numFmtId="0" fontId="37" fillId="0" borderId="12" xfId="0" applyFont="1" applyBorder="1" applyAlignment="1">
      <alignment horizontal="left"/>
    </xf>
    <xf numFmtId="0" fontId="24" fillId="0" borderId="10" xfId="0" applyFont="1" applyBorder="1" applyAlignment="1">
      <alignment horizontal="center" vertical="center" wrapText="1"/>
    </xf>
    <xf numFmtId="3" fontId="24" fillId="0" borderId="10" xfId="0" applyNumberFormat="1" applyFont="1" applyBorder="1" applyAlignment="1">
      <alignment horizontal="right" vertical="center"/>
    </xf>
    <xf numFmtId="0" fontId="38" fillId="0" borderId="0" xfId="0" applyFont="1"/>
    <xf numFmtId="0" fontId="24" fillId="0" borderId="11" xfId="0" applyFont="1" applyBorder="1" applyAlignment="1">
      <alignment horizontal="left" wrapText="1"/>
    </xf>
    <xf numFmtId="0" fontId="36" fillId="0" borderId="12" xfId="0" applyFont="1" applyBorder="1" applyAlignment="1">
      <alignment horizontal="left"/>
    </xf>
    <xf numFmtId="0" fontId="25" fillId="21" borderId="10" xfId="0" applyFont="1" applyFill="1" applyBorder="1" applyAlignment="1">
      <alignment horizontal="center" vertical="center"/>
    </xf>
    <xf numFmtId="0" fontId="26" fillId="21" borderId="10" xfId="0" applyFont="1" applyFill="1" applyBorder="1" applyAlignment="1">
      <alignment vertical="center" wrapText="1"/>
    </xf>
    <xf numFmtId="2" fontId="37" fillId="21" borderId="10" xfId="0" applyNumberFormat="1" applyFont="1" applyFill="1" applyBorder="1" applyAlignment="1">
      <alignment horizontal="right" vertical="center"/>
    </xf>
    <xf numFmtId="3" fontId="28" fillId="21" borderId="10" xfId="0" applyNumberFormat="1" applyFont="1" applyFill="1" applyBorder="1" applyAlignment="1">
      <alignment horizontal="right" vertical="center"/>
    </xf>
    <xf numFmtId="3" fontId="26" fillId="21" borderId="10" xfId="0" applyNumberFormat="1" applyFont="1" applyFill="1" applyBorder="1" applyAlignment="1">
      <alignment horizontal="center" vertical="center"/>
    </xf>
    <xf numFmtId="0" fontId="26" fillId="21" borderId="10" xfId="0" applyFont="1" applyFill="1" applyBorder="1" applyAlignment="1">
      <alignment vertical="top" wrapText="1"/>
    </xf>
    <xf numFmtId="0" fontId="25" fillId="21" borderId="10" xfId="0" applyFont="1" applyFill="1" applyBorder="1" applyAlignment="1">
      <alignment horizontal="center" vertical="center" wrapText="1"/>
    </xf>
    <xf numFmtId="3" fontId="25" fillId="21" borderId="10" xfId="0" applyNumberFormat="1" applyFont="1" applyFill="1" applyBorder="1" applyAlignment="1">
      <alignment horizontal="right" vertical="center"/>
    </xf>
    <xf numFmtId="0" fontId="26" fillId="21" borderId="10" xfId="0" applyFont="1" applyFill="1" applyBorder="1" applyAlignment="1">
      <alignment horizontal="center" vertical="center" wrapText="1"/>
    </xf>
    <xf numFmtId="3" fontId="26" fillId="21" borderId="10" xfId="0" applyNumberFormat="1" applyFont="1" applyFill="1" applyBorder="1" applyAlignment="1">
      <alignment vertical="center"/>
    </xf>
    <xf numFmtId="0" fontId="24" fillId="22" borderId="10" xfId="0" applyFont="1" applyFill="1" applyBorder="1" applyAlignment="1">
      <alignment horizontal="center" vertical="center" wrapText="1"/>
    </xf>
    <xf numFmtId="3" fontId="24" fillId="22" borderId="10" xfId="0" applyNumberFormat="1" applyFont="1" applyFill="1" applyBorder="1" applyAlignment="1">
      <alignment horizontal="right" vertical="center"/>
    </xf>
    <xf numFmtId="0" fontId="26" fillId="20" borderId="10" xfId="0" applyFont="1" applyFill="1" applyBorder="1" applyAlignment="1">
      <alignment vertical="center" wrapText="1"/>
    </xf>
    <xf numFmtId="0" fontId="25" fillId="20" borderId="10" xfId="0" applyFont="1" applyFill="1" applyBorder="1" applyAlignment="1">
      <alignment horizontal="center" vertical="center"/>
    </xf>
    <xf numFmtId="2" fontId="37" fillId="20" borderId="10" xfId="0" applyNumberFormat="1" applyFont="1" applyFill="1" applyBorder="1" applyAlignment="1">
      <alignment horizontal="right" vertical="center"/>
    </xf>
    <xf numFmtId="3" fontId="28" fillId="20" borderId="10" xfId="0" applyNumberFormat="1" applyFont="1" applyFill="1" applyBorder="1" applyAlignment="1">
      <alignment horizontal="right" vertical="center"/>
    </xf>
    <xf numFmtId="3" fontId="25" fillId="20" borderId="10" xfId="0" applyNumberFormat="1" applyFont="1" applyFill="1" applyBorder="1" applyAlignment="1">
      <alignment horizontal="right" vertical="center"/>
    </xf>
    <xf numFmtId="0" fontId="20" fillId="20" borderId="0" xfId="0" applyFont="1" applyFill="1"/>
    <xf numFmtId="0" fontId="24" fillId="0" borderId="10" xfId="0" applyFont="1" applyBorder="1" applyAlignment="1">
      <alignment horizontal="left" wrapText="1"/>
    </xf>
    <xf numFmtId="0" fontId="24" fillId="0" borderId="10" xfId="0" applyFont="1" applyBorder="1" applyAlignment="1">
      <alignment wrapText="1"/>
    </xf>
    <xf numFmtId="0" fontId="24" fillId="0" borderId="11" xfId="0" applyFont="1" applyBorder="1" applyAlignment="1">
      <alignment wrapText="1"/>
    </xf>
    <xf numFmtId="0" fontId="24" fillId="0" borderId="12" xfId="0" applyFont="1" applyBorder="1" applyAlignment="1">
      <alignment wrapText="1"/>
    </xf>
    <xf numFmtId="164" fontId="24" fillId="0" borderId="10" xfId="42" applyFont="1" applyBorder="1" applyAlignment="1">
      <alignment wrapText="1"/>
    </xf>
    <xf numFmtId="0" fontId="24" fillId="0" borderId="10" xfId="0" applyFont="1" applyBorder="1" applyAlignment="1">
      <alignment vertical="center" wrapText="1"/>
    </xf>
    <xf numFmtId="164" fontId="24" fillId="0" borderId="12" xfId="42" applyFont="1" applyBorder="1" applyAlignment="1">
      <alignment horizontal="left" wrapText="1"/>
    </xf>
    <xf numFmtId="3" fontId="24" fillId="0" borderId="10" xfId="0" applyNumberFormat="1" applyFont="1" applyBorder="1" applyAlignment="1">
      <alignment horizontal="center" vertical="center"/>
    </xf>
    <xf numFmtId="3" fontId="24" fillId="0" borderId="10" xfId="0" applyNumberFormat="1" applyFont="1" applyBorder="1" applyAlignment="1">
      <alignment horizontal="center" vertical="center" wrapText="1"/>
    </xf>
    <xf numFmtId="0" fontId="19" fillId="19" borderId="14" xfId="0" applyFont="1" applyFill="1" applyBorder="1" applyAlignment="1">
      <alignment horizontal="center" vertical="center" wrapText="1"/>
    </xf>
    <xf numFmtId="0" fontId="19" fillId="19" borderId="15" xfId="0" applyFont="1" applyFill="1" applyBorder="1" applyAlignment="1">
      <alignment horizontal="center" vertical="center" wrapText="1"/>
    </xf>
    <xf numFmtId="0" fontId="19" fillId="19" borderId="16" xfId="0" applyFont="1" applyFill="1" applyBorder="1" applyAlignment="1">
      <alignment horizontal="center" vertical="center" wrapText="1"/>
    </xf>
    <xf numFmtId="0" fontId="32" fillId="0" borderId="0" xfId="0" applyFont="1" applyAlignment="1">
      <alignment horizontal="center" vertical="center"/>
    </xf>
    <xf numFmtId="0" fontId="26" fillId="20" borderId="11" xfId="0" applyFont="1" applyFill="1" applyBorder="1" applyAlignment="1">
      <alignment horizontal="left" vertical="center" wrapText="1"/>
    </xf>
    <xf numFmtId="0" fontId="26" fillId="20" borderId="12" xfId="0" applyFont="1" applyFill="1" applyBorder="1" applyAlignment="1">
      <alignment horizontal="left" vertical="center" wrapText="1"/>
    </xf>
    <xf numFmtId="0" fontId="26" fillId="20" borderId="13" xfId="0" applyFont="1" applyFill="1" applyBorder="1" applyAlignment="1">
      <alignment horizontal="left" vertical="center" wrapText="1"/>
    </xf>
    <xf numFmtId="0" fontId="25" fillId="0" borderId="11" xfId="0" applyFont="1" applyBorder="1" applyAlignment="1">
      <alignment horizontal="left" wrapText="1"/>
    </xf>
    <xf numFmtId="0" fontId="25" fillId="0" borderId="12" xfId="0" applyFont="1" applyBorder="1" applyAlignment="1">
      <alignment horizontal="left" wrapText="1"/>
    </xf>
    <xf numFmtId="0" fontId="25" fillId="0" borderId="13" xfId="0" applyFont="1" applyBorder="1" applyAlignment="1">
      <alignment horizontal="left" wrapText="1"/>
    </xf>
    <xf numFmtId="0" fontId="25" fillId="0" borderId="12" xfId="0" applyFont="1" applyBorder="1" applyAlignment="1">
      <alignment horizontal="left"/>
    </xf>
    <xf numFmtId="0" fontId="25" fillId="0" borderId="13" xfId="0" applyFont="1" applyBorder="1" applyAlignment="1">
      <alignment horizontal="left"/>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0" fontId="25" fillId="0" borderId="10" xfId="0" applyFont="1" applyBorder="1" applyAlignment="1">
      <alignment horizontal="left" wrapText="1"/>
    </xf>
    <xf numFmtId="0" fontId="24" fillId="22" borderId="11" xfId="0" applyFont="1" applyFill="1" applyBorder="1" applyAlignment="1">
      <alignment horizontal="left" vertical="center" wrapText="1"/>
    </xf>
    <xf numFmtId="0" fontId="24" fillId="22" borderId="12" xfId="0" applyFont="1" applyFill="1" applyBorder="1" applyAlignment="1">
      <alignment horizontal="left" vertical="center" wrapText="1"/>
    </xf>
  </cellXfs>
  <cellStyles count="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Milliers [0]" xfId="42" builtinId="6"/>
    <cellStyle name="Neutre" xfId="31" builtinId="28" customBuiltin="1"/>
    <cellStyle name="Normal" xfId="0" builtinId="0"/>
    <cellStyle name="Note" xfId="28" builtinId="10" customBuiltin="1"/>
    <cellStyle name="Satisfaisant" xfId="32" builtinId="26" customBuiltin="1"/>
    <cellStyle name="Sortie" xfId="33" builtinId="21" customBuiltin="1"/>
    <cellStyle name="Texte explicatif" xfId="34" builtinId="53" customBuiltin="1"/>
    <cellStyle name="Titre" xfId="35" builtinId="15" customBuiltin="1"/>
    <cellStyle name="Titre 1" xfId="36" builtinId="16" customBuiltin="1"/>
    <cellStyle name="Titre 2" xfId="37" builtinId="17" customBuiltin="1"/>
    <cellStyle name="Titre 3" xfId="38" builtinId="18" customBuiltin="1"/>
    <cellStyle name="Titre 4" xfId="39" builtinId="19" customBuiltin="1"/>
    <cellStyle name="Total" xfId="40" builtinId="25" customBuiltin="1"/>
    <cellStyle name="Vérification" xfId="41" builtinId="23" customBuiltin="1"/>
  </cellStyles>
  <dxfs count="0"/>
  <tableStyles count="0" defaultTableStyle="TableStyleMedium9" defaultPivotStyle="PivotStyleLight16"/>
  <colors>
    <mruColors>
      <color rgb="FFFF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90"/>
  <sheetViews>
    <sheetView zoomScale="115" zoomScaleNormal="115" zoomScaleSheetLayoutView="120" workbookViewId="0">
      <selection activeCell="A8" sqref="A8"/>
    </sheetView>
  </sheetViews>
  <sheetFormatPr baseColWidth="10" defaultColWidth="11.44140625" defaultRowHeight="12"/>
  <cols>
    <col min="1" max="1" width="4.6640625" style="2" customWidth="1"/>
    <col min="2" max="2" width="59.33203125" style="3" customWidth="1"/>
    <col min="3" max="3" width="4.88671875" style="2" customWidth="1"/>
    <col min="4" max="4" width="7.88671875" style="43" customWidth="1"/>
    <col min="5" max="5" width="9.33203125" style="4" customWidth="1"/>
    <col min="6" max="6" width="11.109375" style="5" customWidth="1"/>
    <col min="7" max="7" width="19.33203125" style="1" customWidth="1"/>
    <col min="8" max="16384" width="11.44140625" style="1"/>
  </cols>
  <sheetData>
    <row r="1" spans="1:6" ht="42.6" customHeight="1">
      <c r="A1" s="87" t="s">
        <v>158</v>
      </c>
      <c r="B1" s="88"/>
      <c r="C1" s="88"/>
      <c r="D1" s="88"/>
      <c r="E1" s="88"/>
      <c r="F1" s="89"/>
    </row>
    <row r="4" spans="1:6" ht="22.5" customHeight="1">
      <c r="A4" s="90" t="s">
        <v>157</v>
      </c>
      <c r="B4" s="90"/>
      <c r="C4" s="90"/>
      <c r="D4" s="90"/>
      <c r="E4" s="90"/>
      <c r="F4" s="90"/>
    </row>
    <row r="5" spans="1:6" ht="22.5" customHeight="1">
      <c r="A5" s="41"/>
      <c r="B5" s="41"/>
      <c r="C5" s="41"/>
      <c r="D5" s="42"/>
      <c r="E5" s="41"/>
      <c r="F5" s="41"/>
    </row>
    <row r="6" spans="1:6" ht="11.4">
      <c r="A6" s="9"/>
      <c r="B6" s="10" t="s">
        <v>0</v>
      </c>
      <c r="C6" s="11" t="s">
        <v>69</v>
      </c>
      <c r="D6" s="46" t="s">
        <v>70</v>
      </c>
      <c r="E6" s="12" t="s">
        <v>68</v>
      </c>
      <c r="F6" s="13" t="s">
        <v>1</v>
      </c>
    </row>
    <row r="7" spans="1:6">
      <c r="A7" s="8"/>
      <c r="B7" s="8"/>
      <c r="C7" s="8"/>
      <c r="D7" s="49"/>
      <c r="E7" s="8"/>
      <c r="F7" s="8"/>
    </row>
    <row r="8" spans="1:6" ht="22.5" customHeight="1">
      <c r="A8" s="14"/>
      <c r="B8" s="15" t="s">
        <v>90</v>
      </c>
      <c r="C8" s="14"/>
      <c r="D8" s="47"/>
      <c r="E8" s="16"/>
      <c r="F8" s="17"/>
    </row>
    <row r="9" spans="1:6" ht="11.4">
      <c r="A9" s="9" t="s">
        <v>2</v>
      </c>
      <c r="B9" s="10" t="s">
        <v>64</v>
      </c>
      <c r="C9" s="9" t="s">
        <v>3</v>
      </c>
      <c r="D9" s="48">
        <v>1</v>
      </c>
      <c r="E9" s="18"/>
      <c r="F9" s="19">
        <f t="shared" ref="F9:F15" si="0">+E9*D9</f>
        <v>0</v>
      </c>
    </row>
    <row r="10" spans="1:6" s="77" customFormat="1" ht="20.399999999999999">
      <c r="A10" s="9" t="s">
        <v>29</v>
      </c>
      <c r="B10" s="72" t="s">
        <v>117</v>
      </c>
      <c r="C10" s="73" t="s">
        <v>74</v>
      </c>
      <c r="D10" s="74">
        <v>51.56</v>
      </c>
      <c r="E10" s="75"/>
      <c r="F10" s="76">
        <f t="shared" si="0"/>
        <v>0</v>
      </c>
    </row>
    <row r="11" spans="1:6" s="77" customFormat="1" ht="11.4">
      <c r="A11" s="9" t="s">
        <v>22</v>
      </c>
      <c r="B11" s="72" t="s">
        <v>118</v>
      </c>
      <c r="C11" s="73" t="s">
        <v>74</v>
      </c>
      <c r="D11" s="74">
        <v>4.62</v>
      </c>
      <c r="E11" s="75"/>
      <c r="F11" s="76">
        <f t="shared" si="0"/>
        <v>0</v>
      </c>
    </row>
    <row r="12" spans="1:6" ht="12.75" customHeight="1">
      <c r="A12" s="9" t="s">
        <v>30</v>
      </c>
      <c r="B12" s="10" t="s">
        <v>71</v>
      </c>
      <c r="C12" s="9" t="s">
        <v>27</v>
      </c>
      <c r="D12" s="48">
        <v>134.63999999999999</v>
      </c>
      <c r="E12" s="18"/>
      <c r="F12" s="19">
        <f t="shared" si="0"/>
        <v>0</v>
      </c>
    </row>
    <row r="13" spans="1:6" s="77" customFormat="1" ht="20.399999999999999">
      <c r="A13" s="9" t="s">
        <v>36</v>
      </c>
      <c r="B13" s="72" t="s">
        <v>73</v>
      </c>
      <c r="C13" s="73" t="s">
        <v>74</v>
      </c>
      <c r="D13" s="74">
        <f>D10+D11</f>
        <v>56.18</v>
      </c>
      <c r="E13" s="75"/>
      <c r="F13" s="76">
        <f t="shared" si="0"/>
        <v>0</v>
      </c>
    </row>
    <row r="14" spans="1:6" s="77" customFormat="1" ht="22.5" customHeight="1">
      <c r="A14" s="9" t="s">
        <v>37</v>
      </c>
      <c r="B14" s="72" t="s">
        <v>108</v>
      </c>
      <c r="C14" s="73" t="s">
        <v>74</v>
      </c>
      <c r="D14" s="74">
        <f>(134.64*0.7)-D12/2</f>
        <v>26.927999999999997</v>
      </c>
      <c r="E14" s="75"/>
      <c r="F14" s="76">
        <f t="shared" ref="F14" si="1">+E14*D14</f>
        <v>0</v>
      </c>
    </row>
    <row r="15" spans="1:6" s="77" customFormat="1" ht="11.4">
      <c r="A15" s="9" t="s">
        <v>81</v>
      </c>
      <c r="B15" s="72" t="s">
        <v>119</v>
      </c>
      <c r="C15" s="73" t="s">
        <v>74</v>
      </c>
      <c r="D15" s="74">
        <f>(134.64*0.05)</f>
        <v>6.7319999999999993</v>
      </c>
      <c r="E15" s="75"/>
      <c r="F15" s="76">
        <f t="shared" si="0"/>
        <v>0</v>
      </c>
    </row>
    <row r="16" spans="1:6" ht="13.5" customHeight="1">
      <c r="A16" s="9"/>
      <c r="B16" s="20" t="s">
        <v>5</v>
      </c>
      <c r="C16" s="9"/>
      <c r="D16" s="48"/>
      <c r="E16" s="18"/>
      <c r="F16" s="21">
        <f>SUM(F9:F15)</f>
        <v>0</v>
      </c>
    </row>
    <row r="17" spans="1:6" ht="12.75" customHeight="1">
      <c r="A17" s="9"/>
      <c r="B17" s="10"/>
      <c r="C17" s="9"/>
      <c r="D17" s="48"/>
      <c r="E17" s="18"/>
      <c r="F17" s="19"/>
    </row>
    <row r="18" spans="1:6" ht="11.4">
      <c r="A18" s="14"/>
      <c r="B18" s="15" t="s">
        <v>40</v>
      </c>
      <c r="C18" s="14"/>
      <c r="D18" s="47"/>
      <c r="E18" s="16"/>
      <c r="F18" s="22"/>
    </row>
    <row r="19" spans="1:6" ht="34.950000000000003" customHeight="1">
      <c r="A19" s="91" t="s">
        <v>91</v>
      </c>
      <c r="B19" s="92"/>
      <c r="C19" s="92"/>
      <c r="D19" s="92"/>
      <c r="E19" s="92"/>
      <c r="F19" s="93"/>
    </row>
    <row r="20" spans="1:6" s="77" customFormat="1" ht="11.4">
      <c r="A20" s="73" t="s">
        <v>6</v>
      </c>
      <c r="B20" s="72" t="s">
        <v>109</v>
      </c>
      <c r="C20" s="73" t="s">
        <v>74</v>
      </c>
      <c r="D20" s="74">
        <f>51.56*0.05</f>
        <v>2.5780000000000003</v>
      </c>
      <c r="E20" s="75"/>
      <c r="F20" s="76">
        <f>E20*D20</f>
        <v>0</v>
      </c>
    </row>
    <row r="21" spans="1:6" s="77" customFormat="1" ht="20.399999999999999">
      <c r="A21" s="73" t="s">
        <v>7</v>
      </c>
      <c r="B21" s="72" t="s">
        <v>110</v>
      </c>
      <c r="C21" s="73" t="s">
        <v>74</v>
      </c>
      <c r="D21" s="74">
        <f>5.78*0.05</f>
        <v>0.28900000000000003</v>
      </c>
      <c r="E21" s="75"/>
      <c r="F21" s="76">
        <f t="shared" ref="F21:F33" si="2">E21*D21</f>
        <v>0</v>
      </c>
    </row>
    <row r="22" spans="1:6" s="77" customFormat="1" ht="20.399999999999999">
      <c r="A22" s="73" t="s">
        <v>8</v>
      </c>
      <c r="B22" s="72" t="s">
        <v>111</v>
      </c>
      <c r="C22" s="73" t="s">
        <v>74</v>
      </c>
      <c r="D22" s="74">
        <f>51.56*0.3</f>
        <v>15.468</v>
      </c>
      <c r="E22" s="75"/>
      <c r="F22" s="76">
        <f>E22*D22</f>
        <v>0</v>
      </c>
    </row>
    <row r="23" spans="1:6" s="77" customFormat="1" ht="20.399999999999999">
      <c r="A23" s="73" t="s">
        <v>9</v>
      </c>
      <c r="B23" s="72" t="s">
        <v>120</v>
      </c>
      <c r="C23" s="73" t="s">
        <v>74</v>
      </c>
      <c r="D23" s="74">
        <f>5.78*0.25</f>
        <v>1.4450000000000001</v>
      </c>
      <c r="E23" s="75"/>
      <c r="F23" s="76">
        <f t="shared" si="2"/>
        <v>0</v>
      </c>
    </row>
    <row r="24" spans="1:6" s="77" customFormat="1" ht="14.25" customHeight="1">
      <c r="A24" s="73" t="s">
        <v>10</v>
      </c>
      <c r="B24" s="72" t="s">
        <v>121</v>
      </c>
      <c r="C24" s="73" t="s">
        <v>74</v>
      </c>
      <c r="D24" s="74">
        <v>15.87</v>
      </c>
      <c r="E24" s="75"/>
      <c r="F24" s="76">
        <f t="shared" si="2"/>
        <v>0</v>
      </c>
    </row>
    <row r="25" spans="1:6" s="77" customFormat="1" ht="12.75" customHeight="1">
      <c r="A25" s="73" t="s">
        <v>31</v>
      </c>
      <c r="B25" s="72" t="s">
        <v>122</v>
      </c>
      <c r="C25" s="73" t="s">
        <v>113</v>
      </c>
      <c r="D25" s="74">
        <v>39.28</v>
      </c>
      <c r="E25" s="75"/>
      <c r="F25" s="76">
        <f>E25*D25</f>
        <v>0</v>
      </c>
    </row>
    <row r="26" spans="1:6" s="77" customFormat="1" ht="11.4">
      <c r="A26" s="73" t="s">
        <v>50</v>
      </c>
      <c r="B26" s="72" t="s">
        <v>92</v>
      </c>
      <c r="C26" s="73" t="s">
        <v>74</v>
      </c>
      <c r="D26" s="74">
        <f>118.37*0.16</f>
        <v>18.9392</v>
      </c>
      <c r="E26" s="75"/>
      <c r="F26" s="76">
        <f>E26*D26</f>
        <v>0</v>
      </c>
    </row>
    <row r="27" spans="1:6" s="77" customFormat="1" ht="21" customHeight="1">
      <c r="A27" s="73" t="s">
        <v>39</v>
      </c>
      <c r="B27" s="72" t="s">
        <v>124</v>
      </c>
      <c r="C27" s="73" t="s">
        <v>74</v>
      </c>
      <c r="D27" s="74">
        <f>134.64*0.15+0.5</f>
        <v>20.695999999999998</v>
      </c>
      <c r="E27" s="75"/>
      <c r="F27" s="76">
        <f>E27*D27</f>
        <v>0</v>
      </c>
    </row>
    <row r="28" spans="1:6" s="77" customFormat="1" ht="12" customHeight="1">
      <c r="A28" s="73" t="s">
        <v>112</v>
      </c>
      <c r="B28" s="72" t="s">
        <v>114</v>
      </c>
      <c r="C28" s="73" t="s">
        <v>74</v>
      </c>
      <c r="D28" s="74">
        <f>0.052*7</f>
        <v>0.36399999999999999</v>
      </c>
      <c r="E28" s="75"/>
      <c r="F28" s="76">
        <f>E28*D28</f>
        <v>0</v>
      </c>
    </row>
    <row r="29" spans="1:6" s="77" customFormat="1" ht="11.4">
      <c r="A29" s="73" t="s">
        <v>51</v>
      </c>
      <c r="B29" s="72" t="s">
        <v>123</v>
      </c>
      <c r="C29" s="73" t="s">
        <v>74</v>
      </c>
      <c r="D29" s="74">
        <f>6.03*0.15</f>
        <v>0.90449999999999997</v>
      </c>
      <c r="E29" s="75"/>
      <c r="F29" s="76">
        <f t="shared" si="2"/>
        <v>0</v>
      </c>
    </row>
    <row r="30" spans="1:6" s="77" customFormat="1" ht="11.4">
      <c r="A30" s="73" t="s">
        <v>128</v>
      </c>
      <c r="B30" s="72" t="s">
        <v>125</v>
      </c>
      <c r="C30" s="73" t="s">
        <v>74</v>
      </c>
      <c r="D30" s="74">
        <f>118.36*0.16</f>
        <v>18.9376</v>
      </c>
      <c r="E30" s="75"/>
      <c r="F30" s="76">
        <f t="shared" ref="F30:F31" si="3">E30*D30</f>
        <v>0</v>
      </c>
    </row>
    <row r="31" spans="1:6" s="77" customFormat="1" ht="11.4">
      <c r="A31" s="73" t="s">
        <v>129</v>
      </c>
      <c r="B31" s="72" t="s">
        <v>126</v>
      </c>
      <c r="C31" s="73" t="s">
        <v>74</v>
      </c>
      <c r="D31" s="74">
        <f>45.5*0.15*0.75</f>
        <v>5.1187500000000004</v>
      </c>
      <c r="E31" s="75"/>
      <c r="F31" s="76">
        <f t="shared" si="3"/>
        <v>0</v>
      </c>
    </row>
    <row r="32" spans="1:6" s="77" customFormat="1" ht="11.4">
      <c r="A32" s="73" t="s">
        <v>130</v>
      </c>
      <c r="B32" s="72" t="s">
        <v>127</v>
      </c>
      <c r="C32" s="73" t="s">
        <v>74</v>
      </c>
      <c r="D32" s="74">
        <f>118.36*0.05</f>
        <v>5.9180000000000001</v>
      </c>
      <c r="E32" s="75"/>
      <c r="F32" s="76">
        <f t="shared" ref="F32" si="4">E32*D32</f>
        <v>0</v>
      </c>
    </row>
    <row r="33" spans="1:6" ht="11.4">
      <c r="A33" s="73" t="s">
        <v>131</v>
      </c>
      <c r="B33" s="10" t="s">
        <v>93</v>
      </c>
      <c r="C33" s="9" t="s">
        <v>74</v>
      </c>
      <c r="D33" s="48">
        <v>2</v>
      </c>
      <c r="E33" s="18"/>
      <c r="F33" s="19">
        <f t="shared" si="2"/>
        <v>0</v>
      </c>
    </row>
    <row r="34" spans="1:6" ht="11.4">
      <c r="A34" s="9"/>
      <c r="B34" s="20" t="s">
        <v>11</v>
      </c>
      <c r="C34" s="9"/>
      <c r="D34" s="48"/>
      <c r="E34" s="18"/>
      <c r="F34" s="23">
        <f>SUM(F20:F33)</f>
        <v>0</v>
      </c>
    </row>
    <row r="35" spans="1:6" ht="11.4">
      <c r="A35" s="9"/>
      <c r="B35" s="10"/>
      <c r="C35" s="9"/>
      <c r="D35" s="48"/>
      <c r="E35" s="18"/>
      <c r="F35" s="24"/>
    </row>
    <row r="36" spans="1:6" ht="11.4">
      <c r="A36" s="14"/>
      <c r="B36" s="15" t="s">
        <v>132</v>
      </c>
      <c r="C36" s="14"/>
      <c r="D36" s="47"/>
      <c r="E36" s="16"/>
      <c r="F36" s="17"/>
    </row>
    <row r="37" spans="1:6" ht="11.4">
      <c r="A37" s="9" t="s">
        <v>12</v>
      </c>
      <c r="B37" s="10" t="s">
        <v>28</v>
      </c>
      <c r="C37" s="9" t="s">
        <v>4</v>
      </c>
      <c r="D37" s="48">
        <f>3.2*(22.3*3+17.4)-1.5*0.6*7-1.8*2.6*7</f>
        <v>230.70000000000005</v>
      </c>
      <c r="E37" s="18"/>
      <c r="F37" s="19">
        <f t="shared" ref="F37:F42" si="5">E37*D37</f>
        <v>0</v>
      </c>
    </row>
    <row r="38" spans="1:6" ht="11.4">
      <c r="A38" s="9" t="s">
        <v>13</v>
      </c>
      <c r="B38" s="10" t="s">
        <v>94</v>
      </c>
      <c r="C38" s="9" t="s">
        <v>4</v>
      </c>
      <c r="D38" s="48">
        <v>220</v>
      </c>
      <c r="E38" s="18"/>
      <c r="F38" s="19">
        <f t="shared" si="5"/>
        <v>0</v>
      </c>
    </row>
    <row r="39" spans="1:6" ht="11.4">
      <c r="A39" s="9" t="s">
        <v>32</v>
      </c>
      <c r="B39" s="10" t="s">
        <v>104</v>
      </c>
      <c r="C39" s="9" t="s">
        <v>4</v>
      </c>
      <c r="D39" s="48">
        <v>10.39</v>
      </c>
      <c r="E39" s="18"/>
      <c r="F39" s="19">
        <f t="shared" si="5"/>
        <v>0</v>
      </c>
    </row>
    <row r="40" spans="1:6" ht="11.4">
      <c r="A40" s="9" t="s">
        <v>33</v>
      </c>
      <c r="B40" s="10" t="s">
        <v>76</v>
      </c>
      <c r="C40" s="9" t="s">
        <v>4</v>
      </c>
      <c r="D40" s="48">
        <f>30.23*3+14.3</f>
        <v>104.99</v>
      </c>
      <c r="E40" s="18"/>
      <c r="F40" s="19" t="s">
        <v>82</v>
      </c>
    </row>
    <row r="41" spans="1:6" ht="11.4">
      <c r="A41" s="9" t="s">
        <v>42</v>
      </c>
      <c r="B41" s="10" t="s">
        <v>61</v>
      </c>
      <c r="C41" s="9" t="s">
        <v>54</v>
      </c>
      <c r="D41" s="48">
        <v>30</v>
      </c>
      <c r="E41" s="18"/>
      <c r="F41" s="19">
        <f t="shared" si="5"/>
        <v>0</v>
      </c>
    </row>
    <row r="42" spans="1:6" ht="10.199999999999999" customHeight="1">
      <c r="A42" s="9" t="s">
        <v>52</v>
      </c>
      <c r="B42" s="10" t="s">
        <v>133</v>
      </c>
      <c r="C42" s="29" t="s">
        <v>14</v>
      </c>
      <c r="D42" s="48">
        <v>3</v>
      </c>
      <c r="E42" s="18"/>
      <c r="F42" s="19">
        <f t="shared" si="5"/>
        <v>0</v>
      </c>
    </row>
    <row r="43" spans="1:6" ht="11.4">
      <c r="A43" s="9"/>
      <c r="B43" s="20" t="s">
        <v>15</v>
      </c>
      <c r="C43" s="9"/>
      <c r="D43" s="48"/>
      <c r="E43" s="18"/>
      <c r="F43" s="21">
        <f>SUM(F37:F42)</f>
        <v>0</v>
      </c>
    </row>
    <row r="44" spans="1:6" ht="11.4">
      <c r="A44" s="9"/>
      <c r="B44" s="20"/>
      <c r="C44" s="25"/>
      <c r="D44" s="50"/>
      <c r="E44" s="26"/>
      <c r="F44" s="27"/>
    </row>
    <row r="45" spans="1:6" ht="11.4">
      <c r="A45" s="14"/>
      <c r="B45" s="15" t="s">
        <v>105</v>
      </c>
      <c r="C45" s="14"/>
      <c r="D45" s="47"/>
      <c r="E45" s="16"/>
      <c r="F45" s="28"/>
    </row>
    <row r="46" spans="1:6" ht="87" customHeight="1">
      <c r="A46" s="60"/>
      <c r="B46" s="65" t="s">
        <v>83</v>
      </c>
      <c r="C46" s="60"/>
      <c r="D46" s="62"/>
      <c r="E46" s="63"/>
      <c r="F46" s="64"/>
    </row>
    <row r="47" spans="1:6" ht="20.399999999999999">
      <c r="A47" s="9" t="s">
        <v>23</v>
      </c>
      <c r="B47" s="10" t="s">
        <v>134</v>
      </c>
      <c r="C47" s="29" t="s">
        <v>14</v>
      </c>
      <c r="D47" s="48">
        <v>7</v>
      </c>
      <c r="E47" s="18"/>
      <c r="F47" s="19">
        <f>E47*D47</f>
        <v>0</v>
      </c>
    </row>
    <row r="48" spans="1:6" ht="20.399999999999999">
      <c r="A48" s="9" t="s">
        <v>53</v>
      </c>
      <c r="B48" s="10" t="s">
        <v>137</v>
      </c>
      <c r="C48" s="29" t="s">
        <v>14</v>
      </c>
      <c r="D48" s="48">
        <v>7</v>
      </c>
      <c r="E48" s="18"/>
      <c r="F48" s="19">
        <f>E48*D48</f>
        <v>0</v>
      </c>
    </row>
    <row r="49" spans="1:6" ht="30.6">
      <c r="A49" s="9" t="s">
        <v>55</v>
      </c>
      <c r="B49" s="30" t="s">
        <v>135</v>
      </c>
      <c r="C49" s="29" t="s">
        <v>14</v>
      </c>
      <c r="D49" s="48">
        <v>1</v>
      </c>
      <c r="E49" s="18"/>
      <c r="F49" s="19">
        <f>E49*D49</f>
        <v>0</v>
      </c>
    </row>
    <row r="50" spans="1:6" ht="30.6">
      <c r="A50" s="9" t="s">
        <v>56</v>
      </c>
      <c r="B50" s="30" t="s">
        <v>136</v>
      </c>
      <c r="C50" s="29" t="s">
        <v>14</v>
      </c>
      <c r="D50" s="48">
        <v>3</v>
      </c>
      <c r="E50" s="18"/>
      <c r="F50" s="19">
        <f>E50*D50</f>
        <v>0</v>
      </c>
    </row>
    <row r="51" spans="1:6" ht="11.4">
      <c r="A51" s="9"/>
      <c r="B51" s="20" t="s">
        <v>38</v>
      </c>
      <c r="C51" s="9"/>
      <c r="D51" s="51"/>
      <c r="E51" s="18"/>
      <c r="F51" s="23">
        <f>SUM(F47:F50)</f>
        <v>0</v>
      </c>
    </row>
    <row r="52" spans="1:6" ht="11.4">
      <c r="A52" s="9"/>
      <c r="B52" s="20"/>
      <c r="C52" s="9"/>
      <c r="D52" s="51"/>
      <c r="E52" s="18"/>
      <c r="F52" s="23"/>
    </row>
    <row r="53" spans="1:6" ht="11.4">
      <c r="A53" s="14"/>
      <c r="B53" s="15" t="s">
        <v>138</v>
      </c>
      <c r="C53" s="14"/>
      <c r="D53" s="47"/>
      <c r="E53" s="16"/>
      <c r="F53" s="17"/>
    </row>
    <row r="54" spans="1:6" ht="11.4">
      <c r="A54" s="9" t="s">
        <v>34</v>
      </c>
      <c r="B54" s="10" t="s">
        <v>77</v>
      </c>
      <c r="C54" s="9" t="s">
        <v>4</v>
      </c>
      <c r="D54" s="48">
        <f>+D37</f>
        <v>230.70000000000005</v>
      </c>
      <c r="E54" s="18"/>
      <c r="F54" s="19" t="s">
        <v>82</v>
      </c>
    </row>
    <row r="55" spans="1:6" ht="11.4">
      <c r="A55" s="9" t="s">
        <v>16</v>
      </c>
      <c r="B55" s="10" t="s">
        <v>95</v>
      </c>
      <c r="C55" s="9" t="s">
        <v>4</v>
      </c>
      <c r="D55" s="48">
        <f>+D40+D39</f>
        <v>115.38</v>
      </c>
      <c r="E55" s="18"/>
      <c r="F55" s="19" t="s">
        <v>82</v>
      </c>
    </row>
    <row r="56" spans="1:6" ht="11.4">
      <c r="A56" s="9" t="s">
        <v>43</v>
      </c>
      <c r="B56" s="10" t="s">
        <v>78</v>
      </c>
      <c r="C56" s="9" t="s">
        <v>4</v>
      </c>
      <c r="D56" s="48">
        <f>+D54</f>
        <v>230.70000000000005</v>
      </c>
      <c r="E56" s="18"/>
      <c r="F56" s="19">
        <f t="shared" ref="F56:F60" si="6">E56*D56</f>
        <v>0</v>
      </c>
    </row>
    <row r="57" spans="1:6" ht="20.399999999999999">
      <c r="A57" s="9" t="s">
        <v>44</v>
      </c>
      <c r="B57" s="10" t="s">
        <v>96</v>
      </c>
      <c r="C57" s="9" t="s">
        <v>4</v>
      </c>
      <c r="D57" s="48">
        <f>+D38</f>
        <v>220</v>
      </c>
      <c r="E57" s="18"/>
      <c r="F57" s="19">
        <f t="shared" si="6"/>
        <v>0</v>
      </c>
    </row>
    <row r="58" spans="1:6" ht="11.4">
      <c r="A58" s="9" t="s">
        <v>45</v>
      </c>
      <c r="B58" s="10" t="s">
        <v>140</v>
      </c>
      <c r="C58" s="9" t="s">
        <v>4</v>
      </c>
      <c r="D58" s="48">
        <v>122</v>
      </c>
      <c r="E58" s="18"/>
      <c r="F58" s="19">
        <f t="shared" si="6"/>
        <v>0</v>
      </c>
    </row>
    <row r="59" spans="1:6" ht="11.4">
      <c r="A59" s="9" t="s">
        <v>46</v>
      </c>
      <c r="B59" s="10" t="s">
        <v>72</v>
      </c>
      <c r="C59" s="9" t="s">
        <v>3</v>
      </c>
      <c r="D59" s="48">
        <v>1</v>
      </c>
      <c r="E59" s="18"/>
      <c r="F59" s="19">
        <f t="shared" si="6"/>
        <v>0</v>
      </c>
    </row>
    <row r="60" spans="1:6" ht="21.6" customHeight="1">
      <c r="A60" s="9" t="s">
        <v>62</v>
      </c>
      <c r="B60" s="10" t="s">
        <v>97</v>
      </c>
      <c r="C60" s="9" t="s">
        <v>4</v>
      </c>
      <c r="D60" s="48">
        <v>152.1</v>
      </c>
      <c r="E60" s="18"/>
      <c r="F60" s="19">
        <f t="shared" si="6"/>
        <v>0</v>
      </c>
    </row>
    <row r="61" spans="1:6" ht="11.4">
      <c r="A61" s="9"/>
      <c r="B61" s="20" t="s">
        <v>17</v>
      </c>
      <c r="C61" s="9"/>
      <c r="D61" s="48"/>
      <c r="E61" s="18"/>
      <c r="F61" s="23">
        <f>SUM(F54:F60)</f>
        <v>0</v>
      </c>
    </row>
    <row r="62" spans="1:6" ht="11.4">
      <c r="A62" s="9"/>
      <c r="B62" s="10"/>
      <c r="C62" s="9"/>
      <c r="D62" s="48"/>
      <c r="E62" s="18"/>
      <c r="F62" s="19"/>
    </row>
    <row r="63" spans="1:6" ht="11.4">
      <c r="A63" s="31"/>
      <c r="B63" s="15" t="s">
        <v>139</v>
      </c>
      <c r="C63" s="14"/>
      <c r="D63" s="47"/>
      <c r="E63" s="16"/>
      <c r="F63" s="17"/>
    </row>
    <row r="64" spans="1:6" ht="11.4">
      <c r="A64" s="68"/>
      <c r="B64" s="61" t="s">
        <v>84</v>
      </c>
      <c r="C64" s="60"/>
      <c r="D64" s="62"/>
      <c r="E64" s="63"/>
      <c r="F64" s="69"/>
    </row>
    <row r="65" spans="1:6" ht="11.4">
      <c r="A65" s="29" t="s">
        <v>18</v>
      </c>
      <c r="B65" s="72" t="s">
        <v>106</v>
      </c>
      <c r="C65" s="29" t="s">
        <v>14</v>
      </c>
      <c r="D65" s="48">
        <v>1</v>
      </c>
      <c r="E65" s="18"/>
      <c r="F65" s="19">
        <f>E65*D65</f>
        <v>0</v>
      </c>
    </row>
    <row r="66" spans="1:6" ht="11.4">
      <c r="A66" s="68"/>
      <c r="B66" s="61" t="s">
        <v>85</v>
      </c>
      <c r="C66" s="60"/>
      <c r="D66" s="62"/>
      <c r="E66" s="63"/>
      <c r="F66" s="69"/>
    </row>
    <row r="67" spans="1:6" ht="11.4">
      <c r="A67" s="29" t="s">
        <v>19</v>
      </c>
      <c r="B67" s="72" t="s">
        <v>107</v>
      </c>
      <c r="C67" s="29" t="s">
        <v>54</v>
      </c>
      <c r="D67" s="48">
        <v>300</v>
      </c>
      <c r="E67" s="18"/>
      <c r="F67" s="19">
        <f>E67*D67</f>
        <v>0</v>
      </c>
    </row>
    <row r="68" spans="1:6" ht="11.4">
      <c r="A68" s="29"/>
      <c r="B68" s="72" t="s">
        <v>86</v>
      </c>
      <c r="C68" s="29"/>
      <c r="D68" s="48"/>
      <c r="E68" s="18"/>
      <c r="F68" s="19"/>
    </row>
    <row r="69" spans="1:6" ht="11.4">
      <c r="A69" s="29" t="s">
        <v>35</v>
      </c>
      <c r="B69" s="72" t="s">
        <v>24</v>
      </c>
      <c r="C69" s="29" t="s">
        <v>20</v>
      </c>
      <c r="D69" s="48">
        <v>1</v>
      </c>
      <c r="E69" s="18"/>
      <c r="F69" s="19">
        <f>E69*D69</f>
        <v>0</v>
      </c>
    </row>
    <row r="70" spans="1:6" ht="11.4">
      <c r="A70" s="29" t="s">
        <v>47</v>
      </c>
      <c r="B70" s="72" t="s">
        <v>67</v>
      </c>
      <c r="C70" s="29" t="s">
        <v>54</v>
      </c>
      <c r="D70" s="48">
        <v>30</v>
      </c>
      <c r="E70" s="18"/>
      <c r="F70" s="19">
        <f>E70*D70</f>
        <v>0</v>
      </c>
    </row>
    <row r="71" spans="1:6" ht="11.4">
      <c r="A71" s="29" t="s">
        <v>48</v>
      </c>
      <c r="B71" s="72" t="s">
        <v>87</v>
      </c>
      <c r="C71" s="29" t="s">
        <v>3</v>
      </c>
      <c r="D71" s="48">
        <v>1</v>
      </c>
      <c r="E71" s="18"/>
      <c r="F71" s="19">
        <f>E71*D71</f>
        <v>0</v>
      </c>
    </row>
    <row r="72" spans="1:6" ht="20.399999999999999">
      <c r="A72" s="29"/>
      <c r="B72" s="72" t="s">
        <v>88</v>
      </c>
      <c r="C72" s="29"/>
      <c r="D72" s="48"/>
      <c r="E72" s="18"/>
      <c r="F72" s="19"/>
    </row>
    <row r="73" spans="1:6" ht="11.4">
      <c r="A73" s="66"/>
      <c r="B73" s="61" t="s">
        <v>89</v>
      </c>
      <c r="C73" s="60"/>
      <c r="D73" s="62"/>
      <c r="E73" s="63"/>
      <c r="F73" s="67"/>
    </row>
    <row r="74" spans="1:6" ht="20.399999999999999">
      <c r="A74" s="29" t="s">
        <v>49</v>
      </c>
      <c r="B74" s="72" t="s">
        <v>65</v>
      </c>
      <c r="C74" s="29" t="s">
        <v>14</v>
      </c>
      <c r="D74" s="48">
        <v>18</v>
      </c>
      <c r="E74" s="18"/>
      <c r="F74" s="19">
        <f t="shared" ref="F74:F79" si="7">E74*D74</f>
        <v>0</v>
      </c>
    </row>
    <row r="75" spans="1:6" ht="20.399999999999999">
      <c r="A75" s="29" t="s">
        <v>57</v>
      </c>
      <c r="B75" s="10" t="s">
        <v>60</v>
      </c>
      <c r="C75" s="29" t="s">
        <v>14</v>
      </c>
      <c r="D75" s="48">
        <v>5</v>
      </c>
      <c r="E75" s="18"/>
      <c r="F75" s="19">
        <f t="shared" si="7"/>
        <v>0</v>
      </c>
    </row>
    <row r="76" spans="1:6" ht="11.4">
      <c r="A76" s="29" t="s">
        <v>58</v>
      </c>
      <c r="B76" s="10" t="s">
        <v>98</v>
      </c>
      <c r="C76" s="29" t="s">
        <v>14</v>
      </c>
      <c r="D76" s="48">
        <v>4</v>
      </c>
      <c r="E76" s="18"/>
      <c r="F76" s="19">
        <f t="shared" si="7"/>
        <v>0</v>
      </c>
    </row>
    <row r="77" spans="1:6" ht="11.4">
      <c r="A77" s="29" t="s">
        <v>59</v>
      </c>
      <c r="B77" s="10" t="s">
        <v>99</v>
      </c>
      <c r="C77" s="29" t="s">
        <v>14</v>
      </c>
      <c r="D77" s="48">
        <v>1</v>
      </c>
      <c r="E77" s="18"/>
      <c r="F77" s="19">
        <f t="shared" si="7"/>
        <v>0</v>
      </c>
    </row>
    <row r="78" spans="1:6" ht="11.4">
      <c r="A78" s="29" t="s">
        <v>63</v>
      </c>
      <c r="B78" s="10" t="s">
        <v>100</v>
      </c>
      <c r="C78" s="29" t="s">
        <v>14</v>
      </c>
      <c r="D78" s="48">
        <v>3</v>
      </c>
      <c r="E78" s="18"/>
      <c r="F78" s="19">
        <f t="shared" si="7"/>
        <v>0</v>
      </c>
    </row>
    <row r="79" spans="1:6" ht="11.4">
      <c r="A79" s="29" t="s">
        <v>66</v>
      </c>
      <c r="B79" s="10" t="s">
        <v>141</v>
      </c>
      <c r="C79" s="29" t="s">
        <v>14</v>
      </c>
      <c r="D79" s="48">
        <v>2</v>
      </c>
      <c r="E79" s="18"/>
      <c r="F79" s="19">
        <f t="shared" si="7"/>
        <v>0</v>
      </c>
    </row>
    <row r="80" spans="1:6" ht="11.4">
      <c r="A80" s="29"/>
      <c r="B80" s="20" t="s">
        <v>21</v>
      </c>
      <c r="C80" s="29"/>
      <c r="D80" s="48"/>
      <c r="E80" s="18"/>
      <c r="F80" s="21">
        <f>SUM(F65:F79)</f>
        <v>0</v>
      </c>
    </row>
    <row r="81" spans="1:6" ht="11.4">
      <c r="A81" s="25"/>
      <c r="B81" s="32"/>
      <c r="C81" s="33"/>
      <c r="D81" s="52"/>
      <c r="E81" s="26"/>
      <c r="F81" s="34"/>
    </row>
    <row r="82" spans="1:6" ht="11.4">
      <c r="A82" s="25"/>
      <c r="B82" s="35"/>
      <c r="C82" s="25"/>
      <c r="D82" s="53"/>
      <c r="E82" s="26"/>
      <c r="F82" s="36"/>
    </row>
    <row r="83" spans="1:6" ht="11.4">
      <c r="A83" s="37">
        <v>1</v>
      </c>
      <c r="B83" s="102" t="s">
        <v>101</v>
      </c>
      <c r="C83" s="102"/>
      <c r="D83" s="102"/>
      <c r="E83" s="102"/>
      <c r="F83" s="21">
        <f>+F16</f>
        <v>0</v>
      </c>
    </row>
    <row r="84" spans="1:6" ht="11.4">
      <c r="A84" s="37">
        <v>2</v>
      </c>
      <c r="B84" s="94" t="s">
        <v>25</v>
      </c>
      <c r="C84" s="95"/>
      <c r="D84" s="95"/>
      <c r="E84" s="96"/>
      <c r="F84" s="21">
        <f>+F34</f>
        <v>0</v>
      </c>
    </row>
    <row r="85" spans="1:6" ht="11.4">
      <c r="A85" s="37">
        <v>3</v>
      </c>
      <c r="B85" s="94" t="s">
        <v>26</v>
      </c>
      <c r="C85" s="95"/>
      <c r="D85" s="95"/>
      <c r="E85" s="96"/>
      <c r="F85" s="21">
        <f>+F43</f>
        <v>0</v>
      </c>
    </row>
    <row r="86" spans="1:6" ht="11.4">
      <c r="A86" s="37">
        <v>5</v>
      </c>
      <c r="B86" s="94" t="s">
        <v>102</v>
      </c>
      <c r="C86" s="95"/>
      <c r="D86" s="95"/>
      <c r="E86" s="96"/>
      <c r="F86" s="21">
        <f>F51</f>
        <v>0</v>
      </c>
    </row>
    <row r="87" spans="1:6" ht="11.4">
      <c r="A87" s="37">
        <v>6</v>
      </c>
      <c r="B87" s="94" t="s">
        <v>142</v>
      </c>
      <c r="C87" s="95"/>
      <c r="D87" s="95"/>
      <c r="E87" s="96"/>
      <c r="F87" s="21">
        <f>+F61</f>
        <v>0</v>
      </c>
    </row>
    <row r="88" spans="1:6" ht="11.4">
      <c r="A88" s="37">
        <v>7</v>
      </c>
      <c r="B88" s="94" t="s">
        <v>143</v>
      </c>
      <c r="C88" s="97"/>
      <c r="D88" s="97"/>
      <c r="E88" s="98"/>
      <c r="F88" s="21">
        <f>F80</f>
        <v>0</v>
      </c>
    </row>
    <row r="89" spans="1:6" ht="11.4">
      <c r="A89" s="37"/>
      <c r="B89" s="38"/>
      <c r="C89" s="39"/>
      <c r="D89" s="54"/>
      <c r="E89" s="40"/>
      <c r="F89" s="21"/>
    </row>
    <row r="90" spans="1:6" ht="11.4">
      <c r="A90" s="37"/>
      <c r="B90" s="99" t="s">
        <v>144</v>
      </c>
      <c r="C90" s="100"/>
      <c r="D90" s="100"/>
      <c r="E90" s="101"/>
      <c r="F90" s="21">
        <f>SUM(F83:F89)</f>
        <v>0</v>
      </c>
    </row>
  </sheetData>
  <mergeCells count="10">
    <mergeCell ref="B88:E88"/>
    <mergeCell ref="B90:E90"/>
    <mergeCell ref="B83:E83"/>
    <mergeCell ref="B84:E84"/>
    <mergeCell ref="B85:E85"/>
    <mergeCell ref="A1:F1"/>
    <mergeCell ref="A4:F4"/>
    <mergeCell ref="A19:F19"/>
    <mergeCell ref="B86:E86"/>
    <mergeCell ref="B87:E87"/>
  </mergeCells>
  <phoneticPr fontId="39" type="noConversion"/>
  <pageMargins left="0.7" right="0.7" top="0.75" bottom="0.75" header="0.3" footer="0.3"/>
  <pageSetup paperSize="9" scale="91" fitToHeight="0" orientation="portrait" r:id="rId1"/>
  <rowBreaks count="1" manualBreakCount="1">
    <brk id="44"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8"/>
  <sheetViews>
    <sheetView tabSelected="1" zoomScaleNormal="100" zoomScaleSheetLayoutView="120" workbookViewId="0">
      <selection activeCell="B11" sqref="B11"/>
    </sheetView>
  </sheetViews>
  <sheetFormatPr baseColWidth="10" defaultColWidth="11.44140625" defaultRowHeight="12"/>
  <cols>
    <col min="1" max="1" width="4.6640625" style="2" customWidth="1"/>
    <col min="2" max="2" width="59.33203125" style="3" customWidth="1"/>
    <col min="3" max="4" width="7.88671875" style="43" customWidth="1"/>
    <col min="5" max="5" width="12.6640625" style="43" customWidth="1"/>
    <col min="6" max="6" width="12.5546875" style="5" customWidth="1"/>
    <col min="7" max="16384" width="11.44140625" style="1"/>
  </cols>
  <sheetData>
    <row r="1" spans="1:6" ht="43.8" customHeight="1">
      <c r="A1" s="87" t="s">
        <v>158</v>
      </c>
      <c r="B1" s="88"/>
      <c r="C1" s="88"/>
      <c r="D1" s="88"/>
      <c r="E1" s="88"/>
      <c r="F1" s="89"/>
    </row>
    <row r="3" spans="1:6" ht="21">
      <c r="B3" s="6"/>
      <c r="C3" s="44"/>
      <c r="D3" s="44"/>
      <c r="E3" s="44"/>
      <c r="F3" s="6"/>
    </row>
    <row r="4" spans="1:6" ht="13.2">
      <c r="A4" s="7"/>
      <c r="B4" s="7"/>
      <c r="C4" s="45"/>
      <c r="D4" s="45"/>
      <c r="E4" s="45"/>
      <c r="F4" s="7"/>
    </row>
    <row r="5" spans="1:6" ht="22.5" customHeight="1">
      <c r="A5" s="90" t="s">
        <v>159</v>
      </c>
      <c r="B5" s="90"/>
      <c r="C5" s="90"/>
      <c r="D5" s="90"/>
      <c r="E5" s="90"/>
      <c r="F5" s="90"/>
    </row>
    <row r="6" spans="1:6" ht="22.5" customHeight="1">
      <c r="A6" s="41"/>
      <c r="B6" s="41"/>
      <c r="C6" s="42"/>
      <c r="D6" s="42"/>
      <c r="E6" s="42"/>
      <c r="F6" s="41"/>
    </row>
    <row r="7" spans="1:6" ht="11.4">
      <c r="A7" s="33"/>
      <c r="B7" s="35"/>
      <c r="C7" s="52"/>
      <c r="D7" s="52"/>
      <c r="E7" s="52"/>
      <c r="F7" s="34"/>
    </row>
    <row r="8" spans="1:6" ht="11.4">
      <c r="A8" s="25"/>
      <c r="B8" s="35"/>
      <c r="C8" s="53"/>
      <c r="D8" s="53"/>
      <c r="E8" s="53"/>
      <c r="F8" s="36"/>
    </row>
    <row r="9" spans="1:6" ht="25.95" customHeight="1">
      <c r="A9" s="25"/>
      <c r="B9" s="79" t="s">
        <v>147</v>
      </c>
      <c r="C9" s="85" t="s">
        <v>148</v>
      </c>
      <c r="D9" s="85" t="s">
        <v>149</v>
      </c>
      <c r="E9" s="86" t="s">
        <v>151</v>
      </c>
      <c r="F9" s="85" t="s">
        <v>150</v>
      </c>
    </row>
    <row r="10" spans="1:6" s="57" customFormat="1" ht="13.2">
      <c r="A10" s="55" t="s">
        <v>79</v>
      </c>
      <c r="B10" s="79" t="s">
        <v>115</v>
      </c>
      <c r="C10" s="79" t="s">
        <v>152</v>
      </c>
      <c r="D10" s="55">
        <v>1</v>
      </c>
      <c r="E10" s="82">
        <v>0</v>
      </c>
      <c r="F10" s="56">
        <f>D10*E10</f>
        <v>0</v>
      </c>
    </row>
    <row r="11" spans="1:6" s="57" customFormat="1" ht="52.8">
      <c r="A11" s="55" t="s">
        <v>80</v>
      </c>
      <c r="B11" s="83" t="s">
        <v>153</v>
      </c>
      <c r="C11" s="78" t="s">
        <v>152</v>
      </c>
      <c r="D11" s="55">
        <v>1</v>
      </c>
      <c r="E11" s="84">
        <v>0</v>
      </c>
      <c r="F11" s="56">
        <f>D11*E11</f>
        <v>0</v>
      </c>
    </row>
    <row r="12" spans="1:6" s="57" customFormat="1" ht="13.2">
      <c r="A12" s="55" t="s">
        <v>154</v>
      </c>
      <c r="B12" s="83" t="s">
        <v>75</v>
      </c>
      <c r="C12" s="78" t="s">
        <v>152</v>
      </c>
      <c r="D12" s="55">
        <v>1</v>
      </c>
      <c r="E12" s="84">
        <v>0</v>
      </c>
      <c r="F12" s="56">
        <f>D12*E12</f>
        <v>0</v>
      </c>
    </row>
    <row r="13" spans="1:6" s="57" customFormat="1" ht="13.2">
      <c r="A13" s="55" t="s">
        <v>155</v>
      </c>
      <c r="B13" s="83" t="s">
        <v>116</v>
      </c>
      <c r="C13" s="78" t="s">
        <v>152</v>
      </c>
      <c r="D13" s="55">
        <v>1</v>
      </c>
      <c r="E13" s="84">
        <v>0</v>
      </c>
      <c r="F13" s="56">
        <f>D13*E13</f>
        <v>0</v>
      </c>
    </row>
    <row r="14" spans="1:6" s="57" customFormat="1" ht="13.2">
      <c r="A14" s="55" t="s">
        <v>156</v>
      </c>
      <c r="B14" s="80" t="s">
        <v>103</v>
      </c>
      <c r="C14" s="79"/>
      <c r="D14" s="79"/>
      <c r="E14" s="81"/>
      <c r="F14" s="56">
        <f>+MAGASIN!F90</f>
        <v>0</v>
      </c>
    </row>
    <row r="15" spans="1:6" s="57" customFormat="1" ht="13.2">
      <c r="A15" s="55"/>
      <c r="B15" s="58"/>
      <c r="C15" s="59"/>
      <c r="D15" s="59"/>
      <c r="E15" s="59"/>
      <c r="F15" s="56"/>
    </row>
    <row r="16" spans="1:6" s="57" customFormat="1" ht="13.2">
      <c r="A16" s="70"/>
      <c r="B16" s="103" t="s">
        <v>41</v>
      </c>
      <c r="C16" s="104"/>
      <c r="D16" s="104"/>
      <c r="E16" s="104"/>
      <c r="F16" s="71">
        <f>SUM(F10:F15)</f>
        <v>0</v>
      </c>
    </row>
    <row r="17" spans="1:6" s="57" customFormat="1" ht="13.2">
      <c r="A17" s="70"/>
      <c r="B17" s="103" t="s">
        <v>145</v>
      </c>
      <c r="C17" s="104"/>
      <c r="D17" s="104"/>
      <c r="E17" s="104"/>
      <c r="F17" s="71">
        <f>+F16*0.18</f>
        <v>0</v>
      </c>
    </row>
    <row r="18" spans="1:6" s="57" customFormat="1" ht="13.2">
      <c r="A18" s="70"/>
      <c r="B18" s="103" t="s">
        <v>146</v>
      </c>
      <c r="C18" s="104"/>
      <c r="D18" s="104"/>
      <c r="E18" s="104"/>
      <c r="F18" s="71">
        <f>SUM(F16:F17)</f>
        <v>0</v>
      </c>
    </row>
  </sheetData>
  <mergeCells count="5">
    <mergeCell ref="B17:E17"/>
    <mergeCell ref="B18:E18"/>
    <mergeCell ref="B16:E16"/>
    <mergeCell ref="A1:F1"/>
    <mergeCell ref="A5:F5"/>
  </mergeCells>
  <pageMargins left="0.7" right="0.7" top="0.75" bottom="0.75" header="0.3" footer="0.3"/>
  <pageSetup paperSize="9" scale="8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27" ma:contentTypeDescription="" ma:contentTypeScope="" ma:versionID="ca25fcb7912a6a2b0cc29b893c38c727">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3b002fd9ff71fa376cc41683dbf7eea2"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368168B-3F1F-498A-B6C8-F285FF94E4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A5306B-5DA0-4500-BE77-B2464823503A}">
  <ds:schemaRefs>
    <ds:schemaRef ds:uri="http://schemas.microsoft.com/sharepoint/v3/contenttype/forms"/>
  </ds:schemaRefs>
</ds:datastoreItem>
</file>

<file path=customXml/itemProps3.xml><?xml version="1.0" encoding="utf-8"?>
<ds:datastoreItem xmlns:ds="http://schemas.openxmlformats.org/officeDocument/2006/customXml" ds:itemID="{637E27FC-2BFC-4E38-866B-AE61F9EE4CB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MAGASIN</vt:lpstr>
      <vt:lpstr>RECAP GENERAL</vt:lpstr>
      <vt:lpstr>MAGASIN!Zone_d_impression</vt:lpstr>
      <vt:lpstr>'RECAP GENERAL'!Zone_d_impression</vt:lpstr>
    </vt:vector>
  </TitlesOfParts>
  <Company>MMMMMMM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dc:creator>
  <cp:lastModifiedBy>Vander Auwera T</cp:lastModifiedBy>
  <cp:lastPrinted>2021-01-26T14:58:47Z</cp:lastPrinted>
  <dcterms:created xsi:type="dcterms:W3CDTF">2008-05-18T12:44:57Z</dcterms:created>
  <dcterms:modified xsi:type="dcterms:W3CDTF">2023-03-29T16:21:05Z</dcterms:modified>
</cp:coreProperties>
</file>