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111_Police_proximité\BKF1803111-10007 Infrastructures FSI\2_CSC\"/>
    </mc:Choice>
  </mc:AlternateContent>
  <xr:revisionPtr revIDLastSave="17" documentId="13_ncr:1_{653F7D25-422E-439D-9592-DB1F4AD96AE1}" xr6:coauthVersionLast="36" xr6:coauthVersionMax="47" xr10:uidLastSave="{A365931B-F89D-42DE-B3AC-7CEB82E0ECA9}"/>
  <bookViews>
    <workbookView xWindow="-108" yWindow="-108" windowWidth="23256" windowHeight="12456" tabRatio="692" activeTab="1" xr2:uid="{00000000-000D-0000-FFFF-FFFF00000000}"/>
  </bookViews>
  <sheets>
    <sheet name="BATIMENT PRINCIPAL" sheetId="5" r:id="rId1"/>
    <sheet name="RECAP GENERAL" sheetId="10" r:id="rId2"/>
  </sheets>
  <definedNames>
    <definedName name="_xlnm.Print_Area" localSheetId="0">'BATIMENT PRINCIPAL'!$A$1:$F$224</definedName>
    <definedName name="_xlnm.Print_Area" localSheetId="1">'RECAP GENERAL'!$A$1:$E$12</definedName>
  </definedNames>
  <calcPr calcId="191029"/>
</workbook>
</file>

<file path=xl/calcChain.xml><?xml version="1.0" encoding="utf-8"?>
<calcChain xmlns="http://schemas.openxmlformats.org/spreadsheetml/2006/main">
  <c r="F21" i="5" l="1"/>
  <c r="F74" i="5" l="1"/>
  <c r="F165" i="5"/>
  <c r="F166" i="5"/>
  <c r="F120" i="5"/>
  <c r="F210" i="5" l="1"/>
  <c r="F201" i="5"/>
  <c r="F202" i="5"/>
  <c r="F206" i="5"/>
  <c r="F205" i="5"/>
  <c r="F63" i="5" l="1"/>
  <c r="F137" i="5"/>
  <c r="D144" i="5"/>
  <c r="F144" i="5" s="1"/>
  <c r="F58" i="5" l="1"/>
  <c r="D39" i="5"/>
  <c r="F39" i="5" s="1"/>
  <c r="F133" i="5"/>
  <c r="F115" i="5"/>
  <c r="F106" i="5" l="1"/>
  <c r="F105" i="5"/>
  <c r="F104" i="5"/>
  <c r="F103" i="5"/>
  <c r="F102" i="5"/>
  <c r="D54" i="5" l="1"/>
  <c r="D53" i="5"/>
  <c r="D48" i="5"/>
  <c r="F48" i="5" s="1"/>
  <c r="D44" i="5" l="1"/>
  <c r="D43" i="5"/>
  <c r="D37" i="5"/>
  <c r="F34" i="5"/>
  <c r="D33" i="5"/>
  <c r="D24" i="5" l="1"/>
  <c r="D19" i="5"/>
  <c r="D31" i="5" s="1"/>
  <c r="D18" i="5"/>
  <c r="F18" i="5" s="1"/>
  <c r="F11" i="5"/>
  <c r="F10" i="5"/>
  <c r="F9" i="5"/>
  <c r="F8" i="5"/>
  <c r="F128" i="5" l="1"/>
  <c r="D40" i="5" l="1"/>
  <c r="D32" i="5" l="1"/>
  <c r="D29" i="5"/>
  <c r="D42" i="5" l="1"/>
  <c r="F42" i="5" s="1"/>
  <c r="D47" i="5"/>
  <c r="D45" i="5"/>
  <c r="D46" i="5"/>
  <c r="D41" i="5"/>
  <c r="D30" i="5"/>
  <c r="D38" i="5"/>
  <c r="D36" i="5"/>
  <c r="D35" i="5"/>
  <c r="F33" i="5"/>
  <c r="D17" i="5"/>
  <c r="F17" i="5" s="1"/>
  <c r="D16" i="5"/>
  <c r="D23" i="5" l="1"/>
  <c r="F23" i="5" s="1"/>
  <c r="D22" i="5"/>
  <c r="F56" i="5"/>
  <c r="D150" i="5" l="1"/>
  <c r="D61" i="5"/>
  <c r="D143" i="5"/>
  <c r="D142" i="5"/>
  <c r="D140" i="5"/>
  <c r="D135" i="5"/>
  <c r="F136" i="5" l="1"/>
  <c r="F209" i="5" l="1"/>
  <c r="F208" i="5"/>
  <c r="F199" i="5"/>
  <c r="F194" i="5"/>
  <c r="F211" i="5"/>
  <c r="F207" i="5"/>
  <c r="F204" i="5"/>
  <c r="F203" i="5"/>
  <c r="F200" i="5"/>
  <c r="F198" i="5"/>
  <c r="F197" i="5"/>
  <c r="F196" i="5"/>
  <c r="F195" i="5"/>
  <c r="F193" i="5"/>
  <c r="D192" i="5"/>
  <c r="F192" i="5" s="1"/>
  <c r="F191" i="5"/>
  <c r="F182" i="5"/>
  <c r="F181" i="5"/>
  <c r="F180" i="5"/>
  <c r="F179" i="5"/>
  <c r="F178" i="5"/>
  <c r="F177" i="5"/>
  <c r="F176" i="5"/>
  <c r="F175" i="5"/>
  <c r="F174" i="5"/>
  <c r="F172" i="5"/>
  <c r="F171" i="5"/>
  <c r="F170" i="5"/>
  <c r="F168" i="5"/>
  <c r="F167" i="5"/>
  <c r="F164" i="5"/>
  <c r="F163" i="5"/>
  <c r="F162" i="5"/>
  <c r="F161" i="5"/>
  <c r="F160" i="5"/>
  <c r="F158" i="5"/>
  <c r="F157" i="5"/>
  <c r="F156" i="5"/>
  <c r="F155" i="5"/>
  <c r="F149" i="5"/>
  <c r="F148" i="5"/>
  <c r="F142" i="5"/>
  <c r="F101" i="5"/>
  <c r="F100" i="5"/>
  <c r="F99" i="5"/>
  <c r="F97" i="5"/>
  <c r="F88" i="5" l="1"/>
  <c r="F87" i="5"/>
  <c r="F86" i="5"/>
  <c r="F85" i="5"/>
  <c r="F84" i="5"/>
  <c r="F82" i="5"/>
  <c r="F83" i="5"/>
  <c r="F80" i="5"/>
  <c r="F79" i="5"/>
  <c r="F81" i="5"/>
  <c r="F47" i="5"/>
  <c r="F143" i="5" l="1"/>
  <c r="F150" i="5" l="1"/>
  <c r="D139" i="5" l="1"/>
  <c r="F126" i="5" l="1"/>
  <c r="F189" i="5" l="1"/>
  <c r="F188" i="5"/>
  <c r="F187" i="5"/>
  <c r="F186" i="5"/>
  <c r="F185" i="5" l="1"/>
  <c r="F184" i="5"/>
  <c r="F212" i="5" s="1"/>
  <c r="F222" i="5" s="1"/>
  <c r="F94" i="5" l="1"/>
  <c r="F117" i="5" l="1"/>
  <c r="F116" i="5"/>
  <c r="F114" i="5"/>
  <c r="F113" i="5"/>
  <c r="F112" i="5"/>
  <c r="F111" i="5"/>
  <c r="F110" i="5"/>
  <c r="F19" i="5"/>
  <c r="D134" i="5" l="1"/>
  <c r="D132" i="5" s="1"/>
  <c r="F132" i="5" s="1"/>
  <c r="F98" i="5" l="1"/>
  <c r="F93" i="5"/>
  <c r="F92" i="5"/>
  <c r="F91" i="5"/>
  <c r="F90" i="5"/>
  <c r="F89" i="5"/>
  <c r="F107" i="5" l="1"/>
  <c r="F219" i="5" s="1"/>
  <c r="F64" i="5" l="1"/>
  <c r="F147" i="5"/>
  <c r="F146" i="5"/>
  <c r="F122" i="5"/>
  <c r="F73" i="5"/>
  <c r="F72" i="5"/>
  <c r="F71" i="5"/>
  <c r="F70" i="5"/>
  <c r="F31" i="5"/>
  <c r="F46" i="5"/>
  <c r="F44" i="5"/>
  <c r="F7" i="5"/>
  <c r="F12" i="5" l="1"/>
  <c r="F37" i="5"/>
  <c r="F36" i="5"/>
  <c r="F29" i="5"/>
  <c r="F32" i="5"/>
  <c r="F30" i="5"/>
  <c r="F35" i="5"/>
  <c r="F38" i="5"/>
  <c r="F40" i="5"/>
  <c r="F41" i="5"/>
  <c r="F45" i="5"/>
  <c r="F43" i="5"/>
  <c r="F49" i="5"/>
  <c r="F134" i="5"/>
  <c r="F138" i="5"/>
  <c r="F139" i="5"/>
  <c r="F140" i="5"/>
  <c r="F141" i="5"/>
  <c r="F145" i="5"/>
  <c r="F53" i="5"/>
  <c r="F54" i="5"/>
  <c r="F55" i="5"/>
  <c r="F57" i="5"/>
  <c r="F59" i="5"/>
  <c r="F60" i="5"/>
  <c r="F61" i="5"/>
  <c r="F62" i="5"/>
  <c r="F69" i="5"/>
  <c r="F75" i="5" s="1"/>
  <c r="F118" i="5"/>
  <c r="F119" i="5"/>
  <c r="F121" i="5"/>
  <c r="F123" i="5"/>
  <c r="F124" i="5"/>
  <c r="F125" i="5"/>
  <c r="F127" i="5"/>
  <c r="F15" i="5"/>
  <c r="F16" i="5"/>
  <c r="F20" i="5"/>
  <c r="F66" i="5" l="1"/>
  <c r="F217" i="5" s="1"/>
  <c r="F50" i="5"/>
  <c r="F216" i="5" s="1"/>
  <c r="F135" i="5"/>
  <c r="F151" i="5" s="1"/>
  <c r="F24" i="5"/>
  <c r="F214" i="5"/>
  <c r="F218" i="5"/>
  <c r="F129" i="5"/>
  <c r="F220" i="5" s="1"/>
  <c r="F22" i="5"/>
  <c r="F25" i="5" l="1"/>
  <c r="F215" i="5" s="1"/>
  <c r="F221" i="5"/>
  <c r="F224" i="5" l="1"/>
  <c r="E5" i="10" s="1"/>
  <c r="E7" i="10" s="1"/>
  <c r="E8" i="10" l="1"/>
  <c r="E9" i="10" s="1"/>
</calcChain>
</file>

<file path=xl/sharedStrings.xml><?xml version="1.0" encoding="utf-8"?>
<sst xmlns="http://schemas.openxmlformats.org/spreadsheetml/2006/main" count="1233" uniqueCount="396">
  <si>
    <t>Désignation des ouvrages</t>
  </si>
  <si>
    <t>Prix Total</t>
  </si>
  <si>
    <t>1.1</t>
  </si>
  <si>
    <t>ff</t>
  </si>
  <si>
    <t>m²</t>
  </si>
  <si>
    <t>Sous Total I</t>
  </si>
  <si>
    <t>2.1</t>
  </si>
  <si>
    <t>2.2</t>
  </si>
  <si>
    <t>2.3</t>
  </si>
  <si>
    <t>2.4</t>
  </si>
  <si>
    <t>2.5</t>
  </si>
  <si>
    <t>Sous Total II</t>
  </si>
  <si>
    <t>3.1</t>
  </si>
  <si>
    <t>u</t>
  </si>
  <si>
    <t>Sous Total III</t>
  </si>
  <si>
    <t>Sous Total IV</t>
  </si>
  <si>
    <t>6.2</t>
  </si>
  <si>
    <t>Sous Total VI</t>
  </si>
  <si>
    <t>7.1</t>
  </si>
  <si>
    <t>7.2</t>
  </si>
  <si>
    <t>ens</t>
  </si>
  <si>
    <t>Sous Total VII</t>
  </si>
  <si>
    <t>1.3</t>
  </si>
  <si>
    <t>4.1</t>
  </si>
  <si>
    <t>5.1</t>
  </si>
  <si>
    <t>Mise à la terre du bâtiment</t>
  </si>
  <si>
    <t>Sous Total II : BETON-BETON ARME</t>
  </si>
  <si>
    <t>Sous Total III :  MACONNERIE</t>
  </si>
  <si>
    <t>III -  MACONNERIE</t>
  </si>
  <si>
    <t>m2</t>
  </si>
  <si>
    <t>Sous Total VIII</t>
  </si>
  <si>
    <t>1.2</t>
  </si>
  <si>
    <t>1.4</t>
  </si>
  <si>
    <t>2.6</t>
  </si>
  <si>
    <t>3.3</t>
  </si>
  <si>
    <t>3.4</t>
  </si>
  <si>
    <t>6.1</t>
  </si>
  <si>
    <t>7.3</t>
  </si>
  <si>
    <t>8.1</t>
  </si>
  <si>
    <t>8.2</t>
  </si>
  <si>
    <t>8.3</t>
  </si>
  <si>
    <t>8.4</t>
  </si>
  <si>
    <t>8.5</t>
  </si>
  <si>
    <t>8.6</t>
  </si>
  <si>
    <t>8.7</t>
  </si>
  <si>
    <t>8.8</t>
  </si>
  <si>
    <t>8.9</t>
  </si>
  <si>
    <t>8.10</t>
  </si>
  <si>
    <t>8.11</t>
  </si>
  <si>
    <t>1.5</t>
  </si>
  <si>
    <t>1.6</t>
  </si>
  <si>
    <t>Sous Total V</t>
  </si>
  <si>
    <t>2.8</t>
  </si>
  <si>
    <t>4.2</t>
  </si>
  <si>
    <t>4.3</t>
  </si>
  <si>
    <t>VI - PLOMBERIE ALIMENTATION , EVACUATION ET RESEAUX DIVERS</t>
  </si>
  <si>
    <t>Brasseur d'air à 3 ailes de type Panasonic avec rhéostat y compris toutes sujétions de pose</t>
  </si>
  <si>
    <t>II  - BETON - BETON ARME</t>
  </si>
  <si>
    <t>TOTAL HTVA</t>
  </si>
  <si>
    <t>Maçonnerie en agglos creux de 10x20x40</t>
  </si>
  <si>
    <t>3.5</t>
  </si>
  <si>
    <t>6.3</t>
  </si>
  <si>
    <t>6.4</t>
  </si>
  <si>
    <t>6.5</t>
  </si>
  <si>
    <t>6.6</t>
  </si>
  <si>
    <t>7.4</t>
  </si>
  <si>
    <t>7.5</t>
  </si>
  <si>
    <t>7.6</t>
  </si>
  <si>
    <t>6.7</t>
  </si>
  <si>
    <t>2.7</t>
  </si>
  <si>
    <t>2.12</t>
  </si>
  <si>
    <t>2.11</t>
  </si>
  <si>
    <t>3.6</t>
  </si>
  <si>
    <t>5.2</t>
  </si>
  <si>
    <t>ml</t>
  </si>
  <si>
    <t>5.3</t>
  </si>
  <si>
    <t>5.4</t>
  </si>
  <si>
    <t>7.7</t>
  </si>
  <si>
    <t>7.8</t>
  </si>
  <si>
    <t>7.9</t>
  </si>
  <si>
    <t xml:space="preserve">Réglette bloc standard  de 120 étanche  LED type T8 de 18W/1350 Lum de marque Philips ou équivalent </t>
  </si>
  <si>
    <t>Raccordements et calfeutrements divers</t>
  </si>
  <si>
    <t>2.14</t>
  </si>
  <si>
    <t>2.16</t>
  </si>
  <si>
    <t>6.8</t>
  </si>
  <si>
    <t>7.10</t>
  </si>
  <si>
    <t>3.8</t>
  </si>
  <si>
    <t>Maçonnerie en agglos creux de 20x20x40</t>
  </si>
  <si>
    <t xml:space="preserve">Réglette bloc standard  de 120  LED type T8 de 18W/1350 Lum de marque Philips ou équivalent </t>
  </si>
  <si>
    <t>5.5</t>
  </si>
  <si>
    <t>5.6</t>
  </si>
  <si>
    <t>5.7</t>
  </si>
  <si>
    <t>5.8</t>
  </si>
  <si>
    <t>5.9</t>
  </si>
  <si>
    <t>6.9</t>
  </si>
  <si>
    <t>7.11</t>
  </si>
  <si>
    <t>7.12</t>
  </si>
  <si>
    <t xml:space="preserve">Béton armé dosé à 300 kg/m3 pour  chainage intermédiaire </t>
  </si>
  <si>
    <t>3.9</t>
  </si>
  <si>
    <t>5.10</t>
  </si>
  <si>
    <t>5.11</t>
  </si>
  <si>
    <t>5.12</t>
  </si>
  <si>
    <t>5.13</t>
  </si>
  <si>
    <t>6.12</t>
  </si>
  <si>
    <t>Câblette de terre de 29 mm² cuivre nu incorporé dans le chainage bas</t>
  </si>
  <si>
    <t>5.14</t>
  </si>
  <si>
    <t>5.15</t>
  </si>
  <si>
    <t>5.16</t>
  </si>
  <si>
    <t>5.17</t>
  </si>
  <si>
    <t>5.18</t>
  </si>
  <si>
    <t>5.19</t>
  </si>
  <si>
    <t>5.20</t>
  </si>
  <si>
    <t>5.21</t>
  </si>
  <si>
    <t>8.12</t>
  </si>
  <si>
    <t>8.13</t>
  </si>
  <si>
    <t>8.14</t>
  </si>
  <si>
    <t>8.15</t>
  </si>
  <si>
    <t>8.16</t>
  </si>
  <si>
    <t>8.17</t>
  </si>
  <si>
    <t>8.18</t>
  </si>
  <si>
    <t>8.19</t>
  </si>
  <si>
    <t>8.20</t>
  </si>
  <si>
    <t>P.U.</t>
  </si>
  <si>
    <t>UNITE</t>
  </si>
  <si>
    <t>QTE/NBRE</t>
  </si>
  <si>
    <t>Peinture gycéro sur menuiseries métalliques aux couleurs du maitre d'œuvre</t>
  </si>
  <si>
    <t>VII - PEINTURE - REVETEMENTS MURAUX FACADE - CARRELAGE - ETANCHEITE</t>
  </si>
  <si>
    <t>VIII - ELECTRICITE - CLIMATISATION - SECURITE INCENDIE</t>
  </si>
  <si>
    <t>Sous Total VIII : ELECTRICITE - CLIMATISATION - SECURITE INCENDIE</t>
  </si>
  <si>
    <t>8.21</t>
  </si>
  <si>
    <t>8.22</t>
  </si>
  <si>
    <t>8.23</t>
  </si>
  <si>
    <t>8.24</t>
  </si>
  <si>
    <t>8.25</t>
  </si>
  <si>
    <t>Remblai sans apport (pour fouilles de semelles isolées et fouilles pour semelles filantes)</t>
  </si>
  <si>
    <r>
      <t>m</t>
    </r>
    <r>
      <rPr>
        <vertAlign val="superscript"/>
        <sz val="8"/>
        <rFont val="D-DIN Condensed"/>
        <family val="2"/>
      </rPr>
      <t>3</t>
    </r>
  </si>
  <si>
    <t>0.1</t>
  </si>
  <si>
    <t>0.3</t>
  </si>
  <si>
    <t>Sous Total 0</t>
  </si>
  <si>
    <r>
      <t>Béton  armé dosé à 350kg/m</t>
    </r>
    <r>
      <rPr>
        <b/>
        <vertAlign val="superscript"/>
        <sz val="8"/>
        <rFont val="D-DIN Condensed"/>
        <family val="2"/>
      </rPr>
      <t>3</t>
    </r>
    <r>
      <rPr>
        <b/>
        <sz val="8"/>
        <rFont val="D-DIN Condensed"/>
        <family val="2"/>
      </rPr>
      <t xml:space="preserve"> pour poutres </t>
    </r>
  </si>
  <si>
    <t>2.17</t>
  </si>
  <si>
    <t>2.18</t>
  </si>
  <si>
    <t>2.19</t>
  </si>
  <si>
    <t>2.20</t>
  </si>
  <si>
    <t>Béton cyclopéen dosé à 250kg/m3 pour soubassement, massifs et fondations (voir plans et descriptif)</t>
  </si>
  <si>
    <r>
      <t>Béton armé pour chainage bas, longrines, renforts sous dallages et arrêts de dallage dosé à 350kg/m</t>
    </r>
    <r>
      <rPr>
        <b/>
        <vertAlign val="superscript"/>
        <sz val="8"/>
        <rFont val="D-DIN Condensed"/>
        <family val="2"/>
      </rPr>
      <t>3</t>
    </r>
  </si>
  <si>
    <t>3.11</t>
  </si>
  <si>
    <t>3.12</t>
  </si>
  <si>
    <t>4.4</t>
  </si>
  <si>
    <t>4.5</t>
  </si>
  <si>
    <t>Siphon de sol en inox pour évacuation eaux salle d'eau de 10x10cm</t>
  </si>
  <si>
    <t>Robinet de puisage dans les salles d'eau en métal chromé</t>
  </si>
  <si>
    <t>Peinture gycéro au pistolet sur portes bois intérieures des toilettes aux couleurs du maitre d'œuvre</t>
  </si>
  <si>
    <t>Vernis sur menuiseries bois intérieures aux couleurs du maitre d'œuvre</t>
  </si>
  <si>
    <t>Split mural de 1,50cv de type inverter de chez Daikin, Panasonic ou Sharp</t>
  </si>
  <si>
    <t>Split mural de  2cv de type inverter  de chez Daikin, Panasonic ou Sharp</t>
  </si>
  <si>
    <t>Extincteur portatif à eau pulvérisée de 6Kg</t>
  </si>
  <si>
    <t>7.13</t>
  </si>
  <si>
    <t>7.14</t>
  </si>
  <si>
    <t>8.26</t>
  </si>
  <si>
    <t>8.27</t>
  </si>
  <si>
    <t>8.28</t>
  </si>
  <si>
    <t>8.29</t>
  </si>
  <si>
    <t>8.30</t>
  </si>
  <si>
    <t>8.32</t>
  </si>
  <si>
    <t>8.33</t>
  </si>
  <si>
    <t>8.34</t>
  </si>
  <si>
    <t>8.35</t>
  </si>
  <si>
    <t>8.36</t>
  </si>
  <si>
    <t>8.37</t>
  </si>
  <si>
    <t>3.13</t>
  </si>
  <si>
    <t>Sous Total I :  PREPARATIONS - INSTALLATION ET REPLI DE CHANTIER - NETTOYAGE DE CHANTIER</t>
  </si>
  <si>
    <t>Sous Total I : TERRASSEMENTS - IMPLANTATIONS - NETTOYAGE DE CHANTIER</t>
  </si>
  <si>
    <t>ENS</t>
  </si>
  <si>
    <t>MENUISERIE BOIS - NB: TOUTES LES MENUISERIES BOIS SERONT EN CONTRE-PLAQUE DE 10mm BOIS BETE DOUBLE FACE DE PREMIER CHOIX POUR LES PORTES SAUF SPECIFICATION CONTRAIRE. LE CADRE EN BOIS RECOUVRIRA INTEGRALEMENT L'EPAISSEUR DU MUR</t>
  </si>
  <si>
    <t>6.13</t>
  </si>
  <si>
    <t>8.38</t>
  </si>
  <si>
    <t>TOTAL HTVA BATIMENT PRINCIPAL</t>
  </si>
  <si>
    <t>Sous Total VI : PLOMBERIE ALIMENTATION , EVACUATION ET RESEAUX DIVERS</t>
  </si>
  <si>
    <t>Sous Total VII : PEINTURE - REVETEMENTS MURAUX ET FACADE - FAUX PLAFOND - ETANCHEITE</t>
  </si>
  <si>
    <t>0 - PREPARATIONS - GENERALITES</t>
  </si>
  <si>
    <t>Ens</t>
  </si>
  <si>
    <t xml:space="preserve">I - PREPARATIONS-NETTOYAGE DE CHANTIER-IMPLANTATIONS - TERRASSEMENT </t>
  </si>
  <si>
    <t>1.7</t>
  </si>
  <si>
    <t>Fourniture et pose de tuyauterie en PVC de Ø 100 pour évacuation des eaux vannes y compris toutes sujétions de pose</t>
  </si>
  <si>
    <t>Ensemble d'accessoires de pose et de raccordement des PVC d'évacuation pour évacuation d'eau pluviales, d'eaux usées et d'eaux vannes  depuis le centre du bâtiment jusqu'aux caniveaux ou fosses septiques   comprenant Colliers, Coudes PVC, Té PVC, Té culottes et bi culottes et tous accessoires de pose ainsi que toutes sujétions de mise en oeuvre</t>
  </si>
  <si>
    <t>Fourniture et pose vannes d'arrêt PPR y compris toutes sujétions de pose</t>
  </si>
  <si>
    <t>U</t>
  </si>
  <si>
    <t>Ensemble d'accessoires de pose et de raccordement des PPR d'alimentation comprenant coudes, maçons, coudes filetés, ambouts, réducteurs, et tous accessoires de pose ainsi que toutes sujétions de mise en oeuvre</t>
  </si>
  <si>
    <t>8.42</t>
  </si>
  <si>
    <t>8.43</t>
  </si>
  <si>
    <t>8.44</t>
  </si>
  <si>
    <t>8.45</t>
  </si>
  <si>
    <t>8.46</t>
  </si>
  <si>
    <t>8.47</t>
  </si>
  <si>
    <t>6.14</t>
  </si>
  <si>
    <t>FOURREAUTAGE</t>
  </si>
  <si>
    <t>FILERIE</t>
  </si>
  <si>
    <t>Câble de 3×1,5 mm² pour éclairage et brasseurs</t>
  </si>
  <si>
    <t>Câble de 3×2,5 mm² pour prises électriques</t>
  </si>
  <si>
    <t>Câble de 3×4 mm² pour climatisation</t>
  </si>
  <si>
    <t>Ensemble filerie + fourreutage encastré y compris boîtes de dérivations et d'encastrement et toutes sujétions de pose pour prises téléphones</t>
  </si>
  <si>
    <t xml:space="preserve">Ensemble filerie + fourreutage encastré y compris boîtes de dérivations et d'encastrement et toutes sujétions de pose pour prises informatiques </t>
  </si>
  <si>
    <t>Barrette de coupure et accessoires de raccordements divers</t>
  </si>
  <si>
    <t>MISE A LA TERRE ET ACCESSOIRES DE RACCORDEMENTS DIVERS</t>
  </si>
  <si>
    <t>APPAREILLAGES</t>
  </si>
  <si>
    <t>TABLEAUX ELECTRIQUES ET COFFRETS - TOUS ACCESSOIRES DE CHEZ LEGRAND</t>
  </si>
  <si>
    <t>Disj DNX³ 4500/6kA 1P+N C 10A</t>
  </si>
  <si>
    <t>Disj DNX³ 4500/6kA 1P+N C 16A</t>
  </si>
  <si>
    <t>Disj DNX³ 4500/6kA 1P+N C 20A</t>
  </si>
  <si>
    <t>Disj DX³ 10000/16kA 4P C 80A</t>
  </si>
  <si>
    <t>Disj di ff DX³ 6000/10kA 4P C 32A 30mA Type AC</t>
  </si>
  <si>
    <t>Disj di ff DX³ 6000/10kA 4P C 20A 300mA Type AC</t>
  </si>
  <si>
    <t>Disj di ff DX³ 6000/10kA 4P C 25A 300mA Type AC</t>
  </si>
  <si>
    <t>TABLEAU DIVISIONNAIRE - COURANT ONDULE</t>
  </si>
  <si>
    <t>Onduleur de 8 KVA avec autonomie minimum d' 1heure extensible, de marque LEGRAND (UPS  Systems).</t>
  </si>
  <si>
    <t xml:space="preserve">Disj DX³ 6000/10kA 4P C 63A </t>
  </si>
  <si>
    <t xml:space="preserve">Disj DNX³ 4500/6kA 1P+N C 16A </t>
  </si>
  <si>
    <t xml:space="preserve">Porte blanche Drivia 4 rangées 13 M </t>
  </si>
  <si>
    <t>Coffret Drivia 4 rangées 13 M</t>
  </si>
  <si>
    <t>Regard de visite EAUX USEES ainsi que toutes sujétions de mise en œuvre suivant plan de l'architecte et suivant CCTP</t>
  </si>
  <si>
    <t>Regard de visite EAUX VANNES  ainsi que toutes sujétions de mise en œuvre suivant plan de l'architecte et suivant CCTP</t>
  </si>
  <si>
    <t>Câble U1000 AR2V  d'alimentation liant le bâtiment principal au bloc toilettes externes 4x4mm2</t>
  </si>
  <si>
    <t>6.15</t>
  </si>
  <si>
    <t>6.16</t>
  </si>
  <si>
    <t>6.17</t>
  </si>
  <si>
    <t>Sous Total V : MENUISERIES ALUMINIUM METALLIQUES ET BOIS</t>
  </si>
  <si>
    <t>Sous Total IV :CHARPENTE  ET COUVERTURE METALLIQUE</t>
  </si>
  <si>
    <t>Applique sanitaire INGELEC</t>
  </si>
  <si>
    <t>Béton armé dosé à 350kg/m3 pour semelles isolées suivant plan fourni</t>
  </si>
  <si>
    <t>MENUISERIE METALLIQUE - NB: TOUTES LES MENUISERIES METALLIQUES SERONT CONFORMES AUX DETAILS DES PLANS D'ARCHITECTURE. LA TOLE METALLIQUE SERA DE 2mm D'EPAISSEUR MINIMUM, IDEM POUR LES CADRES.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LES FENETRES METALLIQUES RECEVRONT UN REJET D'EAU EN FER PLAT DE 30X3mm FIXE SUR LE MONTANT DE LA FENETRE et UN CADRE BAS EN FER CARRE DE 10mm SERVIRA DE SEUIL. LA FENETRE RECEVRA UN PROFILE METALLIQUE EQUIVALENT A CELUI DES MONTANTS QUI FERA L'ASSISE DE LA FENETRE.</t>
  </si>
  <si>
    <t>TVA 18 %</t>
  </si>
  <si>
    <t>TOTAL TTC</t>
  </si>
  <si>
    <t>Implantation de l'ensemble de l'ouvrage (bâtiment , y compris VRD)</t>
  </si>
  <si>
    <t>Remblai avec apport latéritique d'épaisseur 45cm en moyenne sur emprise du bâtiment côté dammé,compacté puis arrosé par couches successives de 20cm</t>
  </si>
  <si>
    <t>NB: Tous les bétons des éléments structurels (semelles, poteaux, poutres, dalles et élements préfabriqués) seront en granit de carrière calibré. Ils feront l'objet d'une approbation par la mission de contrôle avant leur mise en oeuvre  Ils devront être lavés si besoin afin de les débarrasser de toutes impuretés.</t>
  </si>
  <si>
    <t>Béton de propreté dosé à 150kg/m3 pour semelles isolées</t>
  </si>
  <si>
    <t>Béton armé dosé à 350kg/m² pour poteaux (infrastructure et superstructure)</t>
  </si>
  <si>
    <t>Béton armé dosé à 300 kg/m3 pour  appuis de baies filants coulés sur place</t>
  </si>
  <si>
    <t>Plus-value pour bétons divers</t>
  </si>
  <si>
    <t>Béton dosé à 300Kg/m3 pour forme de pente sur dalles-chéneaux</t>
  </si>
  <si>
    <t>Enduit intérieur lissé de 1,5cm d'épaisseur (dosé à 300kg/m3 pour le gobetis et 250kg/m3 pour le corps d'enduit)</t>
  </si>
  <si>
    <t>Enduit extérieur lissé de 2cm d'épaisseur y compris soubassements (dosé à 300kg/m3 pour le gobetis et 250kg/m3 pour le corps d'enduit)</t>
  </si>
  <si>
    <t>Claustras de ventilation grillagés y compris toutes sujétions de pose</t>
  </si>
  <si>
    <t>Fourniture et pose de traverses en IPE de 120 pour charpente y compris  sujétions de pose</t>
  </si>
  <si>
    <t>Fourniture et pose de pannes en tube rectangulaire 40x80 lourd - Epaisseur 1,5mm pour charpente y compris  toutes sujétions de pose</t>
  </si>
  <si>
    <t>V - MENUISERIE METALLIQUE ET BOIS</t>
  </si>
  <si>
    <t>PMV1 : Porte métallique vitrée à deux vantaux + tierce vitrée et une imposte vitrée ouvrant à l'anglaise de dimension 220x260 cm avec un cadre métallique double H + une partie en vitrage antélio bronze épaisseur 5cm+ grille métallique de protection incorporée suivant plan de l'architecte</t>
  </si>
  <si>
    <t>PMV2 : Porte métallique vitrée à un vantail et une imposte vitrée ouvrant à l'anglaise de dimension 100x260 cm avec un cadre métallique double H + une partie en vitrage antélio bronze épaisseur 5cm+ grille métallique de protection incorporée suivant plan de l'architecte</t>
  </si>
  <si>
    <t>PM1 : Porte pleine métallique double face à un vantail et une imposte vitrée ouvrant à la française de dimension 100x260 cm avec un cadre métallique double H + un panneau en tôle métallique de 2 mm suivant plan de l'architecte</t>
  </si>
  <si>
    <t>PM2 : Porte pleine métallique double face à un vantail ouvrant à la française de dimension 90x220 cm avec un cadre métallique double H + un panneau en tôle métallique de 2 mm suivant plan de l'architecte</t>
  </si>
  <si>
    <t>FMV1 : Fenêtre métallique vitrée de dimensions 60x180/80 cm ayant deux châssis ouvrant à la française suivant plan de l'architecte</t>
  </si>
  <si>
    <t>FMV2 : Fenêtre métallique vitrée de dimensions 220x140/80 cm ayant trois châssis dont un châssis fixe et deux châssis ouvrant à la française suivant plan de l'architecte</t>
  </si>
  <si>
    <t>FMV3 : Fenêtre métallique vitrée de dimensions 160x140/80 cm ayant deux châssis ouvrant à la française suivant plan de l'architecte</t>
  </si>
  <si>
    <t>FMV4 : Fenêtre métallique vitrée de dimensions 60x60/160 cm ayant un châssis ouvrant à la française suivant plan de l'architecte</t>
  </si>
  <si>
    <t>GMP1 : Grille métallique de protection pour fenêtre de dimension 60x180/80 cm suivant plan de l'architecte</t>
  </si>
  <si>
    <t>GMP2 : Grille métallique de protection pour fenêtre de dimension 220x140/80 cm suivant plan de l'architecte</t>
  </si>
  <si>
    <t>GMP3 : Grille métallique de protection pour fenêtre de dimension 160x140/80 cm  suivant plan de l'architecte</t>
  </si>
  <si>
    <t>GMP4 : Grille métallique de protection pour fenêtre de dimension 60x60/160 cm suivant plan de l'architecte</t>
  </si>
  <si>
    <t>Garde corps métalliques pour rampes d'accès suivant plan de l'architecte</t>
  </si>
  <si>
    <t>PB1 : Porte bois avec une imposte vitrée à un vantail de dimension 90x260 cm en bois bété vernis avec un cadre métallique en double H ouvrant à la française suivant plan de l'architecte</t>
  </si>
  <si>
    <t>PB2 : Porte bois avec un imposte vitré à un vantail de dimension 100x260 cm en bois bété vernis avec un cadre métallique en double H ouvrant à la française  suivant plan de l'architecte</t>
  </si>
  <si>
    <t>PB3 : Porte bois à un vantail de dimension 75x220 cm en bois blanc peint au pistolet avec un cadre métallique en double H ouvrant à la française suivant plan de l'architecte</t>
  </si>
  <si>
    <t>PC1 : Porte bois à un vantail avec une imposte vitrée ouvrant a la française de dimension 90x260 cm avec du contreplaqué bois blanc de 5mm en double face peint au pistolet avec le dormant , le cadre,et les montants en bois rouge et capitonée et insonorisée</t>
  </si>
  <si>
    <t>PC2 : Porte bois à un vantail avec une imposte vitrée ouvrant a la française de dimension 90x220 cm avec du contreplaqué bois blanc de 5mm en double face peint au pistolet avec le dormant , le cadre,et les montants en bois rouge et capitonée et insonorisée</t>
  </si>
  <si>
    <t>Fourniture et pose de tuyauterie en PVC de Ø 63 pour évacuation des eaux usées y compris toutes sujétions de pose</t>
  </si>
  <si>
    <t xml:space="preserve">Cuvette de WC complet à chasse économique avec réservoir arrière de type ROCA VICTORIA ou équivalent   y compris  toutes sujétion de pose </t>
  </si>
  <si>
    <t>Lavabo  ovoide complet avec pied de chez ROCA  y compris  toutes sujétion de pose + Robinet mitigeur à levier</t>
  </si>
  <si>
    <t xml:space="preserve">Peinture de type FOAM LESSIVABLE de chez SAPEC sur enduit intérieur </t>
  </si>
  <si>
    <t>Carreaux  grès cerame pleinement vitrifié non émaillé 40x40 couleur grise (ou au choix du maitre d'ouvrage) pour sols  général ainsi que toutes sujétions de pose</t>
  </si>
  <si>
    <t>Carreaux grès cérame mat 40x40 couleur grise (ou au choix du maitre d'ouvrage) pour plinthes du sol  général ainsi que toutes sujétions de pose</t>
  </si>
  <si>
    <t>Carreaux antidérapants grès cérame mat 30x30 couleur grise (ou au choix du maitre d'ouvrage)  pour sols salles d'eaux</t>
  </si>
  <si>
    <t>Etanchéité multicouche 2x36s + 40TV pour toiture dalles pleines et chéneaux avec un relevé jusqu'au couronnement d'acrotère</t>
  </si>
  <si>
    <t>Peinture (logo de la gendarmerie nationale du Burkina) murale de dimensions 1,55mx1,4m  suivant plan de l'architecte</t>
  </si>
  <si>
    <t>Coffre en plâtre pour les descentes d'eaux pluviales de dimension (30*30cm *3)</t>
  </si>
  <si>
    <t xml:space="preserve">Tube PVC de 63 enterré sous dallage pour passage du câble d'alimentation </t>
  </si>
  <si>
    <t>Tubes gorgés ICT gris de 20 pour fourreautage éclairage, brasseurs + prises</t>
  </si>
  <si>
    <t>Tubes gorgés ICT gris de 25 pour fourreautage climatisation</t>
  </si>
  <si>
    <t>Tubes gorgés ICT gris de 32 pour alimentation de boîte de dérivation à boîte de dérivation</t>
  </si>
  <si>
    <t>Câble U1000 AR2V d'alimentation  principal du bâtiment principal de 4x25mm2</t>
  </si>
  <si>
    <t>Obturateur 5 modules blanc</t>
  </si>
  <si>
    <t>Coffret XL³ 125 4 rangées 18 modules</t>
  </si>
  <si>
    <t>Disj di ff DX³ 6000/10kA 4P C 20A 30mA Type AC</t>
  </si>
  <si>
    <t>Applique murale plafonnière - Lumière du jour</t>
  </si>
  <si>
    <t>Interrupteur simple allumage de type INGELEC TITAN</t>
  </si>
  <si>
    <t>Interrupteur double allumage  de type INGELEC TITAN</t>
  </si>
  <si>
    <t>Interrupteur simple allumage  va et vient de type INGELEC TITAN</t>
  </si>
  <si>
    <t>Prise de courant  2P+T 10/16A Mosaic simple de type INGELEC TITAN</t>
  </si>
  <si>
    <t>Prise de courant étanche 2P+T 10/16A Mosaic simple de type INGELEC TITAN</t>
  </si>
  <si>
    <t>Prise informatique de type INGELEC TITAN</t>
  </si>
  <si>
    <t xml:space="preserve">Prise téléphone de type INGELEC TITAN </t>
  </si>
  <si>
    <t xml:space="preserve">Réglette bloc standard  de 60 étanche LED type T8 de 18W/1350 Lum de marque Philips ou équivalent </t>
  </si>
  <si>
    <t>7.15</t>
  </si>
  <si>
    <t>Revêtement en briquettes de ciment ou de terre cuite  pour murs extérieurs des cellules y compris toutes sujétions de pose</t>
  </si>
  <si>
    <t>Enduit sous chéneaux, dalles pleines et casquette en béton de 1,5cm d'épaisseur</t>
  </si>
  <si>
    <t>Bordures de pavés de type T3 de 60cm pour limiter les espaces verts</t>
  </si>
  <si>
    <t>Espace vert en gazon petit grain y compris apport de fumure organique</t>
  </si>
  <si>
    <t>pm</t>
  </si>
  <si>
    <t>m3</t>
  </si>
  <si>
    <t>Fouilles en tranchées pour semelles filantes armées sous voile (profondeur 1,20 m)</t>
  </si>
  <si>
    <t>Béton armé dosé à 300 kg/m3 pour encadrement des baies</t>
  </si>
  <si>
    <t>Fouilles en puits pour semelles isolées (profondeur 1,20 m)</t>
  </si>
  <si>
    <t>Béton armé  dosé à 350kg/m3 pour semelles filantes  armées sous murs en voile et sous bêche (Epaisseur béton semelle filante = 20cm)</t>
  </si>
  <si>
    <r>
      <t>m</t>
    </r>
    <r>
      <rPr>
        <vertAlign val="superscript"/>
        <sz val="8"/>
        <color theme="1"/>
        <rFont val="D-DIN Condensed"/>
        <family val="2"/>
      </rPr>
      <t>3</t>
    </r>
  </si>
  <si>
    <t>Béton armé dosé à 300kg/m3 pour couronnement de maçonneries  (au dessus de tous les murs) - Hauteur 10 cm</t>
  </si>
  <si>
    <t>Béton de propreté dosé à 150kg/m3 pour éléments de soubassement (en semelles filantes, en béton cyclopéen, en maçonneries pleines, sous bêche etc…)</t>
  </si>
  <si>
    <t>8.31</t>
  </si>
  <si>
    <t>8.39</t>
  </si>
  <si>
    <t>6.10</t>
  </si>
  <si>
    <t>6.11</t>
  </si>
  <si>
    <t>5.22</t>
  </si>
  <si>
    <t xml:space="preserve">Installation de l'ensemble du chantier, Amenée de matériel </t>
  </si>
  <si>
    <t>Elaboration des plans d'exécution des lots génie civil (béton armé, etc.), des plans de recollement des lots génie  civil et des plans d'électricité à la fin du chantier</t>
  </si>
  <si>
    <t>Décapage complet, abattage et désouchage d'arbres et d'arbustes, retrait de la terre organique et des gravats  vers dépotoirs hors site y compris débord de 3m de part et d'autre de l'emprise du bâtiment</t>
  </si>
  <si>
    <t>Nettoyage général du chantier</t>
  </si>
  <si>
    <t xml:space="preserve">Repli total de chantier </t>
  </si>
  <si>
    <t>0.2</t>
  </si>
  <si>
    <t>0.4</t>
  </si>
  <si>
    <t>0.5</t>
  </si>
  <si>
    <t>Fouilles en tranchées  sous bêches de marches et rampes, sous bordures de certaines parties de dallage (largeur 40 - profondeur 60cm)</t>
  </si>
  <si>
    <t>Fouilles en tranchées pour soubassement maçonnerie pleine  (largeur 40 - profondeur 40cm)</t>
  </si>
  <si>
    <t>Lit de sable de 5cm d'épaisseur</t>
  </si>
  <si>
    <t>1.8</t>
  </si>
  <si>
    <t>1.9</t>
  </si>
  <si>
    <r>
      <t>Béton armé pour bêches suivant plan d'ingénierie dosé à 350kg/m</t>
    </r>
    <r>
      <rPr>
        <b/>
        <vertAlign val="superscript"/>
        <sz val="8"/>
        <rFont val="D-DIN Condensed"/>
        <family val="2"/>
      </rPr>
      <t>3</t>
    </r>
  </si>
  <si>
    <t>Béton légèrement armé en treillis dosé à 300kg/m3 pour dallage au sol - Epaisseur 15cm et 12 cm suivant plans d'ingénierie  - Rampe et Marche et arrêtements divers   y/c toutes sujétions de mise en œuvre</t>
  </si>
  <si>
    <t>2.9</t>
  </si>
  <si>
    <t>2.10</t>
  </si>
  <si>
    <t>2.13</t>
  </si>
  <si>
    <t>2.15</t>
  </si>
  <si>
    <t>Béton armé dosé à 300kg/m3 pour chaînage rampant devant recevoir les platines sur tous les murs  pignons et  intermédiaires - 55 mètres lineaires (hauteur du chainage = 25cm)</t>
  </si>
  <si>
    <t>Béton armé dosé à 300kg/m3 pour appui de tôle - 20x20 cm</t>
  </si>
  <si>
    <t>Béton  de socles pour compresseurs  au sol et  sur dalle - Dimensions 80x50x15cm</t>
  </si>
  <si>
    <t>2.21</t>
  </si>
  <si>
    <t>3.2</t>
  </si>
  <si>
    <t>3.7</t>
  </si>
  <si>
    <t>3.10</t>
  </si>
  <si>
    <t>IV - CHARPENTE  ET COUVERTURE METALLIQUE</t>
  </si>
  <si>
    <t>Fourniture et pose de platines pour pannes sur les extremités et sur les murs intérieurs de dimensions de 15x15 en tôle de 5mm avec 4 crochets en Acier HA 14 y compris  toutes sujétions de pose</t>
  </si>
  <si>
    <t>Fourniture et pose de platines pour traverses de 15x15 en tôles de 10mm avec 4 crochets en Acier HA 14- Longueur de tige 40cm - y compris  toutes sujétions de pose</t>
  </si>
  <si>
    <t xml:space="preserve">PCL1 : Placard encastré en bois + séparations verticales et horizontales d'étagères comprenant porte à six vantaux suivant plan fourni de dimension 330x300 cm avec du contreplaqué bois blanc de 5mm en double face peint au pistolet avec le dormant , le cadre,et les montants en bois rouge </t>
  </si>
  <si>
    <t>5.23</t>
  </si>
  <si>
    <t>5.24</t>
  </si>
  <si>
    <t>5.25</t>
  </si>
  <si>
    <t>5.26</t>
  </si>
  <si>
    <t>PCL 4 : Placard encastré en bois + séparations verticales et horizontales d'étagères comprenant porte à trois vantaux suivant plan fourni de dimension 200x300 cm avec du contreplaqué bois blanc de 5mm en double face peint au pistolet avec le dormant , le cadre,et les montants en bois rouge</t>
  </si>
  <si>
    <t xml:space="preserve">PCL3 : Placard encastré en bois + séparations verticales et horizontales d'étagères comprenant porte à trois vantaux suivant plan fourni de dimension 240x300 cm avec du contreplaqué bois blanc de 5mm en double face peint au pistolet avec le dormant , le cadre,et les montants en bois rouge </t>
  </si>
  <si>
    <t xml:space="preserve">PCL2 : Placard encastré en bois + séparations verticales et horizontales d'étagères comprenant porte à trois vantaux suivant plan fourni de dimension 150x300 cm avec du contreplaqué bois blanc de 5mm en double face peint au pistolet avec le dormant , le cadre,et les montants en bois rouge </t>
  </si>
  <si>
    <t xml:space="preserve">PCL 5:  Placard encastré en bois + séparations verticales et horizontales d'étagères comprenant porte à six vantaux suivant plan fourni de dimension 310x300 cm avec du contreplaqué bois blanc de 5mm en double face peint au pistolet avec le dormant , le cadre,et les montants en bois rouge </t>
  </si>
  <si>
    <t>Position à définir avec le contrôle - Ensemble Puits perdu diamètre 1,50 m, profondeur 3,00 m rempli de moellons latéritiques indurés, avec tube central en PVC pression crépiné de diamètre 150, avec dalle de couverture en béton armé épaisseur 15 cm (y compris fouilles en terrains de toutes natures) ainsi que toutes sujétions de mise en œuvre suivant plan de l'architecte</t>
  </si>
  <si>
    <t>Position à définir avec le contrôle - Ensemble de Fosses septiques complète 40 usagers (y compris lit bactérien et drains); avec parois en maçonnerie pleine de 15 cm; avec radier en béton armé d'épaisseur 15 cm au moins, avec dalles et dallettes de couverture en béton armé d'épaisseur 15 cm au moins (y compris fouilles en terrains de toutes natures)+ toutes sujétions de mise en œuvre suivant plan de l'architecte</t>
  </si>
  <si>
    <t>Fourniture et pose de tuyauterie en PVC de Ø 120 pour évacuation des eaux pluviales y compris toutes sujétions de pose y compris coudes et accessoires</t>
  </si>
  <si>
    <t>Raccordement au réseau d'eau existant comprenant fouilles de 50cm de profondeur et 30cm de largeur + Grillage avertisseur</t>
  </si>
  <si>
    <t>Fourniture et pose de tuyauterie en PPR de Ø 25 pour alimentation en eau sanitaire (alimentation intérieure  et extérieure  jusqu'au point d'arrivée d'eau) y compris toutes sujétions de pose</t>
  </si>
  <si>
    <t>6.18</t>
  </si>
  <si>
    <t>Robinet complet sur pied extérieur avec toutes sujétions de mise en œuvre suivant prescriptions de la mission de contrôle ( jardin et arrière cour)</t>
  </si>
  <si>
    <t>Receptacle pour les eaux pluviales de dimensions intérieures 40x40 cm y compris gallets</t>
  </si>
  <si>
    <t>Enduit plâtre de type TOPSIM ou equivalent sur murs intérieurs</t>
  </si>
  <si>
    <t>Enduit plâtre de type TOPSIM ou equivalent sous  faces dalles et chéneaux</t>
  </si>
  <si>
    <t>Peinture Marmorex aux couleurs aux choix du maitre d'ouvrage/d'oeuvre pour enduit extérieur</t>
  </si>
  <si>
    <t xml:space="preserve">Revêtement en chape de ciment sur la terrasse, les cellules et la rampe d'accès et marches </t>
  </si>
  <si>
    <t>Béton armé dosé à 350kg/m² pour voiles de la salle d'armement (infrastructures et superstructures) - épaisseur 20cm (au niveau de la salle d'armement)</t>
  </si>
  <si>
    <t>Maçonnerie en agglos pleins de 20x20x40 (2 couches pour infrastructures)</t>
  </si>
  <si>
    <t>Maçonnerie en agglos pleins de 20x20x40 (superstructure  au niveau des cellules des prisonniers)</t>
  </si>
  <si>
    <t>Faïences murales de 30x60cm pour murs salles d'eau (jusqu'au faux-plafond - hauteur 3,30 m)</t>
  </si>
  <si>
    <t>Faux-plafond en contre plaque bois blanc de 10mm avec maillage de 60x60cm  ,y compris toutes sujétions de pose suivant recommandations du maitre d'ouvrage ou plan de l'architecte + Peinture FOM</t>
  </si>
  <si>
    <t xml:space="preserve">Peinture FOM pour Faux-plafond en contre plaque bois blanc de 10mm avec maillage de 60x60cm </t>
  </si>
  <si>
    <t>7.16</t>
  </si>
  <si>
    <t>7.17</t>
  </si>
  <si>
    <t>7.18</t>
  </si>
  <si>
    <t>7.19</t>
  </si>
  <si>
    <t>Vernis  pour briquettes y compris toutes sujétions de pose</t>
  </si>
  <si>
    <t xml:space="preserve">Mention calligraphiée "BRIGADE DE  RECHERCHE DE TENKODOGO" en surenduit de ciment d'épaisseur maximale 5cm </t>
  </si>
  <si>
    <t>Fouilles en tranchées de profondeur 80cm - largeur 30cm pour câble d'alimentation du bâtiment principal de 4x35mm2 y compris grillage  avertisseur et PVC de 63</t>
  </si>
  <si>
    <t>Fouilles en tranchées de profondeur 80cm - largeur 30cm pour câble d'alimentation liant le bâtiment principal au bloc toilettes externes 4x4mm2 y compris grillage  avertisseur et  PVC de 63</t>
  </si>
  <si>
    <t>Fourniture et pose d'un coffret informatique + toutes sujétions</t>
  </si>
  <si>
    <t>Prise de courant ondulé 10/16A Mosaic simple de type INGELEC TITAN</t>
  </si>
  <si>
    <t>Bloc pour assemblage des 3 prises (Ondulé + Téléphone + Informatique)</t>
  </si>
  <si>
    <t>Fourniture d'un autocommutateur de marque PANASONIC ou équivalent et avec les caractéristiques minimums suivantes : 2 lignes réseaux, 4 postes numériques, 8 postes analogiques, Une alimentation de 220 V</t>
  </si>
  <si>
    <t>8.40</t>
  </si>
  <si>
    <t>8.41</t>
  </si>
  <si>
    <t>Liaison frigorique y compris rejets d'eaux encastrés pour climatiseurs</t>
  </si>
  <si>
    <t>Lavabo  circulaire encastrable dans paillasse ROCA  y compris  toutes sujétion de pose + Robinet mitigeur à levier</t>
  </si>
  <si>
    <t>Maçonnerie en agglos pleins de 10x20x40 (2 couches en infrastructure) et  pour paillasse lavabo circulaire</t>
  </si>
  <si>
    <t>Béton  armé dosé à 350kg/m3 hydrofugé au produit sika liquide pour dalles pleines, chéneaux, casquette et paillasse y compris relevés tout autour des dalles y compris becquets</t>
  </si>
  <si>
    <t>Relevé d'étanchéité en paxalumin sur murs en contact avec la toiture</t>
  </si>
  <si>
    <t>4.6</t>
  </si>
  <si>
    <t>Fourniture et pose de tôles bac prélaquées 35/100e à 4 ondulations sur toiture  y compris bande de feutre bitumineux entre IPE, scellement des tôles par crochets y compris toutes sujétions de pose</t>
  </si>
  <si>
    <t xml:space="preserve">PM3 : Porte pleine métallique double face à un vantail et une imposte avec des grilles en fer rond plein de 20 ouvrant à la française de dimension 80x260 cm avec un cadre en cornière lourde de 50x50x5mm + un panneau en tôle métallique de 2 mm + Grillage anti-moustique + grille en métal déployé suivant plan de l'architecte </t>
  </si>
  <si>
    <t>FMP : Fenêtre métallique persienne fixe à lames fixes de dimensions 80x80/140 cm avec un cadre en cornière lourde de 50x50x5mm + grillage anti-moustique suivant plan de l'architecte</t>
  </si>
  <si>
    <t xml:space="preserve">GMP5 : Grille métallique de protection en fer rond plein de 20 pour fenêtre de dimension 80x80/140 cm avec un cadre en cornière lourde de 50x50x5mm  suivant plan de l'architecte </t>
  </si>
  <si>
    <t>Film polyane</t>
  </si>
  <si>
    <t xml:space="preserve">Traitement anti-termites et anti-reptiles pour dallage de sol </t>
  </si>
  <si>
    <t>1.10</t>
  </si>
  <si>
    <t>LOT 4 : BATIMENT PRINCIPAL</t>
  </si>
  <si>
    <t>CONSTRUCTION D'UNE BRIGADE DE RECHERCHE DE LA GENDARMERIE A TENKODOGO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</si>
</sst>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sz val="10"/>
      <name val="Arial"/>
      <family val="2"/>
    </font>
    <font>
      <sz val="11"/>
      <color indexed="8"/>
      <name val="Calibri"/>
      <family val="2"/>
    </font>
    <font>
      <sz val="11"/>
      <color indexed="31"/>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31"/>
      <name val="Calibri"/>
      <family val="2"/>
    </font>
    <font>
      <b/>
      <sz val="14"/>
      <name val="D-DIN Condensed"/>
      <family val="2"/>
    </font>
    <font>
      <sz val="9"/>
      <name val="D-DIN Condensed"/>
      <family val="2"/>
    </font>
    <font>
      <b/>
      <sz val="9"/>
      <name val="D-DIN Condensed"/>
      <family val="2"/>
    </font>
    <font>
      <b/>
      <sz val="9"/>
      <color theme="4"/>
      <name val="D-DIN Condensed"/>
      <family val="2"/>
    </font>
    <font>
      <b/>
      <sz val="16"/>
      <name val="D-DIN Condensed"/>
      <family val="2"/>
    </font>
    <font>
      <b/>
      <sz val="10"/>
      <name val="D-DIN Condensed"/>
      <family val="2"/>
    </font>
    <font>
      <sz val="8"/>
      <name val="D-DIN Condensed"/>
      <family val="2"/>
    </font>
    <font>
      <b/>
      <sz val="8"/>
      <name val="D-DIN Condensed"/>
      <family val="2"/>
    </font>
    <font>
      <b/>
      <sz val="8"/>
      <color theme="1"/>
      <name val="D-DIN Condensed"/>
      <family val="2"/>
    </font>
    <font>
      <b/>
      <sz val="8"/>
      <color theme="4"/>
      <name val="D-DIN Condensed"/>
      <family val="2"/>
    </font>
    <font>
      <vertAlign val="superscript"/>
      <sz val="8"/>
      <name val="D-DIN Condensed"/>
      <family val="2"/>
    </font>
    <font>
      <b/>
      <i/>
      <sz val="8"/>
      <name val="D-DIN Condensed"/>
      <family val="2"/>
    </font>
    <font>
      <b/>
      <vertAlign val="superscript"/>
      <sz val="8"/>
      <name val="D-DIN Condensed"/>
      <family val="2"/>
    </font>
    <font>
      <b/>
      <i/>
      <u/>
      <sz val="22"/>
      <name val="D-DIN Condensed"/>
      <family val="2"/>
    </font>
    <font>
      <b/>
      <sz val="20"/>
      <name val="D-DIN Condensed"/>
      <family val="2"/>
    </font>
    <font>
      <b/>
      <i/>
      <u/>
      <sz val="22"/>
      <color rgb="FF00B050"/>
      <name val="D-DIN Condensed"/>
      <family val="2"/>
    </font>
    <font>
      <b/>
      <i/>
      <sz val="9"/>
      <color rgb="FF00B050"/>
      <name val="D-DIN Condensed"/>
      <family val="2"/>
    </font>
    <font>
      <b/>
      <i/>
      <sz val="16"/>
      <color rgb="FF00B050"/>
      <name val="D-DIN Condensed"/>
      <family val="2"/>
    </font>
    <font>
      <b/>
      <i/>
      <sz val="10"/>
      <color rgb="FF00B050"/>
      <name val="D-DIN Condensed"/>
      <family val="2"/>
    </font>
    <font>
      <b/>
      <i/>
      <sz val="8"/>
      <color rgb="FF00B050"/>
      <name val="D-DIN Condensed"/>
      <family val="2"/>
    </font>
    <font>
      <sz val="10"/>
      <name val="D-DIN Condensed"/>
      <family val="2"/>
    </font>
    <font>
      <sz val="8"/>
      <name val="Arial"/>
      <family val="2"/>
    </font>
    <font>
      <sz val="8"/>
      <color theme="1"/>
      <name val="D-DIN Condensed"/>
      <family val="2"/>
    </font>
    <font>
      <vertAlign val="superscript"/>
      <sz val="8"/>
      <color theme="1"/>
      <name val="D-DIN Condensed"/>
      <family val="2"/>
    </font>
    <font>
      <sz val="9"/>
      <color theme="1"/>
      <name val="D-DIN Condensed"/>
      <family val="2"/>
    </font>
    <font>
      <sz val="9"/>
      <color rgb="FFFF0000"/>
      <name val="D-DIN Condensed"/>
      <family val="2"/>
    </font>
  </fonts>
  <fills count="2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5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0" borderId="0" applyNumberFormat="0" applyFill="0" applyBorder="0" applyAlignment="0" applyProtection="0"/>
    <xf numFmtId="0" fontId="5" fillId="2" borderId="1" applyNumberFormat="0" applyAlignment="0" applyProtection="0"/>
    <xf numFmtId="0" fontId="6" fillId="0" borderId="2" applyNumberFormat="0" applyFill="0" applyAlignment="0" applyProtection="0"/>
    <xf numFmtId="0" fontId="1" fillId="4" borderId="3" applyNumberFormat="0" applyFont="0" applyAlignment="0" applyProtection="0"/>
    <xf numFmtId="0" fontId="7" fillId="3" borderId="1" applyNumberFormat="0" applyAlignment="0" applyProtection="0"/>
    <xf numFmtId="0" fontId="8" fillId="15" borderId="0" applyNumberFormat="0" applyBorder="0" applyAlignment="0" applyProtection="0"/>
    <xf numFmtId="0" fontId="9" fillId="8" borderId="0" applyNumberFormat="0" applyBorder="0" applyAlignment="0" applyProtection="0"/>
    <xf numFmtId="0" fontId="10" fillId="16" borderId="0" applyNumberFormat="0" applyBorder="0" applyAlignment="0" applyProtection="0"/>
    <xf numFmtId="0" fontId="11" fillId="2"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17" borderId="9" applyNumberFormat="0" applyAlignment="0" applyProtection="0"/>
  </cellStyleXfs>
  <cellXfs count="121">
    <xf numFmtId="0" fontId="0" fillId="0" borderId="0" xfId="0"/>
    <xf numFmtId="0" fontId="20" fillId="0" borderId="0" xfId="0" applyFont="1"/>
    <xf numFmtId="0" fontId="20" fillId="0" borderId="0" xfId="0" applyFont="1" applyAlignment="1">
      <alignment horizontal="center" vertical="center"/>
    </xf>
    <xf numFmtId="0" fontId="21" fillId="0" borderId="0" xfId="0" applyFont="1" applyAlignment="1">
      <alignment vertical="center"/>
    </xf>
    <xf numFmtId="3" fontId="22" fillId="0" borderId="0" xfId="0" applyNumberFormat="1" applyFont="1" applyAlignment="1">
      <alignment horizontal="right" vertical="center"/>
    </xf>
    <xf numFmtId="3" fontId="21" fillId="0" borderId="0" xfId="0" applyNumberFormat="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5" fillId="0" borderId="10" xfId="0"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center" vertical="center"/>
    </xf>
    <xf numFmtId="3" fontId="27" fillId="0" borderId="10" xfId="0" applyNumberFormat="1" applyFont="1" applyBorder="1" applyAlignment="1">
      <alignment horizontal="center" vertical="center" wrapText="1"/>
    </xf>
    <xf numFmtId="3" fontId="26" fillId="0" borderId="10" xfId="0" applyNumberFormat="1" applyFont="1" applyBorder="1" applyAlignment="1">
      <alignment horizontal="center" vertical="center" wrapText="1"/>
    </xf>
    <xf numFmtId="0" fontId="25" fillId="18" borderId="10" xfId="0" applyFont="1" applyFill="1" applyBorder="1" applyAlignment="1">
      <alignment horizontal="center" vertical="center"/>
    </xf>
    <xf numFmtId="0" fontId="26" fillId="18" borderId="10" xfId="0" applyFont="1" applyFill="1" applyBorder="1" applyAlignment="1">
      <alignment vertical="center" wrapText="1"/>
    </xf>
    <xf numFmtId="3" fontId="28" fillId="18" borderId="10" xfId="0" applyNumberFormat="1" applyFont="1" applyFill="1" applyBorder="1" applyAlignment="1">
      <alignment horizontal="right" vertical="center"/>
    </xf>
    <xf numFmtId="3" fontId="26" fillId="18" borderId="10" xfId="0" applyNumberFormat="1" applyFont="1" applyFill="1" applyBorder="1" applyAlignment="1">
      <alignment vertical="center"/>
    </xf>
    <xf numFmtId="3" fontId="28" fillId="0" borderId="10"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6" fillId="0" borderId="10" xfId="0" applyNumberFormat="1" applyFont="1" applyBorder="1" applyAlignment="1">
      <alignment horizontal="right" vertical="center"/>
    </xf>
    <xf numFmtId="3" fontId="26" fillId="0" borderId="10" xfId="0" applyNumberFormat="1" applyFont="1" applyBorder="1" applyAlignment="1">
      <alignment horizontal="right" vertical="center" wrapText="1"/>
    </xf>
    <xf numFmtId="0" fontId="25" fillId="0" borderId="10" xfId="0" applyFont="1" applyBorder="1" applyAlignment="1">
      <alignment horizontal="center" vertical="center" wrapText="1"/>
    </xf>
    <xf numFmtId="0" fontId="26" fillId="18" borderId="10" xfId="0" applyFont="1" applyFill="1" applyBorder="1" applyAlignment="1">
      <alignment horizontal="center" vertical="center" wrapText="1"/>
    </xf>
    <xf numFmtId="3" fontId="26" fillId="0" borderId="10" xfId="0" applyNumberFormat="1" applyFont="1" applyBorder="1" applyAlignment="1">
      <alignment horizontal="left" vertical="center"/>
    </xf>
    <xf numFmtId="0" fontId="25" fillId="0" borderId="0" xfId="0" applyFont="1" applyAlignment="1">
      <alignment horizontal="center" vertical="center"/>
    </xf>
    <xf numFmtId="3" fontId="28" fillId="0" borderId="0" xfId="0" applyNumberFormat="1" applyFont="1" applyAlignment="1">
      <alignment horizontal="right" vertical="center"/>
    </xf>
    <xf numFmtId="0" fontId="26" fillId="0" borderId="0" xfId="0" applyFont="1" applyAlignment="1">
      <alignment vertical="center" wrapText="1"/>
    </xf>
    <xf numFmtId="3" fontId="26" fillId="0" borderId="0" xfId="0" applyNumberFormat="1" applyFont="1" applyAlignment="1">
      <alignment horizontal="center" vertical="center"/>
    </xf>
    <xf numFmtId="0" fontId="26" fillId="0" borderId="10" xfId="0" applyFont="1" applyBorder="1" applyAlignment="1">
      <alignment horizontal="center" vertical="center" wrapText="1"/>
    </xf>
    <xf numFmtId="3" fontId="26" fillId="0" borderId="10" xfId="0" applyNumberFormat="1" applyFont="1" applyBorder="1" applyAlignment="1">
      <alignment vertical="center"/>
    </xf>
    <xf numFmtId="0" fontId="32" fillId="0" borderId="0" xfId="0" applyFont="1" applyAlignment="1">
      <alignment horizontal="center" vertical="center"/>
    </xf>
    <xf numFmtId="0" fontId="34" fillId="0" borderId="0" xfId="0" applyFont="1" applyAlignment="1">
      <alignment horizontal="center" vertical="center"/>
    </xf>
    <xf numFmtId="2" fontId="35" fillId="0" borderId="0" xfId="0" applyNumberFormat="1" applyFont="1" applyAlignment="1">
      <alignment horizontal="right" vertical="center"/>
    </xf>
    <xf numFmtId="0" fontId="36" fillId="0" borderId="0" xfId="0" applyFont="1" applyAlignment="1">
      <alignment horizontal="center" vertical="center"/>
    </xf>
    <xf numFmtId="0" fontId="37" fillId="0" borderId="0" xfId="0" applyFont="1" applyAlignment="1">
      <alignment horizontal="center" vertical="center" wrapText="1"/>
    </xf>
    <xf numFmtId="2" fontId="38" fillId="0" borderId="10" xfId="0" applyNumberFormat="1" applyFont="1" applyBorder="1" applyAlignment="1">
      <alignment horizontal="center" vertical="center"/>
    </xf>
    <xf numFmtId="2" fontId="38" fillId="18" borderId="10" xfId="0" applyNumberFormat="1" applyFont="1" applyFill="1" applyBorder="1" applyAlignment="1">
      <alignment horizontal="right" vertical="center"/>
    </xf>
    <xf numFmtId="2" fontId="38" fillId="0" borderId="10" xfId="0" applyNumberFormat="1" applyFont="1" applyBorder="1" applyAlignment="1">
      <alignment horizontal="right" vertical="center"/>
    </xf>
    <xf numFmtId="0" fontId="35" fillId="0" borderId="0" xfId="0" applyFont="1" applyAlignment="1">
      <alignment horizontal="center" vertical="center" wrapText="1"/>
    </xf>
    <xf numFmtId="3" fontId="38" fillId="0" borderId="10" xfId="0" applyNumberFormat="1" applyFont="1" applyBorder="1" applyAlignment="1">
      <alignment horizontal="right" vertical="center"/>
    </xf>
    <xf numFmtId="2" fontId="38" fillId="0" borderId="0" xfId="0" applyNumberFormat="1" applyFont="1" applyAlignment="1">
      <alignment horizontal="center" vertical="center"/>
    </xf>
    <xf numFmtId="3" fontId="25" fillId="0" borderId="10" xfId="0" applyNumberFormat="1" applyFont="1" applyBorder="1" applyAlignment="1">
      <alignment horizontal="center" vertical="center"/>
    </xf>
    <xf numFmtId="3" fontId="24" fillId="0" borderId="10" xfId="0" applyNumberFormat="1" applyFont="1" applyBorder="1" applyAlignment="1">
      <alignment horizontal="right" vertical="center"/>
    </xf>
    <xf numFmtId="0" fontId="39" fillId="0" borderId="0" xfId="0" applyFont="1"/>
    <xf numFmtId="0" fontId="25" fillId="21" borderId="10" xfId="0" applyFont="1" applyFill="1" applyBorder="1" applyAlignment="1">
      <alignment horizontal="center" vertical="center"/>
    </xf>
    <xf numFmtId="0" fontId="26" fillId="21" borderId="10" xfId="0" applyFont="1" applyFill="1" applyBorder="1" applyAlignment="1">
      <alignment vertical="center" wrapText="1"/>
    </xf>
    <xf numFmtId="2" fontId="38" fillId="21" borderId="10" xfId="0" applyNumberFormat="1" applyFont="1" applyFill="1" applyBorder="1" applyAlignment="1">
      <alignment horizontal="right" vertical="center"/>
    </xf>
    <xf numFmtId="3" fontId="28" fillId="21" borderId="10" xfId="0" applyNumberFormat="1" applyFont="1" applyFill="1" applyBorder="1" applyAlignment="1">
      <alignment horizontal="right" vertical="center"/>
    </xf>
    <xf numFmtId="0" fontId="26" fillId="21" borderId="10" xfId="0" applyFont="1" applyFill="1" applyBorder="1" applyAlignment="1">
      <alignment vertical="top" wrapText="1"/>
    </xf>
    <xf numFmtId="0" fontId="25" fillId="21" borderId="10" xfId="0" applyFont="1" applyFill="1" applyBorder="1" applyAlignment="1">
      <alignment horizontal="center" vertical="center" wrapText="1"/>
    </xf>
    <xf numFmtId="3" fontId="25" fillId="21" borderId="10" xfId="0" applyNumberFormat="1" applyFont="1" applyFill="1" applyBorder="1" applyAlignment="1">
      <alignment horizontal="right" vertical="center"/>
    </xf>
    <xf numFmtId="0" fontId="27" fillId="0" borderId="10" xfId="0" applyFont="1" applyBorder="1" applyAlignment="1">
      <alignment vertical="center" wrapText="1"/>
    </xf>
    <xf numFmtId="3" fontId="20" fillId="0" borderId="0" xfId="0" applyNumberFormat="1" applyFont="1"/>
    <xf numFmtId="0" fontId="26" fillId="21" borderId="10" xfId="0" applyFont="1" applyFill="1" applyBorder="1" applyAlignment="1">
      <alignment horizontal="center" vertical="center" wrapText="1"/>
    </xf>
    <xf numFmtId="3" fontId="26" fillId="21" borderId="10" xfId="0" applyNumberFormat="1" applyFont="1" applyFill="1" applyBorder="1" applyAlignment="1">
      <alignment vertical="center"/>
    </xf>
    <xf numFmtId="3" fontId="24" fillId="0" borderId="20" xfId="0" applyNumberFormat="1" applyFont="1" applyBorder="1" applyAlignment="1">
      <alignment horizontal="right" vertical="center"/>
    </xf>
    <xf numFmtId="3" fontId="24" fillId="0" borderId="21" xfId="0" applyNumberFormat="1" applyFont="1" applyBorder="1" applyAlignment="1">
      <alignment horizontal="right" vertical="center"/>
    </xf>
    <xf numFmtId="3" fontId="24" fillId="18" borderId="22" xfId="0" applyNumberFormat="1" applyFont="1" applyFill="1" applyBorder="1" applyAlignment="1">
      <alignment horizontal="right" vertical="center"/>
    </xf>
    <xf numFmtId="0" fontId="26" fillId="20" borderId="10" xfId="0" applyFont="1" applyFill="1" applyBorder="1" applyAlignment="1">
      <alignment vertical="center" wrapText="1"/>
    </xf>
    <xf numFmtId="0" fontId="27" fillId="20" borderId="10" xfId="0" applyFont="1" applyFill="1" applyBorder="1" applyAlignment="1">
      <alignment vertical="center" wrapText="1"/>
    </xf>
    <xf numFmtId="0" fontId="25" fillId="20" borderId="10" xfId="0" applyFont="1" applyFill="1" applyBorder="1" applyAlignment="1">
      <alignment horizontal="center" vertical="center"/>
    </xf>
    <xf numFmtId="2" fontId="38" fillId="20" borderId="10" xfId="0" applyNumberFormat="1" applyFont="1" applyFill="1" applyBorder="1" applyAlignment="1">
      <alignment horizontal="right" vertical="center"/>
    </xf>
    <xf numFmtId="3" fontId="28" fillId="20" borderId="10" xfId="0" applyNumberFormat="1" applyFont="1" applyFill="1" applyBorder="1" applyAlignment="1">
      <alignment horizontal="right" vertical="center"/>
    </xf>
    <xf numFmtId="3" fontId="25" fillId="20" borderId="10" xfId="0" applyNumberFormat="1" applyFont="1" applyFill="1" applyBorder="1" applyAlignment="1">
      <alignment horizontal="right" vertical="center"/>
    </xf>
    <xf numFmtId="0" fontId="20" fillId="20" borderId="0" xfId="0" applyFont="1" applyFill="1"/>
    <xf numFmtId="3" fontId="26" fillId="22" borderId="10" xfId="0" applyNumberFormat="1" applyFont="1" applyFill="1" applyBorder="1" applyAlignment="1">
      <alignment horizontal="right" vertical="center"/>
    </xf>
    <xf numFmtId="0" fontId="41" fillId="0" borderId="10" xfId="0" applyFont="1" applyBorder="1" applyAlignment="1">
      <alignment horizontal="center" vertical="center"/>
    </xf>
    <xf numFmtId="3" fontId="41" fillId="0" borderId="10" xfId="0" applyNumberFormat="1" applyFont="1" applyBorder="1" applyAlignment="1">
      <alignment horizontal="right" vertical="center"/>
    </xf>
    <xf numFmtId="0" fontId="43" fillId="0" borderId="0" xfId="0" applyFont="1"/>
    <xf numFmtId="2" fontId="20" fillId="0" borderId="0" xfId="0" applyNumberFormat="1" applyFont="1"/>
    <xf numFmtId="3" fontId="25" fillId="0" borderId="10" xfId="0" applyNumberFormat="1" applyFont="1" applyBorder="1" applyAlignment="1">
      <alignment horizontal="right" vertical="center" wrapText="1"/>
    </xf>
    <xf numFmtId="0" fontId="44" fillId="0" borderId="0" xfId="0" applyFont="1"/>
    <xf numFmtId="0" fontId="26" fillId="18" borderId="10" xfId="0" applyFont="1" applyFill="1" applyBorder="1" applyAlignment="1">
      <alignment horizontal="left" vertical="center"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25" fillId="0" borderId="12" xfId="0" applyFont="1" applyBorder="1" applyAlignment="1">
      <alignment horizontal="left"/>
    </xf>
    <xf numFmtId="0" fontId="25" fillId="0" borderId="13" xfId="0" applyFont="1" applyBorder="1" applyAlignment="1">
      <alignment horizontal="left"/>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19" fillId="19" borderId="14" xfId="0" applyFont="1" applyFill="1" applyBorder="1" applyAlignment="1">
      <alignment horizontal="center" vertical="center" wrapText="1"/>
    </xf>
    <xf numFmtId="0" fontId="19" fillId="19" borderId="15" xfId="0" applyFont="1" applyFill="1" applyBorder="1" applyAlignment="1">
      <alignment horizontal="center" vertical="center" wrapText="1"/>
    </xf>
    <xf numFmtId="0" fontId="19" fillId="19" borderId="16" xfId="0" applyFont="1" applyFill="1" applyBorder="1" applyAlignment="1">
      <alignment horizontal="center" vertical="center" wrapText="1"/>
    </xf>
    <xf numFmtId="0" fontId="25" fillId="0" borderId="10" xfId="0" applyFont="1" applyBorder="1" applyAlignment="1">
      <alignment horizontal="left" wrapText="1"/>
    </xf>
    <xf numFmtId="0" fontId="32" fillId="0" borderId="0" xfId="0" applyFont="1" applyAlignment="1">
      <alignment horizontal="center" vertical="center"/>
    </xf>
    <xf numFmtId="0" fontId="26" fillId="20" borderId="11" xfId="0" applyFont="1" applyFill="1" applyBorder="1" applyAlignment="1">
      <alignment horizontal="left" vertical="center" wrapText="1"/>
    </xf>
    <xf numFmtId="0" fontId="26" fillId="20" borderId="12" xfId="0" applyFont="1" applyFill="1" applyBorder="1" applyAlignment="1">
      <alignment horizontal="left" vertical="center" wrapText="1"/>
    </xf>
    <xf numFmtId="0" fontId="26" fillId="20" borderId="13" xfId="0" applyFont="1" applyFill="1" applyBorder="1" applyAlignment="1">
      <alignment horizontal="left" vertical="center" wrapText="1"/>
    </xf>
    <xf numFmtId="0" fontId="26" fillId="18" borderId="11" xfId="0" applyFont="1" applyFill="1" applyBorder="1" applyAlignment="1">
      <alignment horizontal="left" vertical="center" wrapText="1"/>
    </xf>
    <xf numFmtId="0" fontId="26" fillId="18" borderId="12" xfId="0" applyFont="1" applyFill="1" applyBorder="1" applyAlignment="1">
      <alignment horizontal="left" vertical="center" wrapText="1"/>
    </xf>
    <xf numFmtId="0" fontId="26" fillId="18" borderId="13" xfId="0" applyFont="1" applyFill="1" applyBorder="1" applyAlignment="1">
      <alignment horizontal="left" vertical="center" wrapText="1"/>
    </xf>
    <xf numFmtId="0" fontId="26" fillId="0" borderId="10" xfId="0" applyFont="1" applyBorder="1" applyAlignment="1">
      <alignment horizontal="center" vertical="center" wrapText="1"/>
    </xf>
    <xf numFmtId="0" fontId="27" fillId="22" borderId="11"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5" fillId="0" borderId="10" xfId="0" applyFont="1" applyBorder="1" applyAlignment="1">
      <alignment horizontal="center" vertical="center"/>
    </xf>
    <xf numFmtId="0" fontId="24" fillId="18" borderId="26" xfId="0" applyFont="1" applyFill="1" applyBorder="1" applyAlignment="1">
      <alignment horizontal="left" vertical="center" wrapText="1"/>
    </xf>
    <xf numFmtId="0" fontId="24" fillId="18" borderId="27" xfId="0" applyFont="1" applyFill="1" applyBorder="1" applyAlignment="1">
      <alignment horizontal="left" vertical="center" wrapText="1"/>
    </xf>
    <xf numFmtId="0" fontId="24" fillId="18" borderId="28" xfId="0" applyFont="1" applyFill="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33" fillId="0" borderId="0" xfId="0" applyFont="1" applyAlignment="1">
      <alignment horizontal="center" vertical="center" wrapText="1"/>
    </xf>
    <xf numFmtId="0" fontId="24" fillId="0" borderId="10" xfId="0" applyFont="1" applyBorder="1" applyAlignment="1">
      <alignment horizontal="center" wrapText="1"/>
    </xf>
    <xf numFmtId="0" fontId="24" fillId="0" borderId="23" xfId="0" applyFont="1" applyBorder="1" applyAlignment="1">
      <alignment horizontal="center" wrapText="1"/>
    </xf>
    <xf numFmtId="0" fontId="24" fillId="0" borderId="24" xfId="0" applyFont="1" applyBorder="1" applyAlignment="1">
      <alignment horizontal="center" wrapText="1"/>
    </xf>
    <xf numFmtId="0" fontId="24" fillId="0" borderId="25" xfId="0" applyFont="1" applyBorder="1" applyAlignment="1">
      <alignment horizontal="center" wrapText="1"/>
    </xf>
    <xf numFmtId="0" fontId="24" fillId="0" borderId="10" xfId="0" applyFont="1" applyBorder="1" applyAlignment="1">
      <alignment horizontal="left" vertical="center"/>
    </xf>
    <xf numFmtId="0" fontId="25" fillId="0" borderId="10" xfId="0" applyFont="1" applyFill="1" applyBorder="1" applyAlignment="1">
      <alignment horizontal="center" vertical="center"/>
    </xf>
    <xf numFmtId="0" fontId="26" fillId="0" borderId="10" xfId="0" applyFont="1" applyFill="1" applyBorder="1" applyAlignment="1">
      <alignment vertical="center" wrapText="1"/>
    </xf>
    <xf numFmtId="2" fontId="38" fillId="0" borderId="10" xfId="0" applyNumberFormat="1" applyFont="1" applyFill="1" applyBorder="1" applyAlignment="1">
      <alignment horizontal="right" vertical="center"/>
    </xf>
    <xf numFmtId="3" fontId="28" fillId="0" borderId="10" xfId="0" applyNumberFormat="1" applyFont="1" applyFill="1" applyBorder="1" applyAlignment="1">
      <alignment horizontal="right" vertical="center"/>
    </xf>
    <xf numFmtId="3" fontId="25" fillId="0" borderId="10" xfId="0" applyNumberFormat="1" applyFont="1" applyFill="1" applyBorder="1" applyAlignment="1">
      <alignment horizontal="right" vertical="center"/>
    </xf>
    <xf numFmtId="0" fontId="20" fillId="0" borderId="0" xfId="0" applyFont="1" applyFill="1"/>
    <xf numFmtId="0" fontId="27" fillId="0" borderId="10" xfId="0" applyFont="1" applyFill="1" applyBorder="1" applyAlignment="1">
      <alignment vertical="center" wrapText="1"/>
    </xf>
    <xf numFmtId="0" fontId="25" fillId="0" borderId="10" xfId="0" applyFont="1" applyFill="1" applyBorder="1" applyAlignment="1">
      <alignment horizontal="center" vertical="center"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4"/>
  <sheetViews>
    <sheetView zoomScale="115" zoomScaleNormal="115" zoomScaleSheetLayoutView="130" workbookViewId="0">
      <selection activeCell="B197" sqref="B197"/>
    </sheetView>
  </sheetViews>
  <sheetFormatPr baseColWidth="10" defaultColWidth="11.44140625" defaultRowHeight="12"/>
  <cols>
    <col min="1" max="1" width="4.33203125" style="2" customWidth="1"/>
    <col min="2" max="2" width="59.33203125" style="3" customWidth="1"/>
    <col min="3" max="3" width="4.88671875" style="2" customWidth="1"/>
    <col min="4" max="4" width="7.88671875" style="33" customWidth="1"/>
    <col min="5" max="5" width="9.33203125" style="4" customWidth="1"/>
    <col min="6" max="6" width="11.109375" style="5" customWidth="1"/>
    <col min="7" max="16384" width="11.44140625" style="1"/>
  </cols>
  <sheetData>
    <row r="1" spans="1:6" ht="39" customHeight="1">
      <c r="A1" s="85" t="s">
        <v>395</v>
      </c>
      <c r="B1" s="86"/>
      <c r="C1" s="86"/>
      <c r="D1" s="86"/>
      <c r="E1" s="86"/>
      <c r="F1" s="87"/>
    </row>
    <row r="3" spans="1:6" ht="22.65" customHeight="1">
      <c r="A3" s="89" t="s">
        <v>394</v>
      </c>
      <c r="B3" s="89"/>
      <c r="C3" s="89"/>
      <c r="D3" s="89"/>
      <c r="E3" s="89"/>
      <c r="F3" s="89"/>
    </row>
    <row r="4" spans="1:6" ht="16.2" customHeight="1">
      <c r="A4" s="31"/>
      <c r="B4" s="31"/>
      <c r="C4" s="31"/>
      <c r="D4" s="32"/>
      <c r="E4" s="31"/>
      <c r="F4" s="31"/>
    </row>
    <row r="5" spans="1:6" ht="11.4">
      <c r="A5" s="9"/>
      <c r="B5" s="10" t="s">
        <v>0</v>
      </c>
      <c r="C5" s="11" t="s">
        <v>123</v>
      </c>
      <c r="D5" s="36" t="s">
        <v>124</v>
      </c>
      <c r="E5" s="12" t="s">
        <v>122</v>
      </c>
      <c r="F5" s="13" t="s">
        <v>1</v>
      </c>
    </row>
    <row r="6" spans="1:6" ht="12.75" customHeight="1">
      <c r="A6" s="73" t="s">
        <v>180</v>
      </c>
      <c r="B6" s="73"/>
      <c r="C6" s="73"/>
      <c r="D6" s="73"/>
      <c r="E6" s="73"/>
      <c r="F6" s="73"/>
    </row>
    <row r="7" spans="1:6" ht="11.4">
      <c r="A7" s="9" t="s">
        <v>136</v>
      </c>
      <c r="B7" s="10" t="s">
        <v>311</v>
      </c>
      <c r="C7" s="9" t="s">
        <v>3</v>
      </c>
      <c r="D7" s="38">
        <v>1</v>
      </c>
      <c r="E7" s="18"/>
      <c r="F7" s="19">
        <f>+E7*D7</f>
        <v>0</v>
      </c>
    </row>
    <row r="8" spans="1:6" ht="20.399999999999999">
      <c r="A8" s="9" t="s">
        <v>316</v>
      </c>
      <c r="B8" s="10" t="s">
        <v>312</v>
      </c>
      <c r="C8" s="9" t="s">
        <v>181</v>
      </c>
      <c r="D8" s="38">
        <v>1</v>
      </c>
      <c r="E8" s="18"/>
      <c r="F8" s="19">
        <f>+E8*D8</f>
        <v>0</v>
      </c>
    </row>
    <row r="9" spans="1:6" ht="30.6">
      <c r="A9" s="9" t="s">
        <v>137</v>
      </c>
      <c r="B9" s="10" t="s">
        <v>313</v>
      </c>
      <c r="C9" s="9" t="s">
        <v>29</v>
      </c>
      <c r="D9" s="38">
        <v>600</v>
      </c>
      <c r="E9" s="18"/>
      <c r="F9" s="19">
        <f>+E9*D9</f>
        <v>0</v>
      </c>
    </row>
    <row r="10" spans="1:6" ht="11.4">
      <c r="A10" s="9" t="s">
        <v>317</v>
      </c>
      <c r="B10" s="10" t="s">
        <v>314</v>
      </c>
      <c r="C10" s="22" t="s">
        <v>3</v>
      </c>
      <c r="D10" s="38">
        <v>1</v>
      </c>
      <c r="E10" s="18"/>
      <c r="F10" s="19">
        <f>+E10*D10</f>
        <v>0</v>
      </c>
    </row>
    <row r="11" spans="1:6" ht="11.4">
      <c r="A11" s="9" t="s">
        <v>318</v>
      </c>
      <c r="B11" s="10" t="s">
        <v>315</v>
      </c>
      <c r="C11" s="22" t="s">
        <v>3</v>
      </c>
      <c r="D11" s="38">
        <v>1</v>
      </c>
      <c r="E11" s="18"/>
      <c r="F11" s="19">
        <f>+E11*D11</f>
        <v>0</v>
      </c>
    </row>
    <row r="12" spans="1:6" ht="12.75" customHeight="1">
      <c r="A12" s="79" t="s">
        <v>138</v>
      </c>
      <c r="B12" s="80"/>
      <c r="C12" s="80"/>
      <c r="D12" s="80"/>
      <c r="E12" s="81"/>
      <c r="F12" s="20">
        <f>SUM(F7:F11)</f>
        <v>0</v>
      </c>
    </row>
    <row r="13" spans="1:6">
      <c r="A13" s="8"/>
      <c r="B13" s="8"/>
      <c r="C13" s="8"/>
      <c r="D13" s="39"/>
      <c r="E13" s="8"/>
      <c r="F13" s="8"/>
    </row>
    <row r="14" spans="1:6" ht="12.9" customHeight="1">
      <c r="A14" s="73" t="s">
        <v>182</v>
      </c>
      <c r="B14" s="73"/>
      <c r="C14" s="73"/>
      <c r="D14" s="73"/>
      <c r="E14" s="73"/>
      <c r="F14" s="73"/>
    </row>
    <row r="15" spans="1:6" ht="11.4">
      <c r="A15" s="9" t="s">
        <v>2</v>
      </c>
      <c r="B15" s="10" t="s">
        <v>233</v>
      </c>
      <c r="C15" s="9" t="s">
        <v>3</v>
      </c>
      <c r="D15" s="38">
        <v>1</v>
      </c>
      <c r="E15" s="18"/>
      <c r="F15" s="19">
        <f t="shared" ref="F15:F24" si="0">+E15*D15</f>
        <v>0</v>
      </c>
    </row>
    <row r="16" spans="1:6" ht="11.4">
      <c r="A16" s="9" t="s">
        <v>31</v>
      </c>
      <c r="B16" s="60" t="s">
        <v>301</v>
      </c>
      <c r="C16" s="9" t="s">
        <v>135</v>
      </c>
      <c r="D16" s="38">
        <f>(1*1.2*17)+(1.96*1.2)+(1.69*1.2)+(1.44*5*1.2)+(0.64*9*1.2)</f>
        <v>40.331999999999994</v>
      </c>
      <c r="E16" s="18"/>
      <c r="F16" s="19">
        <f t="shared" si="0"/>
        <v>0</v>
      </c>
    </row>
    <row r="17" spans="1:7" s="65" customFormat="1" ht="20.399999999999999">
      <c r="A17" s="9" t="s">
        <v>22</v>
      </c>
      <c r="B17" s="59" t="s">
        <v>299</v>
      </c>
      <c r="C17" s="61" t="s">
        <v>135</v>
      </c>
      <c r="D17" s="62">
        <f>10.59*1.2</f>
        <v>12.708</v>
      </c>
      <c r="E17" s="63"/>
      <c r="F17" s="19">
        <f t="shared" si="0"/>
        <v>0</v>
      </c>
    </row>
    <row r="18" spans="1:7" ht="27" customHeight="1">
      <c r="A18" s="9" t="s">
        <v>32</v>
      </c>
      <c r="B18" s="10" t="s">
        <v>319</v>
      </c>
      <c r="C18" s="9" t="s">
        <v>135</v>
      </c>
      <c r="D18" s="38">
        <f>9.61*0.6</f>
        <v>5.7659999999999991</v>
      </c>
      <c r="E18" s="18"/>
      <c r="F18" s="19">
        <f>+E18*D18</f>
        <v>0</v>
      </c>
    </row>
    <row r="19" spans="1:7" ht="20.399999999999999">
      <c r="A19" s="9" t="s">
        <v>49</v>
      </c>
      <c r="B19" s="10" t="s">
        <v>320</v>
      </c>
      <c r="C19" s="9" t="s">
        <v>135</v>
      </c>
      <c r="D19" s="38">
        <f>40.7*0.4</f>
        <v>16.28</v>
      </c>
      <c r="E19" s="18"/>
      <c r="F19" s="19">
        <f>+E19*D19</f>
        <v>0</v>
      </c>
    </row>
    <row r="20" spans="1:7" ht="11.4">
      <c r="A20" s="9" t="s">
        <v>50</v>
      </c>
      <c r="B20" s="10" t="s">
        <v>392</v>
      </c>
      <c r="C20" s="9" t="s">
        <v>29</v>
      </c>
      <c r="D20" s="38">
        <v>267.56</v>
      </c>
      <c r="E20" s="18"/>
      <c r="F20" s="19">
        <f t="shared" si="0"/>
        <v>0</v>
      </c>
    </row>
    <row r="21" spans="1:7" ht="11.4">
      <c r="A21" s="9" t="s">
        <v>183</v>
      </c>
      <c r="B21" s="10" t="s">
        <v>391</v>
      </c>
      <c r="C21" s="9" t="s">
        <v>29</v>
      </c>
      <c r="D21" s="38">
        <v>267.56</v>
      </c>
      <c r="E21" s="18"/>
      <c r="F21" s="19">
        <f t="shared" ref="F21" si="1">+E21*D21</f>
        <v>0</v>
      </c>
    </row>
    <row r="22" spans="1:7" ht="20.399999999999999">
      <c r="A22" s="9" t="s">
        <v>322</v>
      </c>
      <c r="B22" s="10" t="s">
        <v>134</v>
      </c>
      <c r="C22" s="9" t="s">
        <v>135</v>
      </c>
      <c r="D22" s="38">
        <f>D16+D17+D19+D18</f>
        <v>75.085999999999999</v>
      </c>
      <c r="E22" s="18"/>
      <c r="F22" s="19">
        <f t="shared" si="0"/>
        <v>0</v>
      </c>
    </row>
    <row r="23" spans="1:7" ht="20.399999999999999">
      <c r="A23" s="9" t="s">
        <v>323</v>
      </c>
      <c r="B23" s="10" t="s">
        <v>234</v>
      </c>
      <c r="C23" s="9" t="s">
        <v>135</v>
      </c>
      <c r="D23" s="38">
        <f>(D20*0.45)-D16</f>
        <v>80.070000000000007</v>
      </c>
      <c r="E23" s="18"/>
      <c r="F23" s="19">
        <f t="shared" ref="F23" si="2">+E23*D23</f>
        <v>0</v>
      </c>
    </row>
    <row r="24" spans="1:7" ht="11.4">
      <c r="A24" s="9" t="s">
        <v>393</v>
      </c>
      <c r="B24" s="10" t="s">
        <v>321</v>
      </c>
      <c r="C24" s="9" t="s">
        <v>135</v>
      </c>
      <c r="D24" s="38">
        <f>D20*0.05</f>
        <v>13.378</v>
      </c>
      <c r="E24" s="18"/>
      <c r="F24" s="19">
        <f t="shared" si="0"/>
        <v>0</v>
      </c>
      <c r="G24" s="70"/>
    </row>
    <row r="25" spans="1:7" ht="12.75" customHeight="1">
      <c r="A25" s="79" t="s">
        <v>5</v>
      </c>
      <c r="B25" s="80"/>
      <c r="C25" s="80"/>
      <c r="D25" s="80"/>
      <c r="E25" s="81"/>
      <c r="F25" s="20">
        <f>SUM(F15:F24)</f>
        <v>0</v>
      </c>
    </row>
    <row r="26" spans="1:7" ht="11.4">
      <c r="A26" s="82"/>
      <c r="B26" s="83"/>
      <c r="C26" s="83"/>
      <c r="D26" s="83"/>
      <c r="E26" s="83"/>
      <c r="F26" s="84"/>
    </row>
    <row r="27" spans="1:7" ht="12.75" customHeight="1">
      <c r="A27" s="73" t="s">
        <v>57</v>
      </c>
      <c r="B27" s="73"/>
      <c r="C27" s="73"/>
      <c r="D27" s="73"/>
      <c r="E27" s="73"/>
      <c r="F27" s="73"/>
    </row>
    <row r="28" spans="1:7" ht="33.6" customHeight="1">
      <c r="A28" s="90" t="s">
        <v>235</v>
      </c>
      <c r="B28" s="91"/>
      <c r="C28" s="91"/>
      <c r="D28" s="91"/>
      <c r="E28" s="91"/>
      <c r="F28" s="92"/>
    </row>
    <row r="29" spans="1:7" s="65" customFormat="1" ht="11.4">
      <c r="A29" s="61" t="s">
        <v>6</v>
      </c>
      <c r="B29" s="59" t="s">
        <v>236</v>
      </c>
      <c r="C29" s="61" t="s">
        <v>135</v>
      </c>
      <c r="D29" s="62">
        <f>(17+1.96+1.69+7.2+5.76)*0.05</f>
        <v>1.6805000000000001</v>
      </c>
      <c r="E29" s="63"/>
      <c r="F29" s="64">
        <f t="shared" ref="F29:F37" si="3">E29*D29</f>
        <v>0</v>
      </c>
    </row>
    <row r="30" spans="1:7" s="65" customFormat="1" ht="20.399999999999999">
      <c r="A30" s="61" t="s">
        <v>7</v>
      </c>
      <c r="B30" s="59" t="s">
        <v>305</v>
      </c>
      <c r="C30" s="61" t="s">
        <v>135</v>
      </c>
      <c r="D30" s="62">
        <f>(10.59+50.88)*0.05</f>
        <v>3.0735000000000001</v>
      </c>
      <c r="E30" s="63"/>
      <c r="F30" s="64">
        <f t="shared" si="3"/>
        <v>0</v>
      </c>
    </row>
    <row r="31" spans="1:7" ht="20.399999999999999">
      <c r="A31" s="61" t="s">
        <v>8</v>
      </c>
      <c r="B31" s="10" t="s">
        <v>144</v>
      </c>
      <c r="C31" s="9" t="s">
        <v>135</v>
      </c>
      <c r="D31" s="38">
        <f>D19</f>
        <v>16.28</v>
      </c>
      <c r="E31" s="18"/>
      <c r="F31" s="19">
        <f t="shared" si="3"/>
        <v>0</v>
      </c>
    </row>
    <row r="32" spans="1:7" ht="11.4">
      <c r="A32" s="61" t="s">
        <v>9</v>
      </c>
      <c r="B32" s="10" t="s">
        <v>229</v>
      </c>
      <c r="C32" s="9" t="s">
        <v>135</v>
      </c>
      <c r="D32" s="38">
        <f>(1*0.3*17)+(1.96*0.3)+(1.69*0.3)+(1.44*5*0.3)+(0.64*9*0.25)</f>
        <v>9.7949999999999982</v>
      </c>
      <c r="E32" s="18"/>
      <c r="F32" s="19">
        <f t="shared" si="3"/>
        <v>0</v>
      </c>
    </row>
    <row r="33" spans="1:6" s="65" customFormat="1" ht="20.399999999999999">
      <c r="A33" s="61" t="s">
        <v>10</v>
      </c>
      <c r="B33" s="60" t="s">
        <v>302</v>
      </c>
      <c r="C33" s="61" t="s">
        <v>135</v>
      </c>
      <c r="D33" s="62">
        <f>(10.59*0.3)+(9.61*0.25)</f>
        <v>5.5794999999999995</v>
      </c>
      <c r="E33" s="18"/>
      <c r="F33" s="64">
        <f t="shared" si="3"/>
        <v>0</v>
      </c>
    </row>
    <row r="34" spans="1:6" ht="11.4">
      <c r="A34" s="61" t="s">
        <v>33</v>
      </c>
      <c r="B34" s="10" t="s">
        <v>324</v>
      </c>
      <c r="C34" s="9" t="s">
        <v>135</v>
      </c>
      <c r="D34" s="38">
        <v>2.46</v>
      </c>
      <c r="E34" s="18"/>
      <c r="F34" s="19">
        <f t="shared" ref="F34" si="4">E34*D34</f>
        <v>0</v>
      </c>
    </row>
    <row r="35" spans="1:6" ht="21.6">
      <c r="A35" s="61" t="s">
        <v>69</v>
      </c>
      <c r="B35" s="10" t="s">
        <v>145</v>
      </c>
      <c r="C35" s="9" t="s">
        <v>135</v>
      </c>
      <c r="D35" s="38">
        <f>(13.65*0.2)+(4.05*0.15)+(17.58*0.3)</f>
        <v>8.6114999999999995</v>
      </c>
      <c r="E35" s="18"/>
      <c r="F35" s="19">
        <f t="shared" si="3"/>
        <v>0</v>
      </c>
    </row>
    <row r="36" spans="1:6" ht="11.4">
      <c r="A36" s="61" t="s">
        <v>52</v>
      </c>
      <c r="B36" s="10" t="s">
        <v>139</v>
      </c>
      <c r="C36" s="9" t="s">
        <v>135</v>
      </c>
      <c r="D36" s="38">
        <f>19.29*0.4</f>
        <v>7.7160000000000002</v>
      </c>
      <c r="E36" s="18"/>
      <c r="F36" s="19">
        <f t="shared" si="3"/>
        <v>0</v>
      </c>
    </row>
    <row r="37" spans="1:6" s="69" customFormat="1" ht="30.6">
      <c r="A37" s="61" t="s">
        <v>326</v>
      </c>
      <c r="B37" s="52" t="s">
        <v>384</v>
      </c>
      <c r="C37" s="67" t="s">
        <v>303</v>
      </c>
      <c r="D37" s="38">
        <f>(82.15*0.16)+(11.36*0.1)+6.35</f>
        <v>20.630000000000003</v>
      </c>
      <c r="E37" s="18"/>
      <c r="F37" s="68">
        <f t="shared" si="3"/>
        <v>0</v>
      </c>
    </row>
    <row r="38" spans="1:6" ht="11.4">
      <c r="A38" s="61" t="s">
        <v>327</v>
      </c>
      <c r="B38" s="10" t="s">
        <v>237</v>
      </c>
      <c r="C38" s="9" t="s">
        <v>135</v>
      </c>
      <c r="D38" s="38">
        <f>37*4.65*0.2*0.2</f>
        <v>6.8820000000000014</v>
      </c>
      <c r="E38" s="18"/>
      <c r="F38" s="19">
        <f t="shared" ref="F38:F49" si="5">E38*D38</f>
        <v>0</v>
      </c>
    </row>
    <row r="39" spans="1:6" ht="20.399999999999999">
      <c r="A39" s="61" t="s">
        <v>71</v>
      </c>
      <c r="B39" s="10" t="s">
        <v>361</v>
      </c>
      <c r="C39" s="9" t="s">
        <v>298</v>
      </c>
      <c r="D39" s="38">
        <f>16*4.65*0.2*0.2</f>
        <v>2.9760000000000009</v>
      </c>
      <c r="E39" s="18"/>
      <c r="F39" s="19">
        <f>D39*E39</f>
        <v>0</v>
      </c>
    </row>
    <row r="40" spans="1:6" ht="24.75" customHeight="1">
      <c r="A40" s="61" t="s">
        <v>70</v>
      </c>
      <c r="B40" s="60" t="s">
        <v>325</v>
      </c>
      <c r="C40" s="9" t="s">
        <v>135</v>
      </c>
      <c r="D40" s="38">
        <f>40.29*0.15+188.2*0.12+0.8</f>
        <v>29.427499999999998</v>
      </c>
      <c r="E40" s="18"/>
      <c r="F40" s="19">
        <f t="shared" si="5"/>
        <v>0</v>
      </c>
    </row>
    <row r="41" spans="1:6" s="65" customFormat="1" ht="11.4">
      <c r="A41" s="61" t="s">
        <v>328</v>
      </c>
      <c r="B41" s="59" t="s">
        <v>238</v>
      </c>
      <c r="C41" s="61" t="s">
        <v>135</v>
      </c>
      <c r="D41" s="62">
        <f>38.3*0.1*0.2</f>
        <v>0.76600000000000001</v>
      </c>
      <c r="E41" s="63"/>
      <c r="F41" s="64">
        <f t="shared" si="5"/>
        <v>0</v>
      </c>
    </row>
    <row r="42" spans="1:6" s="65" customFormat="1" ht="11.4">
      <c r="A42" s="61" t="s">
        <v>82</v>
      </c>
      <c r="B42" s="59" t="s">
        <v>300</v>
      </c>
      <c r="C42" s="61" t="s">
        <v>135</v>
      </c>
      <c r="D42" s="62">
        <f>0.15*4</f>
        <v>0.6</v>
      </c>
      <c r="E42" s="63"/>
      <c r="F42" s="64">
        <f>E42*D42</f>
        <v>0</v>
      </c>
    </row>
    <row r="43" spans="1:6" ht="11.4">
      <c r="A43" s="61" t="s">
        <v>329</v>
      </c>
      <c r="B43" s="10" t="s">
        <v>97</v>
      </c>
      <c r="C43" s="9" t="s">
        <v>135</v>
      </c>
      <c r="D43" s="38">
        <f>66.1*0.2*0.2</f>
        <v>2.6440000000000001</v>
      </c>
      <c r="E43" s="63"/>
      <c r="F43" s="19">
        <f>E43*D43</f>
        <v>0</v>
      </c>
    </row>
    <row r="44" spans="1:6" s="65" customFormat="1" ht="20.25" customHeight="1">
      <c r="A44" s="61" t="s">
        <v>83</v>
      </c>
      <c r="B44" s="59" t="s">
        <v>330</v>
      </c>
      <c r="C44" s="61" t="s">
        <v>135</v>
      </c>
      <c r="D44" s="62">
        <f>51.5*0.25*0.2</f>
        <v>2.5750000000000002</v>
      </c>
      <c r="E44" s="63"/>
      <c r="F44" s="64">
        <f t="shared" si="5"/>
        <v>0</v>
      </c>
    </row>
    <row r="45" spans="1:6" s="65" customFormat="1" ht="11.4">
      <c r="A45" s="61" t="s">
        <v>140</v>
      </c>
      <c r="B45" s="59" t="s">
        <v>331</v>
      </c>
      <c r="C45" s="61" t="s">
        <v>135</v>
      </c>
      <c r="D45" s="62">
        <f>11.74*0.2</f>
        <v>2.3480000000000003</v>
      </c>
      <c r="E45" s="63"/>
      <c r="F45" s="64">
        <f t="shared" si="5"/>
        <v>0</v>
      </c>
    </row>
    <row r="46" spans="1:6" s="65" customFormat="1" ht="17.399999999999999" customHeight="1">
      <c r="A46" s="61" t="s">
        <v>141</v>
      </c>
      <c r="B46" s="59" t="s">
        <v>304</v>
      </c>
      <c r="C46" s="61" t="s">
        <v>135</v>
      </c>
      <c r="D46" s="62">
        <f>13.76*0.1</f>
        <v>1.3760000000000001</v>
      </c>
      <c r="E46" s="63"/>
      <c r="F46" s="64">
        <f t="shared" si="5"/>
        <v>0</v>
      </c>
    </row>
    <row r="47" spans="1:6" s="65" customFormat="1" ht="11.4">
      <c r="A47" s="61" t="s">
        <v>142</v>
      </c>
      <c r="B47" s="59" t="s">
        <v>240</v>
      </c>
      <c r="C47" s="61" t="s">
        <v>135</v>
      </c>
      <c r="D47" s="62">
        <f>82.15*0.05</f>
        <v>4.1075000000000008</v>
      </c>
      <c r="E47" s="63"/>
      <c r="F47" s="64">
        <f t="shared" si="5"/>
        <v>0</v>
      </c>
    </row>
    <row r="48" spans="1:6" ht="11.4">
      <c r="A48" s="61" t="s">
        <v>143</v>
      </c>
      <c r="B48" s="10" t="s">
        <v>332</v>
      </c>
      <c r="C48" s="9" t="s">
        <v>135</v>
      </c>
      <c r="D48" s="38">
        <f>7*0.8*0.5*0.15</f>
        <v>0.42000000000000004</v>
      </c>
      <c r="E48" s="18"/>
      <c r="F48" s="71">
        <f t="shared" si="5"/>
        <v>0</v>
      </c>
    </row>
    <row r="49" spans="1:6" ht="11.4">
      <c r="A49" s="61" t="s">
        <v>333</v>
      </c>
      <c r="B49" s="10" t="s">
        <v>239</v>
      </c>
      <c r="C49" s="9" t="s">
        <v>135</v>
      </c>
      <c r="D49" s="38">
        <v>1</v>
      </c>
      <c r="E49" s="18"/>
      <c r="F49" s="19">
        <f t="shared" si="5"/>
        <v>0</v>
      </c>
    </row>
    <row r="50" spans="1:6" ht="12.75" customHeight="1">
      <c r="A50" s="79" t="s">
        <v>11</v>
      </c>
      <c r="B50" s="80"/>
      <c r="C50" s="80"/>
      <c r="D50" s="80"/>
      <c r="E50" s="81"/>
      <c r="F50" s="21">
        <f>SUM(F29:F49)</f>
        <v>0</v>
      </c>
    </row>
    <row r="51" spans="1:6" ht="11.4">
      <c r="A51" s="82"/>
      <c r="B51" s="83"/>
      <c r="C51" s="83"/>
      <c r="D51" s="83"/>
      <c r="E51" s="83"/>
      <c r="F51" s="84"/>
    </row>
    <row r="52" spans="1:6" ht="12.75" customHeight="1">
      <c r="A52" s="73" t="s">
        <v>28</v>
      </c>
      <c r="B52" s="73"/>
      <c r="C52" s="73"/>
      <c r="D52" s="73"/>
      <c r="E52" s="73"/>
      <c r="F52" s="73"/>
    </row>
    <row r="53" spans="1:6" ht="11.4">
      <c r="A53" s="9" t="s">
        <v>12</v>
      </c>
      <c r="B53" s="10" t="s">
        <v>362</v>
      </c>
      <c r="C53" s="9" t="s">
        <v>4</v>
      </c>
      <c r="D53" s="38">
        <f>162.3*0.45</f>
        <v>73.035000000000011</v>
      </c>
      <c r="E53" s="18"/>
      <c r="F53" s="19">
        <f>E53*D53</f>
        <v>0</v>
      </c>
    </row>
    <row r="54" spans="1:6" ht="20.399999999999999">
      <c r="A54" s="9" t="s">
        <v>334</v>
      </c>
      <c r="B54" s="10" t="s">
        <v>383</v>
      </c>
      <c r="C54" s="9" t="s">
        <v>4</v>
      </c>
      <c r="D54" s="38">
        <f>11.5*0.45</f>
        <v>5.1749999999999998</v>
      </c>
      <c r="E54" s="18"/>
      <c r="F54" s="19">
        <f>E54*D54</f>
        <v>0</v>
      </c>
    </row>
    <row r="55" spans="1:6" ht="11.4">
      <c r="A55" s="9" t="s">
        <v>34</v>
      </c>
      <c r="B55" s="10" t="s">
        <v>87</v>
      </c>
      <c r="C55" s="9" t="s">
        <v>4</v>
      </c>
      <c r="D55" s="38">
        <v>476.2</v>
      </c>
      <c r="E55" s="18"/>
      <c r="F55" s="19">
        <f t="shared" ref="F55:F62" si="6">E55*D55</f>
        <v>0</v>
      </c>
    </row>
    <row r="56" spans="1:6" ht="20.399999999999999">
      <c r="A56" s="9" t="s">
        <v>35</v>
      </c>
      <c r="B56" s="10" t="s">
        <v>363</v>
      </c>
      <c r="C56" s="9" t="s">
        <v>4</v>
      </c>
      <c r="D56" s="38">
        <v>78.959999999999994</v>
      </c>
      <c r="E56" s="18"/>
      <c r="F56" s="19">
        <f t="shared" si="6"/>
        <v>0</v>
      </c>
    </row>
    <row r="57" spans="1:6" ht="11.4">
      <c r="A57" s="9" t="s">
        <v>60</v>
      </c>
      <c r="B57" s="10" t="s">
        <v>59</v>
      </c>
      <c r="C57" s="9" t="s">
        <v>4</v>
      </c>
      <c r="D57" s="38">
        <v>37.29</v>
      </c>
      <c r="E57" s="18"/>
      <c r="F57" s="19">
        <f t="shared" si="6"/>
        <v>0</v>
      </c>
    </row>
    <row r="58" spans="1:6" ht="11.4">
      <c r="A58" s="9" t="s">
        <v>72</v>
      </c>
      <c r="B58" s="10" t="s">
        <v>295</v>
      </c>
      <c r="C58" s="9" t="s">
        <v>74</v>
      </c>
      <c r="D58" s="38">
        <v>7.1</v>
      </c>
      <c r="E58" s="18"/>
      <c r="F58" s="19">
        <f t="shared" si="6"/>
        <v>0</v>
      </c>
    </row>
    <row r="59" spans="1:6" ht="21.6" customHeight="1">
      <c r="A59" s="9" t="s">
        <v>335</v>
      </c>
      <c r="B59" s="10" t="s">
        <v>241</v>
      </c>
      <c r="C59" s="9" t="s">
        <v>4</v>
      </c>
      <c r="D59" s="38">
        <v>687.55</v>
      </c>
      <c r="E59" s="18"/>
      <c r="F59" s="19">
        <f t="shared" si="6"/>
        <v>0</v>
      </c>
    </row>
    <row r="60" spans="1:6" ht="20.399999999999999">
      <c r="A60" s="9" t="s">
        <v>86</v>
      </c>
      <c r="B60" s="10" t="s">
        <v>242</v>
      </c>
      <c r="C60" s="9" t="s">
        <v>4</v>
      </c>
      <c r="D60" s="38">
        <v>378.09</v>
      </c>
      <c r="E60" s="18"/>
      <c r="F60" s="19">
        <f t="shared" si="6"/>
        <v>0</v>
      </c>
    </row>
    <row r="61" spans="1:6" ht="11.4">
      <c r="A61" s="9" t="s">
        <v>98</v>
      </c>
      <c r="B61" s="10" t="s">
        <v>294</v>
      </c>
      <c r="C61" s="9" t="s">
        <v>4</v>
      </c>
      <c r="D61" s="38">
        <f>84.73+6.24+5.12</f>
        <v>96.09</v>
      </c>
      <c r="E61" s="18"/>
      <c r="F61" s="19">
        <f t="shared" si="6"/>
        <v>0</v>
      </c>
    </row>
    <row r="62" spans="1:6" ht="11.4">
      <c r="A62" s="9" t="s">
        <v>336</v>
      </c>
      <c r="B62" s="10" t="s">
        <v>81</v>
      </c>
      <c r="C62" s="9" t="s">
        <v>173</v>
      </c>
      <c r="D62" s="38">
        <v>1</v>
      </c>
      <c r="E62" s="18"/>
      <c r="F62" s="19">
        <f t="shared" si="6"/>
        <v>0</v>
      </c>
    </row>
    <row r="63" spans="1:6" ht="33.6" customHeight="1">
      <c r="A63" s="9" t="s">
        <v>146</v>
      </c>
      <c r="B63" s="10" t="s">
        <v>372</v>
      </c>
      <c r="C63" s="9" t="s">
        <v>173</v>
      </c>
      <c r="D63" s="38">
        <v>1</v>
      </c>
      <c r="E63" s="18"/>
      <c r="F63" s="19">
        <f t="shared" ref="F63" si="7">E63*D63</f>
        <v>0</v>
      </c>
    </row>
    <row r="64" spans="1:6" ht="11.4">
      <c r="A64" s="9" t="s">
        <v>147</v>
      </c>
      <c r="B64" s="10" t="s">
        <v>243</v>
      </c>
      <c r="C64" s="9" t="s">
        <v>13</v>
      </c>
      <c r="D64" s="38">
        <v>15</v>
      </c>
      <c r="E64" s="18"/>
      <c r="F64" s="19">
        <f>E64*D64</f>
        <v>0</v>
      </c>
    </row>
    <row r="65" spans="1:12" ht="11.4">
      <c r="A65" s="9" t="s">
        <v>170</v>
      </c>
      <c r="B65" s="10" t="s">
        <v>296</v>
      </c>
      <c r="C65" s="9" t="s">
        <v>4</v>
      </c>
      <c r="D65" s="38">
        <v>9.84</v>
      </c>
      <c r="E65" s="18"/>
      <c r="F65" s="19" t="s">
        <v>297</v>
      </c>
    </row>
    <row r="66" spans="1:12" ht="12.75" customHeight="1">
      <c r="A66" s="79" t="s">
        <v>14</v>
      </c>
      <c r="B66" s="80"/>
      <c r="C66" s="80"/>
      <c r="D66" s="80"/>
      <c r="E66" s="81"/>
      <c r="F66" s="20">
        <f>SUM(F53:F65)</f>
        <v>0</v>
      </c>
    </row>
    <row r="67" spans="1:12" ht="11.4">
      <c r="A67" s="82"/>
      <c r="B67" s="83"/>
      <c r="C67" s="83"/>
      <c r="D67" s="83"/>
      <c r="E67" s="83"/>
      <c r="F67" s="83"/>
    </row>
    <row r="68" spans="1:12" ht="12.75" customHeight="1">
      <c r="A68" s="93" t="s">
        <v>337</v>
      </c>
      <c r="B68" s="94"/>
      <c r="C68" s="94"/>
      <c r="D68" s="94"/>
      <c r="E68" s="94"/>
      <c r="F68" s="95"/>
    </row>
    <row r="69" spans="1:12" ht="30.6">
      <c r="A69" s="9" t="s">
        <v>23</v>
      </c>
      <c r="B69" s="52" t="s">
        <v>387</v>
      </c>
      <c r="C69" s="9" t="s">
        <v>4</v>
      </c>
      <c r="D69" s="38">
        <v>155</v>
      </c>
      <c r="E69" s="18"/>
      <c r="F69" s="19">
        <f>E69*D69</f>
        <v>0</v>
      </c>
    </row>
    <row r="70" spans="1:12" ht="20.399999999999999">
      <c r="A70" s="9" t="s">
        <v>53</v>
      </c>
      <c r="B70" s="10" t="s">
        <v>244</v>
      </c>
      <c r="C70" s="9" t="s">
        <v>74</v>
      </c>
      <c r="D70" s="38">
        <v>9.8000000000000007</v>
      </c>
      <c r="E70" s="18"/>
      <c r="F70" s="19">
        <f>E70*D70</f>
        <v>0</v>
      </c>
    </row>
    <row r="71" spans="1:12" ht="20.399999999999999">
      <c r="A71" s="9" t="s">
        <v>54</v>
      </c>
      <c r="B71" s="10" t="s">
        <v>245</v>
      </c>
      <c r="C71" s="9" t="s">
        <v>74</v>
      </c>
      <c r="D71" s="38">
        <v>156.5</v>
      </c>
      <c r="E71" s="18"/>
      <c r="F71" s="19">
        <f>E71*D71</f>
        <v>0</v>
      </c>
    </row>
    <row r="72" spans="1:12" ht="30.6">
      <c r="A72" s="9" t="s">
        <v>148</v>
      </c>
      <c r="B72" s="10" t="s">
        <v>338</v>
      </c>
      <c r="C72" s="9" t="s">
        <v>13</v>
      </c>
      <c r="D72" s="38">
        <v>55</v>
      </c>
      <c r="E72" s="18"/>
      <c r="F72" s="19">
        <f>E72*D72</f>
        <v>0</v>
      </c>
    </row>
    <row r="73" spans="1:12" ht="30.6">
      <c r="A73" s="9" t="s">
        <v>149</v>
      </c>
      <c r="B73" s="10" t="s">
        <v>339</v>
      </c>
      <c r="C73" s="9" t="s">
        <v>13</v>
      </c>
      <c r="D73" s="38">
        <v>4</v>
      </c>
      <c r="E73" s="18"/>
      <c r="F73" s="19">
        <f>E73*D73</f>
        <v>0</v>
      </c>
    </row>
    <row r="74" spans="1:12" ht="11.4">
      <c r="A74" s="9" t="s">
        <v>386</v>
      </c>
      <c r="B74" s="10" t="s">
        <v>385</v>
      </c>
      <c r="C74" s="9" t="s">
        <v>4</v>
      </c>
      <c r="D74" s="38">
        <v>26.37</v>
      </c>
      <c r="E74" s="18"/>
      <c r="F74" s="19">
        <f>D74*E74</f>
        <v>0</v>
      </c>
    </row>
    <row r="75" spans="1:12" ht="12.75" customHeight="1">
      <c r="A75" s="79" t="s">
        <v>15</v>
      </c>
      <c r="B75" s="80"/>
      <c r="C75" s="80"/>
      <c r="D75" s="80"/>
      <c r="E75" s="81"/>
      <c r="F75" s="21">
        <f>SUM(F69:F74)</f>
        <v>0</v>
      </c>
    </row>
    <row r="76" spans="1:12" ht="11.4">
      <c r="A76" s="82"/>
      <c r="B76" s="83"/>
      <c r="C76" s="83"/>
      <c r="D76" s="83"/>
      <c r="E76" s="83"/>
      <c r="F76" s="84"/>
    </row>
    <row r="77" spans="1:12" ht="12.75" customHeight="1">
      <c r="A77" s="73" t="s">
        <v>246</v>
      </c>
      <c r="B77" s="73"/>
      <c r="C77" s="73"/>
      <c r="D77" s="73"/>
      <c r="E77" s="73"/>
      <c r="F77" s="73"/>
    </row>
    <row r="78" spans="1:12" ht="99.75" customHeight="1">
      <c r="A78" s="49"/>
      <c r="B78" s="49" t="s">
        <v>230</v>
      </c>
      <c r="C78" s="49"/>
      <c r="D78" s="49"/>
      <c r="E78" s="49"/>
      <c r="F78" s="49"/>
      <c r="G78" s="72"/>
      <c r="H78" s="72"/>
      <c r="I78" s="72"/>
      <c r="J78" s="72"/>
      <c r="K78" s="72"/>
      <c r="L78" s="72"/>
    </row>
    <row r="79" spans="1:12" ht="40.799999999999997">
      <c r="A79" s="9" t="s">
        <v>24</v>
      </c>
      <c r="B79" s="10" t="s">
        <v>247</v>
      </c>
      <c r="C79" s="22" t="s">
        <v>13</v>
      </c>
      <c r="D79" s="38">
        <v>1</v>
      </c>
      <c r="E79" s="18"/>
      <c r="F79" s="19">
        <f t="shared" ref="F79:F88" si="8">E79*D79</f>
        <v>0</v>
      </c>
    </row>
    <row r="80" spans="1:12" ht="40.799999999999997">
      <c r="A80" s="9" t="s">
        <v>73</v>
      </c>
      <c r="B80" s="10" t="s">
        <v>248</v>
      </c>
      <c r="C80" s="22" t="s">
        <v>13</v>
      </c>
      <c r="D80" s="38">
        <v>1</v>
      </c>
      <c r="E80" s="18"/>
      <c r="F80" s="19">
        <f t="shared" si="8"/>
        <v>0</v>
      </c>
    </row>
    <row r="81" spans="1:6" ht="30.6">
      <c r="A81" s="9" t="s">
        <v>75</v>
      </c>
      <c r="B81" s="10" t="s">
        <v>249</v>
      </c>
      <c r="C81" s="22" t="s">
        <v>13</v>
      </c>
      <c r="D81" s="38">
        <v>1</v>
      </c>
      <c r="E81" s="18"/>
      <c r="F81" s="19">
        <f t="shared" si="8"/>
        <v>0</v>
      </c>
    </row>
    <row r="82" spans="1:6" ht="30.6">
      <c r="A82" s="9" t="s">
        <v>76</v>
      </c>
      <c r="B82" s="10" t="s">
        <v>250</v>
      </c>
      <c r="C82" s="22" t="s">
        <v>13</v>
      </c>
      <c r="D82" s="38">
        <v>1</v>
      </c>
      <c r="E82" s="18"/>
      <c r="F82" s="19">
        <f t="shared" si="8"/>
        <v>0</v>
      </c>
    </row>
    <row r="83" spans="1:6" ht="51">
      <c r="A83" s="9" t="s">
        <v>89</v>
      </c>
      <c r="B83" s="10" t="s">
        <v>388</v>
      </c>
      <c r="C83" s="22" t="s">
        <v>13</v>
      </c>
      <c r="D83" s="38">
        <v>4</v>
      </c>
      <c r="E83" s="18"/>
      <c r="F83" s="19">
        <f t="shared" si="8"/>
        <v>0</v>
      </c>
    </row>
    <row r="84" spans="1:6" ht="20.399999999999999">
      <c r="A84" s="9" t="s">
        <v>90</v>
      </c>
      <c r="B84" s="10" t="s">
        <v>251</v>
      </c>
      <c r="C84" s="22" t="s">
        <v>13</v>
      </c>
      <c r="D84" s="38">
        <v>3</v>
      </c>
      <c r="E84" s="18"/>
      <c r="F84" s="19">
        <f t="shared" si="8"/>
        <v>0</v>
      </c>
    </row>
    <row r="85" spans="1:6" ht="30.6">
      <c r="A85" s="9" t="s">
        <v>91</v>
      </c>
      <c r="B85" s="10" t="s">
        <v>252</v>
      </c>
      <c r="C85" s="22" t="s">
        <v>13</v>
      </c>
      <c r="D85" s="38">
        <v>6</v>
      </c>
      <c r="E85" s="18"/>
      <c r="F85" s="19">
        <f t="shared" si="8"/>
        <v>0</v>
      </c>
    </row>
    <row r="86" spans="1:6" ht="20.399999999999999">
      <c r="A86" s="9" t="s">
        <v>92</v>
      </c>
      <c r="B86" s="10" t="s">
        <v>253</v>
      </c>
      <c r="C86" s="22" t="s">
        <v>13</v>
      </c>
      <c r="D86" s="38">
        <v>1</v>
      </c>
      <c r="E86" s="18"/>
      <c r="F86" s="19">
        <f t="shared" si="8"/>
        <v>0</v>
      </c>
    </row>
    <row r="87" spans="1:6" ht="20.399999999999999">
      <c r="A87" s="9" t="s">
        <v>93</v>
      </c>
      <c r="B87" s="10" t="s">
        <v>254</v>
      </c>
      <c r="C87" s="22" t="s">
        <v>13</v>
      </c>
      <c r="D87" s="38">
        <v>3</v>
      </c>
      <c r="E87" s="18"/>
      <c r="F87" s="19">
        <f t="shared" si="8"/>
        <v>0</v>
      </c>
    </row>
    <row r="88" spans="1:6" ht="30.6">
      <c r="A88" s="9" t="s">
        <v>99</v>
      </c>
      <c r="B88" s="10" t="s">
        <v>389</v>
      </c>
      <c r="C88" s="22" t="s">
        <v>13</v>
      </c>
      <c r="D88" s="38">
        <v>4</v>
      </c>
      <c r="E88" s="18"/>
      <c r="F88" s="19">
        <f t="shared" si="8"/>
        <v>0</v>
      </c>
    </row>
    <row r="89" spans="1:6" ht="20.399999999999999">
      <c r="A89" s="9" t="s">
        <v>100</v>
      </c>
      <c r="B89" s="10" t="s">
        <v>255</v>
      </c>
      <c r="C89" s="22" t="s">
        <v>13</v>
      </c>
      <c r="D89" s="38">
        <v>3</v>
      </c>
      <c r="E89" s="18"/>
      <c r="F89" s="19">
        <f t="shared" ref="F89:F106" si="9">E89*D89</f>
        <v>0</v>
      </c>
    </row>
    <row r="90" spans="1:6" ht="25.2" customHeight="1">
      <c r="A90" s="9" t="s">
        <v>101</v>
      </c>
      <c r="B90" s="10" t="s">
        <v>256</v>
      </c>
      <c r="C90" s="22" t="s">
        <v>13</v>
      </c>
      <c r="D90" s="38">
        <v>6</v>
      </c>
      <c r="E90" s="18"/>
      <c r="F90" s="19">
        <f t="shared" si="9"/>
        <v>0</v>
      </c>
    </row>
    <row r="91" spans="1:6" ht="22.2" customHeight="1">
      <c r="A91" s="9" t="s">
        <v>102</v>
      </c>
      <c r="B91" s="10" t="s">
        <v>257</v>
      </c>
      <c r="C91" s="22" t="s">
        <v>13</v>
      </c>
      <c r="D91" s="38">
        <v>1</v>
      </c>
      <c r="E91" s="18"/>
      <c r="F91" s="19">
        <f t="shared" si="9"/>
        <v>0</v>
      </c>
    </row>
    <row r="92" spans="1:6" ht="20.399999999999999">
      <c r="A92" s="9" t="s">
        <v>105</v>
      </c>
      <c r="B92" s="10" t="s">
        <v>258</v>
      </c>
      <c r="C92" s="22" t="s">
        <v>13</v>
      </c>
      <c r="D92" s="38">
        <v>3</v>
      </c>
      <c r="E92" s="18"/>
      <c r="F92" s="19">
        <f>E92*D92</f>
        <v>0</v>
      </c>
    </row>
    <row r="93" spans="1:6" ht="28.2" customHeight="1">
      <c r="A93" s="9" t="s">
        <v>106</v>
      </c>
      <c r="B93" s="10" t="s">
        <v>390</v>
      </c>
      <c r="C93" s="22" t="s">
        <v>13</v>
      </c>
      <c r="D93" s="38">
        <v>8</v>
      </c>
      <c r="E93" s="18"/>
      <c r="F93" s="19">
        <f t="shared" si="9"/>
        <v>0</v>
      </c>
    </row>
    <row r="94" spans="1:6" ht="11.4">
      <c r="A94" s="9" t="s">
        <v>107</v>
      </c>
      <c r="B94" s="10" t="s">
        <v>259</v>
      </c>
      <c r="C94" s="22" t="s">
        <v>74</v>
      </c>
      <c r="D94" s="38">
        <v>7.4</v>
      </c>
      <c r="E94" s="18"/>
      <c r="F94" s="19">
        <f>E94*D94</f>
        <v>0</v>
      </c>
    </row>
    <row r="95" spans="1:6" ht="11.4">
      <c r="A95" s="82"/>
      <c r="B95" s="83"/>
      <c r="C95" s="83"/>
      <c r="D95" s="83"/>
      <c r="E95" s="83"/>
      <c r="F95" s="84"/>
    </row>
    <row r="96" spans="1:6" ht="40.799999999999997">
      <c r="A96" s="45"/>
      <c r="B96" s="46" t="s">
        <v>174</v>
      </c>
      <c r="C96" s="50"/>
      <c r="D96" s="47"/>
      <c r="E96" s="48"/>
      <c r="F96" s="51"/>
    </row>
    <row r="97" spans="1:6" ht="30.6">
      <c r="A97" s="9" t="s">
        <v>108</v>
      </c>
      <c r="B97" s="59" t="s">
        <v>260</v>
      </c>
      <c r="C97" s="22" t="s">
        <v>13</v>
      </c>
      <c r="D97" s="38">
        <v>6</v>
      </c>
      <c r="E97" s="18"/>
      <c r="F97" s="19">
        <f>E97*D97</f>
        <v>0</v>
      </c>
    </row>
    <row r="98" spans="1:6" ht="30.6">
      <c r="A98" s="9" t="s">
        <v>109</v>
      </c>
      <c r="B98" s="10" t="s">
        <v>261</v>
      </c>
      <c r="C98" s="22" t="s">
        <v>13</v>
      </c>
      <c r="D98" s="38">
        <v>1</v>
      </c>
      <c r="E98" s="18"/>
      <c r="F98" s="19">
        <f t="shared" si="9"/>
        <v>0</v>
      </c>
    </row>
    <row r="99" spans="1:6" ht="30.6">
      <c r="A99" s="9" t="s">
        <v>110</v>
      </c>
      <c r="B99" s="10" t="s">
        <v>262</v>
      </c>
      <c r="C99" s="22" t="s">
        <v>13</v>
      </c>
      <c r="D99" s="38">
        <v>3</v>
      </c>
      <c r="E99" s="18"/>
      <c r="F99" s="19">
        <f t="shared" si="9"/>
        <v>0</v>
      </c>
    </row>
    <row r="100" spans="1:6" ht="34.5" customHeight="1">
      <c r="A100" s="9" t="s">
        <v>111</v>
      </c>
      <c r="B100" s="10" t="s">
        <v>263</v>
      </c>
      <c r="C100" s="22" t="s">
        <v>13</v>
      </c>
      <c r="D100" s="38">
        <v>1</v>
      </c>
      <c r="E100" s="18"/>
      <c r="F100" s="19">
        <f t="shared" si="9"/>
        <v>0</v>
      </c>
    </row>
    <row r="101" spans="1:6" ht="40.799999999999997">
      <c r="A101" s="9" t="s">
        <v>112</v>
      </c>
      <c r="B101" s="10" t="s">
        <v>264</v>
      </c>
      <c r="C101" s="22" t="s">
        <v>13</v>
      </c>
      <c r="D101" s="38">
        <v>1</v>
      </c>
      <c r="E101" s="18"/>
      <c r="F101" s="19">
        <f t="shared" si="9"/>
        <v>0</v>
      </c>
    </row>
    <row r="102" spans="1:6" ht="40.799999999999997">
      <c r="A102" s="9" t="s">
        <v>310</v>
      </c>
      <c r="B102" s="10" t="s">
        <v>340</v>
      </c>
      <c r="C102" s="22" t="s">
        <v>13</v>
      </c>
      <c r="D102" s="38">
        <v>1</v>
      </c>
      <c r="E102" s="18"/>
      <c r="F102" s="19">
        <f t="shared" si="9"/>
        <v>0</v>
      </c>
    </row>
    <row r="103" spans="1:6" ht="21" customHeight="1">
      <c r="A103" s="9" t="s">
        <v>341</v>
      </c>
      <c r="B103" s="10" t="s">
        <v>347</v>
      </c>
      <c r="C103" s="22" t="s">
        <v>13</v>
      </c>
      <c r="D103" s="38">
        <v>1</v>
      </c>
      <c r="E103" s="18"/>
      <c r="F103" s="19">
        <f t="shared" si="9"/>
        <v>0</v>
      </c>
    </row>
    <row r="104" spans="1:6" ht="36.75" customHeight="1">
      <c r="A104" s="9" t="s">
        <v>342</v>
      </c>
      <c r="B104" s="10" t="s">
        <v>346</v>
      </c>
      <c r="C104" s="22" t="s">
        <v>13</v>
      </c>
      <c r="D104" s="38">
        <v>1</v>
      </c>
      <c r="E104" s="18"/>
      <c r="F104" s="19">
        <f t="shared" si="9"/>
        <v>0</v>
      </c>
    </row>
    <row r="105" spans="1:6" ht="40.799999999999997">
      <c r="A105" s="9" t="s">
        <v>343</v>
      </c>
      <c r="B105" s="10" t="s">
        <v>345</v>
      </c>
      <c r="C105" s="22" t="s">
        <v>13</v>
      </c>
      <c r="D105" s="38">
        <v>1</v>
      </c>
      <c r="E105" s="18"/>
      <c r="F105" s="19">
        <f t="shared" si="9"/>
        <v>0</v>
      </c>
    </row>
    <row r="106" spans="1:6" ht="40.799999999999997">
      <c r="A106" s="9" t="s">
        <v>344</v>
      </c>
      <c r="B106" s="10" t="s">
        <v>348</v>
      </c>
      <c r="C106" s="22" t="s">
        <v>13</v>
      </c>
      <c r="D106" s="38">
        <v>1</v>
      </c>
      <c r="E106" s="18"/>
      <c r="F106" s="19">
        <f t="shared" si="9"/>
        <v>0</v>
      </c>
    </row>
    <row r="107" spans="1:6" ht="12.75" customHeight="1">
      <c r="A107" s="79" t="s">
        <v>51</v>
      </c>
      <c r="B107" s="80"/>
      <c r="C107" s="80"/>
      <c r="D107" s="80"/>
      <c r="E107" s="81"/>
      <c r="F107" s="21">
        <f>SUM(F78:F106)</f>
        <v>0</v>
      </c>
    </row>
    <row r="108" spans="1:6" ht="11.4">
      <c r="A108" s="100"/>
      <c r="B108" s="100"/>
      <c r="C108" s="100"/>
      <c r="D108" s="100"/>
      <c r="E108" s="100"/>
      <c r="F108" s="100"/>
    </row>
    <row r="109" spans="1:6" ht="11.4">
      <c r="A109" s="14"/>
      <c r="B109" s="15" t="s">
        <v>55</v>
      </c>
      <c r="C109" s="14"/>
      <c r="D109" s="37"/>
      <c r="E109" s="16"/>
      <c r="F109" s="17"/>
    </row>
    <row r="110" spans="1:6" ht="20.399999999999999">
      <c r="A110" s="9" t="s">
        <v>36</v>
      </c>
      <c r="B110" s="10" t="s">
        <v>351</v>
      </c>
      <c r="C110" s="9" t="s">
        <v>74</v>
      </c>
      <c r="D110" s="38">
        <v>24</v>
      </c>
      <c r="E110" s="18"/>
      <c r="F110" s="19">
        <f t="shared" ref="F110:F117" si="10">E110*D110</f>
        <v>0</v>
      </c>
    </row>
    <row r="111" spans="1:6" ht="20.399999999999999">
      <c r="A111" s="9" t="s">
        <v>16</v>
      </c>
      <c r="B111" s="10" t="s">
        <v>184</v>
      </c>
      <c r="C111" s="9" t="s">
        <v>74</v>
      </c>
      <c r="D111" s="38">
        <v>25</v>
      </c>
      <c r="E111" s="18"/>
      <c r="F111" s="19">
        <f t="shared" si="10"/>
        <v>0</v>
      </c>
    </row>
    <row r="112" spans="1:6" ht="29.4" customHeight="1">
      <c r="A112" s="9" t="s">
        <v>61</v>
      </c>
      <c r="B112" s="59" t="s">
        <v>265</v>
      </c>
      <c r="C112" s="9" t="s">
        <v>74</v>
      </c>
      <c r="D112" s="38">
        <v>35</v>
      </c>
      <c r="E112" s="18"/>
      <c r="F112" s="19">
        <f t="shared" si="10"/>
        <v>0</v>
      </c>
    </row>
    <row r="113" spans="1:6" ht="51">
      <c r="A113" s="9" t="s">
        <v>62</v>
      </c>
      <c r="B113" s="10" t="s">
        <v>185</v>
      </c>
      <c r="C113" s="9" t="s">
        <v>173</v>
      </c>
      <c r="D113" s="38">
        <v>1</v>
      </c>
      <c r="E113" s="18"/>
      <c r="F113" s="19">
        <f t="shared" si="10"/>
        <v>0</v>
      </c>
    </row>
    <row r="114" spans="1:6" ht="30.6">
      <c r="A114" s="9" t="s">
        <v>63</v>
      </c>
      <c r="B114" s="10" t="s">
        <v>353</v>
      </c>
      <c r="C114" s="9" t="s">
        <v>74</v>
      </c>
      <c r="D114" s="38">
        <v>90</v>
      </c>
      <c r="E114" s="18"/>
      <c r="F114" s="19">
        <f t="shared" si="10"/>
        <v>0</v>
      </c>
    </row>
    <row r="115" spans="1:6" ht="20.399999999999999">
      <c r="A115" s="9" t="s">
        <v>64</v>
      </c>
      <c r="B115" s="10" t="s">
        <v>352</v>
      </c>
      <c r="C115" s="9" t="s">
        <v>74</v>
      </c>
      <c r="D115" s="38">
        <v>80</v>
      </c>
      <c r="E115" s="18"/>
      <c r="F115" s="19">
        <f t="shared" ref="F115" si="11">E115*D115</f>
        <v>0</v>
      </c>
    </row>
    <row r="116" spans="1:6" ht="11.4">
      <c r="A116" s="9" t="s">
        <v>68</v>
      </c>
      <c r="B116" s="10" t="s">
        <v>186</v>
      </c>
      <c r="C116" s="9" t="s">
        <v>187</v>
      </c>
      <c r="D116" s="38">
        <v>3</v>
      </c>
      <c r="E116" s="18"/>
      <c r="F116" s="19">
        <f t="shared" si="10"/>
        <v>0</v>
      </c>
    </row>
    <row r="117" spans="1:6" ht="43.95" customHeight="1">
      <c r="A117" s="9" t="s">
        <v>84</v>
      </c>
      <c r="B117" s="10" t="s">
        <v>188</v>
      </c>
      <c r="C117" s="9" t="s">
        <v>173</v>
      </c>
      <c r="D117" s="38">
        <v>1</v>
      </c>
      <c r="E117" s="18"/>
      <c r="F117" s="19">
        <f t="shared" si="10"/>
        <v>0</v>
      </c>
    </row>
    <row r="118" spans="1:6" s="118" customFormat="1" ht="20.399999999999999">
      <c r="A118" s="113" t="s">
        <v>94</v>
      </c>
      <c r="B118" s="119" t="s">
        <v>266</v>
      </c>
      <c r="C118" s="113" t="s">
        <v>13</v>
      </c>
      <c r="D118" s="115">
        <v>3</v>
      </c>
      <c r="E118" s="116"/>
      <c r="F118" s="117">
        <f t="shared" ref="F118:F128" si="12">E118*D118</f>
        <v>0</v>
      </c>
    </row>
    <row r="119" spans="1:6" s="118" customFormat="1" ht="28.2" customHeight="1">
      <c r="A119" s="113" t="s">
        <v>308</v>
      </c>
      <c r="B119" s="119" t="s">
        <v>267</v>
      </c>
      <c r="C119" s="113" t="s">
        <v>13</v>
      </c>
      <c r="D119" s="115">
        <v>2</v>
      </c>
      <c r="E119" s="116"/>
      <c r="F119" s="117">
        <f t="shared" si="12"/>
        <v>0</v>
      </c>
    </row>
    <row r="120" spans="1:6" s="118" customFormat="1" ht="26.4" customHeight="1">
      <c r="A120" s="113" t="s">
        <v>308</v>
      </c>
      <c r="B120" s="119" t="s">
        <v>382</v>
      </c>
      <c r="C120" s="113" t="s">
        <v>13</v>
      </c>
      <c r="D120" s="115">
        <v>1</v>
      </c>
      <c r="E120" s="116"/>
      <c r="F120" s="117">
        <f t="shared" ref="F120" si="13">E120*D120</f>
        <v>0</v>
      </c>
    </row>
    <row r="121" spans="1:6" ht="11.4">
      <c r="A121" s="9" t="s">
        <v>309</v>
      </c>
      <c r="B121" s="10" t="s">
        <v>150</v>
      </c>
      <c r="C121" s="9" t="s">
        <v>13</v>
      </c>
      <c r="D121" s="38">
        <v>3</v>
      </c>
      <c r="E121" s="18"/>
      <c r="F121" s="19">
        <f t="shared" si="12"/>
        <v>0</v>
      </c>
    </row>
    <row r="122" spans="1:6" ht="11.4">
      <c r="A122" s="9" t="s">
        <v>103</v>
      </c>
      <c r="B122" s="10" t="s">
        <v>151</v>
      </c>
      <c r="C122" s="9" t="s">
        <v>13</v>
      </c>
      <c r="D122" s="38">
        <v>3</v>
      </c>
      <c r="E122" s="18"/>
      <c r="F122" s="19">
        <f>E122*D122</f>
        <v>0</v>
      </c>
    </row>
    <row r="123" spans="1:6" ht="61.2">
      <c r="A123" s="9" t="s">
        <v>175</v>
      </c>
      <c r="B123" s="10" t="s">
        <v>350</v>
      </c>
      <c r="C123" s="9" t="s">
        <v>13</v>
      </c>
      <c r="D123" s="38">
        <v>1</v>
      </c>
      <c r="E123" s="18"/>
      <c r="F123" s="19">
        <f t="shared" si="12"/>
        <v>0</v>
      </c>
    </row>
    <row r="124" spans="1:6" ht="21.75" customHeight="1">
      <c r="A124" s="9" t="s">
        <v>195</v>
      </c>
      <c r="B124" s="10" t="s">
        <v>355</v>
      </c>
      <c r="C124" s="9" t="s">
        <v>13</v>
      </c>
      <c r="D124" s="38">
        <v>2</v>
      </c>
      <c r="E124" s="18"/>
      <c r="F124" s="19">
        <f>E124*D124</f>
        <v>0</v>
      </c>
    </row>
    <row r="125" spans="1:6" ht="51">
      <c r="A125" s="9" t="s">
        <v>223</v>
      </c>
      <c r="B125" s="10" t="s">
        <v>349</v>
      </c>
      <c r="C125" s="9" t="s">
        <v>13</v>
      </c>
      <c r="D125" s="38">
        <v>1</v>
      </c>
      <c r="E125" s="18"/>
      <c r="F125" s="19">
        <f t="shared" si="12"/>
        <v>0</v>
      </c>
    </row>
    <row r="126" spans="1:6" ht="20.399999999999999">
      <c r="A126" s="9" t="s">
        <v>224</v>
      </c>
      <c r="B126" s="10" t="s">
        <v>220</v>
      </c>
      <c r="C126" s="9" t="s">
        <v>13</v>
      </c>
      <c r="D126" s="38">
        <v>3</v>
      </c>
      <c r="E126" s="18"/>
      <c r="F126" s="19">
        <f>E126*D126</f>
        <v>0</v>
      </c>
    </row>
    <row r="127" spans="1:6" ht="20.399999999999999">
      <c r="A127" s="9" t="s">
        <v>225</v>
      </c>
      <c r="B127" s="10" t="s">
        <v>221</v>
      </c>
      <c r="C127" s="9" t="s">
        <v>13</v>
      </c>
      <c r="D127" s="38">
        <v>1</v>
      </c>
      <c r="E127" s="18"/>
      <c r="F127" s="19">
        <f t="shared" si="12"/>
        <v>0</v>
      </c>
    </row>
    <row r="128" spans="1:6" ht="20.399999999999999">
      <c r="A128" s="9" t="s">
        <v>354</v>
      </c>
      <c r="B128" s="10" t="s">
        <v>356</v>
      </c>
      <c r="C128" s="9" t="s">
        <v>13</v>
      </c>
      <c r="D128" s="38">
        <v>3</v>
      </c>
      <c r="E128" s="18"/>
      <c r="F128" s="19">
        <f t="shared" si="12"/>
        <v>0</v>
      </c>
    </row>
    <row r="129" spans="1:6" ht="12.75" customHeight="1">
      <c r="A129" s="79" t="s">
        <v>17</v>
      </c>
      <c r="B129" s="80"/>
      <c r="C129" s="80"/>
      <c r="D129" s="80"/>
      <c r="E129" s="81"/>
      <c r="F129" s="21">
        <f>SUM(F110:F127)</f>
        <v>0</v>
      </c>
    </row>
    <row r="130" spans="1:6" ht="11.4">
      <c r="A130" s="82"/>
      <c r="B130" s="83"/>
      <c r="C130" s="83"/>
      <c r="D130" s="83"/>
      <c r="E130" s="83"/>
      <c r="F130" s="84"/>
    </row>
    <row r="131" spans="1:6" ht="16.2" customHeight="1">
      <c r="A131" s="14"/>
      <c r="B131" s="15" t="s">
        <v>126</v>
      </c>
      <c r="C131" s="14"/>
      <c r="D131" s="37"/>
      <c r="E131" s="16"/>
      <c r="F131" s="17"/>
    </row>
    <row r="132" spans="1:6" ht="11.4">
      <c r="A132" s="9" t="s">
        <v>18</v>
      </c>
      <c r="B132" s="10" t="s">
        <v>357</v>
      </c>
      <c r="C132" s="9" t="s">
        <v>4</v>
      </c>
      <c r="D132" s="38">
        <f>D134</f>
        <v>687.55</v>
      </c>
      <c r="E132" s="18"/>
      <c r="F132" s="19">
        <f>E132*D132</f>
        <v>0</v>
      </c>
    </row>
    <row r="133" spans="1:6" ht="11.4">
      <c r="A133" s="9" t="s">
        <v>19</v>
      </c>
      <c r="B133" s="10" t="s">
        <v>358</v>
      </c>
      <c r="C133" s="9" t="s">
        <v>4</v>
      </c>
      <c r="D133" s="38">
        <v>90</v>
      </c>
      <c r="E133" s="18"/>
      <c r="F133" s="19">
        <f>E133*D133</f>
        <v>0</v>
      </c>
    </row>
    <row r="134" spans="1:6" ht="11.4">
      <c r="A134" s="9" t="s">
        <v>37</v>
      </c>
      <c r="B134" s="10" t="s">
        <v>268</v>
      </c>
      <c r="C134" s="9" t="s">
        <v>4</v>
      </c>
      <c r="D134" s="38">
        <f>+D59</f>
        <v>687.55</v>
      </c>
      <c r="E134" s="18"/>
      <c r="F134" s="19">
        <f>E134*D134</f>
        <v>0</v>
      </c>
    </row>
    <row r="135" spans="1:6" ht="20.399999999999999">
      <c r="A135" s="9" t="s">
        <v>65</v>
      </c>
      <c r="B135" s="10" t="s">
        <v>359</v>
      </c>
      <c r="C135" s="9" t="s">
        <v>4</v>
      </c>
      <c r="D135" s="38">
        <f>D60</f>
        <v>378.09</v>
      </c>
      <c r="E135" s="18"/>
      <c r="F135" s="19">
        <f t="shared" ref="F135:F143" si="14">E135*D135</f>
        <v>0</v>
      </c>
    </row>
    <row r="136" spans="1:6" ht="20.399999999999999">
      <c r="A136" s="9" t="s">
        <v>66</v>
      </c>
      <c r="B136" s="10" t="s">
        <v>293</v>
      </c>
      <c r="C136" s="9" t="s">
        <v>4</v>
      </c>
      <c r="D136" s="38">
        <v>80.95</v>
      </c>
      <c r="E136" s="18"/>
      <c r="F136" s="19">
        <f t="shared" si="14"/>
        <v>0</v>
      </c>
    </row>
    <row r="137" spans="1:6" ht="11.4">
      <c r="A137" s="9" t="s">
        <v>67</v>
      </c>
      <c r="B137" s="10" t="s">
        <v>371</v>
      </c>
      <c r="C137" s="9" t="s">
        <v>4</v>
      </c>
      <c r="D137" s="38">
        <v>80.95</v>
      </c>
      <c r="E137" s="18"/>
      <c r="F137" s="19">
        <f t="shared" ref="F137" si="15">E137*D137</f>
        <v>0</v>
      </c>
    </row>
    <row r="138" spans="1:6" s="118" customFormat="1" ht="20.399999999999999">
      <c r="A138" s="113" t="s">
        <v>77</v>
      </c>
      <c r="B138" s="114" t="s">
        <v>269</v>
      </c>
      <c r="C138" s="113" t="s">
        <v>4</v>
      </c>
      <c r="D138" s="115">
        <v>165.13</v>
      </c>
      <c r="E138" s="116"/>
      <c r="F138" s="117">
        <f t="shared" si="14"/>
        <v>0</v>
      </c>
    </row>
    <row r="139" spans="1:6" s="118" customFormat="1" ht="20.399999999999999">
      <c r="A139" s="113" t="s">
        <v>78</v>
      </c>
      <c r="B139" s="114" t="s">
        <v>270</v>
      </c>
      <c r="C139" s="113" t="s">
        <v>74</v>
      </c>
      <c r="D139" s="115">
        <f>D138*0.1</f>
        <v>16.513000000000002</v>
      </c>
      <c r="E139" s="116"/>
      <c r="F139" s="117">
        <f t="shared" si="14"/>
        <v>0</v>
      </c>
    </row>
    <row r="140" spans="1:6" ht="20.399999999999999">
      <c r="A140" s="9" t="s">
        <v>79</v>
      </c>
      <c r="B140" s="10" t="s">
        <v>271</v>
      </c>
      <c r="C140" s="9" t="s">
        <v>4</v>
      </c>
      <c r="D140" s="38">
        <f>9.43+2.88</f>
        <v>12.309999999999999</v>
      </c>
      <c r="E140" s="18"/>
      <c r="F140" s="19">
        <f t="shared" si="14"/>
        <v>0</v>
      </c>
    </row>
    <row r="141" spans="1:6" ht="20.399999999999999">
      <c r="A141" s="9" t="s">
        <v>85</v>
      </c>
      <c r="B141" s="10" t="s">
        <v>364</v>
      </c>
      <c r="C141" s="9" t="s">
        <v>4</v>
      </c>
      <c r="D141" s="38">
        <v>64.59</v>
      </c>
      <c r="E141" s="18"/>
      <c r="F141" s="19">
        <f t="shared" si="14"/>
        <v>0</v>
      </c>
    </row>
    <row r="142" spans="1:6" ht="20.399999999999999">
      <c r="A142" s="9" t="s">
        <v>95</v>
      </c>
      <c r="B142" s="10" t="s">
        <v>360</v>
      </c>
      <c r="C142" s="9" t="s">
        <v>4</v>
      </c>
      <c r="D142" s="38">
        <f>3.12+31.68+25.56</f>
        <v>60.36</v>
      </c>
      <c r="E142" s="18"/>
      <c r="F142" s="19">
        <f t="shared" si="14"/>
        <v>0</v>
      </c>
    </row>
    <row r="143" spans="1:6" s="65" customFormat="1" ht="35.4" customHeight="1">
      <c r="A143" s="9" t="s">
        <v>96</v>
      </c>
      <c r="B143" s="59" t="s">
        <v>365</v>
      </c>
      <c r="C143" s="61" t="s">
        <v>4</v>
      </c>
      <c r="D143" s="62">
        <f>71.44+10.25+54.47</f>
        <v>136.16</v>
      </c>
      <c r="E143" s="63"/>
      <c r="F143" s="64">
        <f t="shared" si="14"/>
        <v>0</v>
      </c>
    </row>
    <row r="144" spans="1:6" s="65" customFormat="1" ht="20.399999999999999">
      <c r="A144" s="9" t="s">
        <v>157</v>
      </c>
      <c r="B144" s="59" t="s">
        <v>366</v>
      </c>
      <c r="C144" s="61" t="s">
        <v>4</v>
      </c>
      <c r="D144" s="62">
        <f>71.44+10.25+54.47</f>
        <v>136.16</v>
      </c>
      <c r="E144" s="63"/>
      <c r="F144" s="64">
        <f t="shared" ref="F144" si="16">E144*D144</f>
        <v>0</v>
      </c>
    </row>
    <row r="145" spans="1:6" ht="11.4">
      <c r="A145" s="9" t="s">
        <v>158</v>
      </c>
      <c r="B145" s="10" t="s">
        <v>125</v>
      </c>
      <c r="C145" s="9" t="s">
        <v>3</v>
      </c>
      <c r="D145" s="38">
        <v>1</v>
      </c>
      <c r="E145" s="18"/>
      <c r="F145" s="19">
        <f t="shared" ref="F145:F150" si="17">E145*D145</f>
        <v>0</v>
      </c>
    </row>
    <row r="146" spans="1:6" ht="20.399999999999999">
      <c r="A146" s="9" t="s">
        <v>292</v>
      </c>
      <c r="B146" s="10" t="s">
        <v>152</v>
      </c>
      <c r="C146" s="9" t="s">
        <v>3</v>
      </c>
      <c r="D146" s="38">
        <v>1</v>
      </c>
      <c r="E146" s="18"/>
      <c r="F146" s="19">
        <f t="shared" si="17"/>
        <v>0</v>
      </c>
    </row>
    <row r="147" spans="1:6" ht="11.4">
      <c r="A147" s="9" t="s">
        <v>367</v>
      </c>
      <c r="B147" s="10" t="s">
        <v>153</v>
      </c>
      <c r="C147" s="9" t="s">
        <v>3</v>
      </c>
      <c r="D147" s="38">
        <v>1</v>
      </c>
      <c r="E147" s="18"/>
      <c r="F147" s="19">
        <f t="shared" si="17"/>
        <v>0</v>
      </c>
    </row>
    <row r="148" spans="1:6" ht="20.399999999999999">
      <c r="A148" s="9" t="s">
        <v>368</v>
      </c>
      <c r="B148" s="10" t="s">
        <v>273</v>
      </c>
      <c r="C148" s="9" t="s">
        <v>173</v>
      </c>
      <c r="D148" s="38">
        <v>1</v>
      </c>
      <c r="E148" s="18"/>
      <c r="F148" s="19">
        <f t="shared" si="17"/>
        <v>0</v>
      </c>
    </row>
    <row r="149" spans="1:6" ht="11.4">
      <c r="A149" s="9" t="s">
        <v>369</v>
      </c>
      <c r="B149" s="10" t="s">
        <v>274</v>
      </c>
      <c r="C149" s="9" t="s">
        <v>74</v>
      </c>
      <c r="D149" s="38">
        <v>1</v>
      </c>
      <c r="E149" s="18"/>
      <c r="F149" s="19">
        <f t="shared" si="17"/>
        <v>0</v>
      </c>
    </row>
    <row r="150" spans="1:6" ht="21" customHeight="1">
      <c r="A150" s="9" t="s">
        <v>370</v>
      </c>
      <c r="B150" s="10" t="s">
        <v>272</v>
      </c>
      <c r="C150" s="9" t="s">
        <v>4</v>
      </c>
      <c r="D150" s="38">
        <f>84.73+6.24+5.12+40.97</f>
        <v>137.06</v>
      </c>
      <c r="E150" s="18"/>
      <c r="F150" s="19">
        <f t="shared" si="17"/>
        <v>0</v>
      </c>
    </row>
    <row r="151" spans="1:6" ht="12.75" customHeight="1">
      <c r="A151" s="79" t="s">
        <v>21</v>
      </c>
      <c r="B151" s="80"/>
      <c r="C151" s="80"/>
      <c r="D151" s="80"/>
      <c r="E151" s="81"/>
      <c r="F151" s="21">
        <f>SUM(F132:F150)</f>
        <v>0</v>
      </c>
    </row>
    <row r="152" spans="1:6" ht="11.4">
      <c r="A152" s="82"/>
      <c r="B152" s="83"/>
      <c r="C152" s="83"/>
      <c r="D152" s="83"/>
      <c r="E152" s="83"/>
      <c r="F152" s="84"/>
    </row>
    <row r="153" spans="1:6" ht="11.4">
      <c r="A153" s="23"/>
      <c r="B153" s="15" t="s">
        <v>127</v>
      </c>
      <c r="C153" s="14"/>
      <c r="D153" s="37"/>
      <c r="E153" s="16"/>
      <c r="F153" s="17"/>
    </row>
    <row r="154" spans="1:6" ht="11.4">
      <c r="A154" s="54"/>
      <c r="B154" s="46" t="s">
        <v>196</v>
      </c>
      <c r="C154" s="45"/>
      <c r="D154" s="47"/>
      <c r="E154" s="48"/>
      <c r="F154" s="55"/>
    </row>
    <row r="155" spans="1:6" ht="11.4">
      <c r="A155" s="22" t="s">
        <v>38</v>
      </c>
      <c r="B155" s="10" t="s">
        <v>275</v>
      </c>
      <c r="C155" s="9" t="s">
        <v>74</v>
      </c>
      <c r="D155" s="38">
        <v>8</v>
      </c>
      <c r="E155" s="18"/>
      <c r="F155" s="19">
        <f t="shared" ref="F155:F158" si="18">E155*D155</f>
        <v>0</v>
      </c>
    </row>
    <row r="156" spans="1:6" ht="11.4">
      <c r="A156" s="22" t="s">
        <v>39</v>
      </c>
      <c r="B156" s="52" t="s">
        <v>276</v>
      </c>
      <c r="C156" s="9" t="s">
        <v>74</v>
      </c>
      <c r="D156" s="38">
        <v>360</v>
      </c>
      <c r="E156" s="18"/>
      <c r="F156" s="19">
        <f t="shared" si="18"/>
        <v>0</v>
      </c>
    </row>
    <row r="157" spans="1:6" ht="11.4">
      <c r="A157" s="22" t="s">
        <v>40</v>
      </c>
      <c r="B157" s="52" t="s">
        <v>277</v>
      </c>
      <c r="C157" s="9" t="s">
        <v>74</v>
      </c>
      <c r="D157" s="38">
        <v>145</v>
      </c>
      <c r="E157" s="18"/>
      <c r="F157" s="19">
        <f t="shared" si="18"/>
        <v>0</v>
      </c>
    </row>
    <row r="158" spans="1:6" ht="20.399999999999999">
      <c r="A158" s="22" t="s">
        <v>41</v>
      </c>
      <c r="B158" s="52" t="s">
        <v>278</v>
      </c>
      <c r="C158" s="9" t="s">
        <v>74</v>
      </c>
      <c r="D158" s="38">
        <v>40</v>
      </c>
      <c r="E158" s="18"/>
      <c r="F158" s="19">
        <f t="shared" si="18"/>
        <v>0</v>
      </c>
    </row>
    <row r="159" spans="1:6" ht="11.4">
      <c r="A159" s="50"/>
      <c r="B159" s="46" t="s">
        <v>197</v>
      </c>
      <c r="C159" s="45"/>
      <c r="D159" s="47"/>
      <c r="E159" s="48"/>
      <c r="F159" s="51"/>
    </row>
    <row r="160" spans="1:6" ht="11.4">
      <c r="A160" s="22" t="s">
        <v>42</v>
      </c>
      <c r="B160" s="10" t="s">
        <v>198</v>
      </c>
      <c r="C160" s="61" t="s">
        <v>74</v>
      </c>
      <c r="D160" s="38">
        <v>360</v>
      </c>
      <c r="E160" s="18"/>
      <c r="F160" s="19">
        <f t="shared" ref="F160:F168" si="19">E160*D160</f>
        <v>0</v>
      </c>
    </row>
    <row r="161" spans="1:7" ht="11.4">
      <c r="A161" s="22" t="s">
        <v>43</v>
      </c>
      <c r="B161" s="10" t="s">
        <v>199</v>
      </c>
      <c r="C161" s="9" t="s">
        <v>74</v>
      </c>
      <c r="D161" s="38">
        <v>112</v>
      </c>
      <c r="E161" s="18"/>
      <c r="F161" s="19">
        <f t="shared" si="19"/>
        <v>0</v>
      </c>
    </row>
    <row r="162" spans="1:7" ht="11.4">
      <c r="A162" s="22" t="s">
        <v>44</v>
      </c>
      <c r="B162" s="10" t="s">
        <v>200</v>
      </c>
      <c r="C162" s="9" t="s">
        <v>74</v>
      </c>
      <c r="D162" s="38">
        <v>145</v>
      </c>
      <c r="E162" s="18"/>
      <c r="F162" s="19">
        <f t="shared" si="19"/>
        <v>0</v>
      </c>
    </row>
    <row r="163" spans="1:7" ht="11.4">
      <c r="A163" s="22" t="s">
        <v>45</v>
      </c>
      <c r="B163" s="10" t="s">
        <v>279</v>
      </c>
      <c r="C163" s="9" t="s">
        <v>74</v>
      </c>
      <c r="D163" s="38">
        <v>100</v>
      </c>
      <c r="E163" s="18"/>
      <c r="F163" s="19">
        <f t="shared" si="19"/>
        <v>0</v>
      </c>
    </row>
    <row r="164" spans="1:7" ht="20.399999999999999">
      <c r="A164" s="22" t="s">
        <v>46</v>
      </c>
      <c r="B164" s="10" t="s">
        <v>222</v>
      </c>
      <c r="C164" s="9" t="s">
        <v>74</v>
      </c>
      <c r="D164" s="38">
        <v>30</v>
      </c>
      <c r="E164" s="18"/>
      <c r="F164" s="19">
        <f t="shared" si="19"/>
        <v>0</v>
      </c>
    </row>
    <row r="165" spans="1:7" ht="33.6" customHeight="1">
      <c r="A165" s="22" t="s">
        <v>47</v>
      </c>
      <c r="B165" s="10" t="s">
        <v>373</v>
      </c>
      <c r="C165" s="9" t="s">
        <v>74</v>
      </c>
      <c r="D165" s="38">
        <v>115</v>
      </c>
      <c r="E165" s="18"/>
      <c r="F165" s="19">
        <f t="shared" si="19"/>
        <v>0</v>
      </c>
    </row>
    <row r="166" spans="1:7" ht="43.2" customHeight="1">
      <c r="A166" s="22" t="s">
        <v>48</v>
      </c>
      <c r="B166" s="10" t="s">
        <v>374</v>
      </c>
      <c r="C166" s="9" t="s">
        <v>74</v>
      </c>
      <c r="D166" s="38">
        <v>70</v>
      </c>
      <c r="E166" s="18"/>
      <c r="F166" s="19">
        <f t="shared" si="19"/>
        <v>0</v>
      </c>
    </row>
    <row r="167" spans="1:7" ht="20.399999999999999">
      <c r="A167" s="22" t="s">
        <v>113</v>
      </c>
      <c r="B167" s="10" t="s">
        <v>202</v>
      </c>
      <c r="C167" s="9" t="s">
        <v>20</v>
      </c>
      <c r="D167" s="38">
        <v>1</v>
      </c>
      <c r="E167" s="18"/>
      <c r="F167" s="19">
        <f t="shared" si="19"/>
        <v>0</v>
      </c>
    </row>
    <row r="168" spans="1:7" ht="20.399999999999999">
      <c r="A168" s="22" t="s">
        <v>114</v>
      </c>
      <c r="B168" s="10" t="s">
        <v>201</v>
      </c>
      <c r="C168" s="9" t="s">
        <v>20</v>
      </c>
      <c r="D168" s="38">
        <v>1</v>
      </c>
      <c r="E168" s="18"/>
      <c r="F168" s="19">
        <f t="shared" si="19"/>
        <v>0</v>
      </c>
    </row>
    <row r="169" spans="1:7" ht="11.4">
      <c r="A169" s="50"/>
      <c r="B169" s="46" t="s">
        <v>204</v>
      </c>
      <c r="C169" s="45"/>
      <c r="D169" s="47"/>
      <c r="E169" s="48"/>
      <c r="F169" s="51"/>
    </row>
    <row r="170" spans="1:7" ht="11.4">
      <c r="A170" s="22" t="s">
        <v>115</v>
      </c>
      <c r="B170" s="10" t="s">
        <v>25</v>
      </c>
      <c r="C170" s="9" t="s">
        <v>20</v>
      </c>
      <c r="D170" s="38">
        <v>1</v>
      </c>
      <c r="E170" s="18"/>
      <c r="F170" s="19">
        <f>E170*D170</f>
        <v>0</v>
      </c>
    </row>
    <row r="171" spans="1:7" ht="11.4">
      <c r="A171" s="22" t="s">
        <v>116</v>
      </c>
      <c r="B171" s="10" t="s">
        <v>104</v>
      </c>
      <c r="C171" s="9" t="s">
        <v>74</v>
      </c>
      <c r="D171" s="38">
        <v>78</v>
      </c>
      <c r="E171" s="18"/>
      <c r="F171" s="19">
        <f>E171*D171</f>
        <v>0</v>
      </c>
    </row>
    <row r="172" spans="1:7" ht="11.4">
      <c r="A172" s="22" t="s">
        <v>117</v>
      </c>
      <c r="B172" s="10" t="s">
        <v>203</v>
      </c>
      <c r="C172" s="9" t="s">
        <v>3</v>
      </c>
      <c r="D172" s="38">
        <v>1</v>
      </c>
      <c r="E172" s="18"/>
      <c r="F172" s="19">
        <f>E172*D172</f>
        <v>0</v>
      </c>
    </row>
    <row r="173" spans="1:7" ht="20.399999999999999">
      <c r="A173" s="50"/>
      <c r="B173" s="46" t="s">
        <v>206</v>
      </c>
      <c r="C173" s="45"/>
      <c r="D173" s="47"/>
      <c r="E173" s="48"/>
      <c r="F173" s="51"/>
    </row>
    <row r="174" spans="1:7" ht="11.4">
      <c r="A174" s="22" t="s">
        <v>118</v>
      </c>
      <c r="B174" s="10" t="s">
        <v>280</v>
      </c>
      <c r="C174" s="9" t="s">
        <v>13</v>
      </c>
      <c r="D174" s="38">
        <v>3</v>
      </c>
      <c r="E174" s="18"/>
      <c r="F174" s="19">
        <f t="shared" ref="F174:F182" si="20">E174*D174</f>
        <v>0</v>
      </c>
    </row>
    <row r="175" spans="1:7" ht="11.4">
      <c r="A175" s="22" t="s">
        <v>119</v>
      </c>
      <c r="B175" s="10" t="s">
        <v>281</v>
      </c>
      <c r="C175" s="9" t="s">
        <v>13</v>
      </c>
      <c r="D175" s="38">
        <v>1</v>
      </c>
      <c r="E175" s="18"/>
      <c r="F175" s="19">
        <f t="shared" si="20"/>
        <v>0</v>
      </c>
      <c r="G175" s="53"/>
    </row>
    <row r="176" spans="1:7" ht="11.4">
      <c r="A176" s="22" t="s">
        <v>120</v>
      </c>
      <c r="B176" s="10" t="s">
        <v>207</v>
      </c>
      <c r="C176" s="9" t="s">
        <v>13</v>
      </c>
      <c r="D176" s="38">
        <v>12</v>
      </c>
      <c r="E176" s="18"/>
      <c r="F176" s="19">
        <f t="shared" si="20"/>
        <v>0</v>
      </c>
    </row>
    <row r="177" spans="1:7" ht="11.4">
      <c r="A177" s="22" t="s">
        <v>121</v>
      </c>
      <c r="B177" s="10" t="s">
        <v>208</v>
      </c>
      <c r="C177" s="9" t="s">
        <v>13</v>
      </c>
      <c r="D177" s="38">
        <v>3</v>
      </c>
      <c r="E177" s="18"/>
      <c r="F177" s="19">
        <f t="shared" si="20"/>
        <v>0</v>
      </c>
    </row>
    <row r="178" spans="1:7" ht="11.4">
      <c r="A178" s="22" t="s">
        <v>129</v>
      </c>
      <c r="B178" s="10" t="s">
        <v>209</v>
      </c>
      <c r="C178" s="9" t="s">
        <v>13</v>
      </c>
      <c r="D178" s="38">
        <v>4</v>
      </c>
      <c r="E178" s="18"/>
      <c r="F178" s="19">
        <f t="shared" si="20"/>
        <v>0</v>
      </c>
    </row>
    <row r="179" spans="1:7" ht="11.4">
      <c r="A179" s="22" t="s">
        <v>130</v>
      </c>
      <c r="B179" s="10" t="s">
        <v>210</v>
      </c>
      <c r="C179" s="9" t="s">
        <v>13</v>
      </c>
      <c r="D179" s="38">
        <v>1</v>
      </c>
      <c r="E179" s="18"/>
      <c r="F179" s="19">
        <f t="shared" si="20"/>
        <v>0</v>
      </c>
    </row>
    <row r="180" spans="1:7" ht="11.4">
      <c r="A180" s="22" t="s">
        <v>131</v>
      </c>
      <c r="B180" s="10" t="s">
        <v>282</v>
      </c>
      <c r="C180" s="9" t="s">
        <v>13</v>
      </c>
      <c r="D180" s="38">
        <v>1</v>
      </c>
      <c r="E180" s="18"/>
      <c r="F180" s="19">
        <f t="shared" si="20"/>
        <v>0</v>
      </c>
    </row>
    <row r="181" spans="1:7" ht="11.4">
      <c r="A181" s="22" t="s">
        <v>132</v>
      </c>
      <c r="B181" s="10" t="s">
        <v>212</v>
      </c>
      <c r="C181" s="9" t="s">
        <v>13</v>
      </c>
      <c r="D181" s="38">
        <v>3</v>
      </c>
      <c r="E181" s="18"/>
      <c r="F181" s="19">
        <f t="shared" si="20"/>
        <v>0</v>
      </c>
    </row>
    <row r="182" spans="1:7" ht="11.4">
      <c r="A182" s="22" t="s">
        <v>133</v>
      </c>
      <c r="B182" s="10" t="s">
        <v>213</v>
      </c>
      <c r="C182" s="9" t="s">
        <v>13</v>
      </c>
      <c r="D182" s="38">
        <v>1</v>
      </c>
      <c r="E182" s="18"/>
      <c r="F182" s="19">
        <f t="shared" si="20"/>
        <v>0</v>
      </c>
      <c r="G182" s="53"/>
    </row>
    <row r="183" spans="1:7" ht="11.4">
      <c r="A183" s="50"/>
      <c r="B183" s="46" t="s">
        <v>214</v>
      </c>
      <c r="C183" s="45"/>
      <c r="D183" s="47"/>
      <c r="E183" s="48"/>
      <c r="F183" s="51"/>
    </row>
    <row r="184" spans="1:7" ht="20.399999999999999">
      <c r="A184" s="22" t="s">
        <v>189</v>
      </c>
      <c r="B184" s="10" t="s">
        <v>215</v>
      </c>
      <c r="C184" s="9" t="s">
        <v>13</v>
      </c>
      <c r="D184" s="38">
        <v>1</v>
      </c>
      <c r="E184" s="18"/>
      <c r="F184" s="19">
        <f t="shared" ref="F184:F189" si="21">E184*D184</f>
        <v>0</v>
      </c>
    </row>
    <row r="185" spans="1:7" ht="11.4">
      <c r="A185" s="22" t="s">
        <v>190</v>
      </c>
      <c r="B185" s="10" t="s">
        <v>219</v>
      </c>
      <c r="C185" s="9" t="s">
        <v>13</v>
      </c>
      <c r="D185" s="38">
        <v>1</v>
      </c>
      <c r="E185" s="18"/>
      <c r="F185" s="19">
        <f t="shared" si="21"/>
        <v>0</v>
      </c>
    </row>
    <row r="186" spans="1:7" ht="11.4">
      <c r="A186" s="22" t="s">
        <v>191</v>
      </c>
      <c r="B186" s="10" t="s">
        <v>218</v>
      </c>
      <c r="C186" s="9" t="s">
        <v>13</v>
      </c>
      <c r="D186" s="38">
        <v>1</v>
      </c>
      <c r="E186" s="18"/>
      <c r="F186" s="19">
        <f t="shared" si="21"/>
        <v>0</v>
      </c>
    </row>
    <row r="187" spans="1:7" ht="11.4">
      <c r="A187" s="22" t="s">
        <v>192</v>
      </c>
      <c r="B187" s="10" t="s">
        <v>217</v>
      </c>
      <c r="C187" s="9" t="s">
        <v>13</v>
      </c>
      <c r="D187" s="38">
        <v>18</v>
      </c>
      <c r="E187" s="18"/>
      <c r="F187" s="19">
        <f t="shared" si="21"/>
        <v>0</v>
      </c>
    </row>
    <row r="188" spans="1:7" ht="11.4">
      <c r="A188" s="22" t="s">
        <v>193</v>
      </c>
      <c r="B188" s="10" t="s">
        <v>216</v>
      </c>
      <c r="C188" s="9" t="s">
        <v>13</v>
      </c>
      <c r="D188" s="38">
        <v>1</v>
      </c>
      <c r="E188" s="18"/>
      <c r="F188" s="19">
        <f t="shared" si="21"/>
        <v>0</v>
      </c>
    </row>
    <row r="189" spans="1:7" ht="11.4">
      <c r="A189" s="22" t="s">
        <v>194</v>
      </c>
      <c r="B189" s="10" t="s">
        <v>211</v>
      </c>
      <c r="C189" s="9" t="s">
        <v>13</v>
      </c>
      <c r="D189" s="38">
        <v>3</v>
      </c>
      <c r="E189" s="18"/>
      <c r="F189" s="19">
        <f t="shared" si="21"/>
        <v>0</v>
      </c>
    </row>
    <row r="190" spans="1:7" ht="11.4">
      <c r="A190" s="50"/>
      <c r="B190" s="46" t="s">
        <v>205</v>
      </c>
      <c r="C190" s="45"/>
      <c r="D190" s="47"/>
      <c r="E190" s="48"/>
      <c r="F190" s="51"/>
    </row>
    <row r="191" spans="1:7" ht="11.4">
      <c r="A191" s="22" t="s">
        <v>131</v>
      </c>
      <c r="B191" s="10" t="s">
        <v>283</v>
      </c>
      <c r="C191" s="22" t="s">
        <v>13</v>
      </c>
      <c r="D191" s="38">
        <v>15</v>
      </c>
      <c r="E191" s="18"/>
      <c r="F191" s="19">
        <f t="shared" ref="F191:F201" si="22">E191*D191</f>
        <v>0</v>
      </c>
    </row>
    <row r="192" spans="1:7" ht="20.399999999999999">
      <c r="A192" s="22" t="s">
        <v>132</v>
      </c>
      <c r="B192" s="10" t="s">
        <v>88</v>
      </c>
      <c r="C192" s="22" t="s">
        <v>13</v>
      </c>
      <c r="D192" s="38">
        <f>12+6</f>
        <v>18</v>
      </c>
      <c r="E192" s="18"/>
      <c r="F192" s="19">
        <f t="shared" si="22"/>
        <v>0</v>
      </c>
    </row>
    <row r="193" spans="1:6" ht="20.399999999999999">
      <c r="A193" s="22" t="s">
        <v>133</v>
      </c>
      <c r="B193" s="10" t="s">
        <v>80</v>
      </c>
      <c r="C193" s="22" t="s">
        <v>13</v>
      </c>
      <c r="D193" s="38">
        <v>12</v>
      </c>
      <c r="E193" s="18"/>
      <c r="F193" s="19">
        <f t="shared" si="22"/>
        <v>0</v>
      </c>
    </row>
    <row r="194" spans="1:6" ht="20.399999999999999">
      <c r="A194" s="22" t="s">
        <v>159</v>
      </c>
      <c r="B194" s="10" t="s">
        <v>291</v>
      </c>
      <c r="C194" s="22" t="s">
        <v>13</v>
      </c>
      <c r="D194" s="38">
        <v>6</v>
      </c>
      <c r="E194" s="18"/>
      <c r="F194" s="19">
        <f>E194*D194</f>
        <v>0</v>
      </c>
    </row>
    <row r="195" spans="1:6" ht="11.4">
      <c r="A195" s="22" t="s">
        <v>160</v>
      </c>
      <c r="B195" s="10" t="s">
        <v>228</v>
      </c>
      <c r="C195" s="22" t="s">
        <v>13</v>
      </c>
      <c r="D195" s="38">
        <v>3</v>
      </c>
      <c r="E195" s="18"/>
      <c r="F195" s="19">
        <f t="shared" si="22"/>
        <v>0</v>
      </c>
    </row>
    <row r="196" spans="1:6" ht="11.4">
      <c r="A196" s="22" t="s">
        <v>161</v>
      </c>
      <c r="B196" s="10" t="s">
        <v>284</v>
      </c>
      <c r="C196" s="22" t="s">
        <v>13</v>
      </c>
      <c r="D196" s="38">
        <v>12</v>
      </c>
      <c r="E196" s="18"/>
      <c r="F196" s="19">
        <f t="shared" si="22"/>
        <v>0</v>
      </c>
    </row>
    <row r="197" spans="1:6" ht="11.4">
      <c r="A197" s="22" t="s">
        <v>162</v>
      </c>
      <c r="B197" s="10" t="s">
        <v>285</v>
      </c>
      <c r="C197" s="22" t="s">
        <v>13</v>
      </c>
      <c r="D197" s="38">
        <v>2</v>
      </c>
      <c r="E197" s="18"/>
      <c r="F197" s="19">
        <f t="shared" si="22"/>
        <v>0</v>
      </c>
    </row>
    <row r="198" spans="1:6" ht="11.4">
      <c r="A198" s="22" t="s">
        <v>163</v>
      </c>
      <c r="B198" s="10" t="s">
        <v>286</v>
      </c>
      <c r="C198" s="22" t="s">
        <v>13</v>
      </c>
      <c r="D198" s="38">
        <v>12</v>
      </c>
      <c r="E198" s="18"/>
      <c r="F198" s="19">
        <f t="shared" si="22"/>
        <v>0</v>
      </c>
    </row>
    <row r="199" spans="1:6" ht="11.4">
      <c r="A199" s="22" t="s">
        <v>306</v>
      </c>
      <c r="B199" s="10" t="s">
        <v>287</v>
      </c>
      <c r="C199" s="22" t="s">
        <v>13</v>
      </c>
      <c r="D199" s="38">
        <v>18</v>
      </c>
      <c r="E199" s="18"/>
      <c r="F199" s="19">
        <f t="shared" si="22"/>
        <v>0</v>
      </c>
    </row>
    <row r="200" spans="1:6" ht="11.4">
      <c r="A200" s="22" t="s">
        <v>164</v>
      </c>
      <c r="B200" s="10" t="s">
        <v>288</v>
      </c>
      <c r="C200" s="22" t="s">
        <v>13</v>
      </c>
      <c r="D200" s="38">
        <v>5</v>
      </c>
      <c r="E200" s="18"/>
      <c r="F200" s="19">
        <f t="shared" si="22"/>
        <v>0</v>
      </c>
    </row>
    <row r="201" spans="1:6" ht="11.4">
      <c r="A201" s="22" t="s">
        <v>165</v>
      </c>
      <c r="B201" s="10" t="s">
        <v>377</v>
      </c>
      <c r="C201" s="22" t="s">
        <v>13</v>
      </c>
      <c r="D201" s="38">
        <v>12</v>
      </c>
      <c r="E201" s="18"/>
      <c r="F201" s="19">
        <f t="shared" si="22"/>
        <v>0</v>
      </c>
    </row>
    <row r="202" spans="1:6" ht="11.4">
      <c r="A202" s="22" t="s">
        <v>166</v>
      </c>
      <c r="B202" s="10" t="s">
        <v>376</v>
      </c>
      <c r="C202" s="22" t="s">
        <v>13</v>
      </c>
      <c r="D202" s="38">
        <v>12</v>
      </c>
      <c r="E202" s="18"/>
      <c r="F202" s="19">
        <f t="shared" ref="F202" si="23">E202*D202</f>
        <v>0</v>
      </c>
    </row>
    <row r="203" spans="1:6" ht="11.4">
      <c r="A203" s="22" t="s">
        <v>167</v>
      </c>
      <c r="B203" s="10" t="s">
        <v>289</v>
      </c>
      <c r="C203" s="22" t="s">
        <v>13</v>
      </c>
      <c r="D203" s="38">
        <v>12</v>
      </c>
      <c r="E203" s="18"/>
      <c r="F203" s="19">
        <f t="shared" ref="F203:F211" si="24">E203*D203</f>
        <v>0</v>
      </c>
    </row>
    <row r="204" spans="1:6" ht="11.4">
      <c r="A204" s="22" t="s">
        <v>168</v>
      </c>
      <c r="B204" s="10" t="s">
        <v>290</v>
      </c>
      <c r="C204" s="22" t="s">
        <v>13</v>
      </c>
      <c r="D204" s="38">
        <v>12</v>
      </c>
      <c r="E204" s="18"/>
      <c r="F204" s="19">
        <f t="shared" si="24"/>
        <v>0</v>
      </c>
    </row>
    <row r="205" spans="1:6" s="118" customFormat="1" ht="11.4">
      <c r="A205" s="120" t="s">
        <v>169</v>
      </c>
      <c r="B205" s="114" t="s">
        <v>375</v>
      </c>
      <c r="C205" s="120" t="s">
        <v>13</v>
      </c>
      <c r="D205" s="115">
        <v>1</v>
      </c>
      <c r="E205" s="116"/>
      <c r="F205" s="117">
        <f>E205*D205</f>
        <v>0</v>
      </c>
    </row>
    <row r="206" spans="1:6" s="118" customFormat="1" ht="37.200000000000003" customHeight="1">
      <c r="A206" s="120" t="s">
        <v>176</v>
      </c>
      <c r="B206" s="114" t="s">
        <v>378</v>
      </c>
      <c r="C206" s="120" t="s">
        <v>13</v>
      </c>
      <c r="D206" s="115">
        <v>1</v>
      </c>
      <c r="E206" s="116"/>
      <c r="F206" s="117">
        <f>E206*D206</f>
        <v>0</v>
      </c>
    </row>
    <row r="207" spans="1:6" ht="20.399999999999999">
      <c r="A207" s="22" t="s">
        <v>307</v>
      </c>
      <c r="B207" s="10" t="s">
        <v>56</v>
      </c>
      <c r="C207" s="22" t="s">
        <v>13</v>
      </c>
      <c r="D207" s="38">
        <v>8</v>
      </c>
      <c r="E207" s="18"/>
      <c r="F207" s="19">
        <f t="shared" si="24"/>
        <v>0</v>
      </c>
    </row>
    <row r="208" spans="1:6" ht="11.4">
      <c r="A208" s="22" t="s">
        <v>379</v>
      </c>
      <c r="B208" s="24" t="s">
        <v>154</v>
      </c>
      <c r="C208" s="42" t="s">
        <v>13</v>
      </c>
      <c r="D208" s="40">
        <v>5</v>
      </c>
      <c r="E208" s="18"/>
      <c r="F208" s="19">
        <f t="shared" si="24"/>
        <v>0</v>
      </c>
    </row>
    <row r="209" spans="1:6" ht="11.4">
      <c r="A209" s="22" t="s">
        <v>380</v>
      </c>
      <c r="B209" s="24" t="s">
        <v>155</v>
      </c>
      <c r="C209" s="42" t="s">
        <v>13</v>
      </c>
      <c r="D209" s="40">
        <v>2</v>
      </c>
      <c r="E209" s="18"/>
      <c r="F209" s="19">
        <f t="shared" si="24"/>
        <v>0</v>
      </c>
    </row>
    <row r="210" spans="1:6" ht="11.4">
      <c r="A210" s="22" t="s">
        <v>189</v>
      </c>
      <c r="B210" s="24" t="s">
        <v>381</v>
      </c>
      <c r="C210" s="42" t="s">
        <v>181</v>
      </c>
      <c r="D210" s="40">
        <v>1</v>
      </c>
      <c r="E210" s="18"/>
      <c r="F210" s="19">
        <f t="shared" ref="F210" si="25">E210*D210</f>
        <v>0</v>
      </c>
    </row>
    <row r="211" spans="1:6" ht="11.4">
      <c r="A211" s="22" t="s">
        <v>191</v>
      </c>
      <c r="B211" s="24" t="s">
        <v>156</v>
      </c>
      <c r="C211" s="42" t="s">
        <v>13</v>
      </c>
      <c r="D211" s="40">
        <v>2</v>
      </c>
      <c r="E211" s="18"/>
      <c r="F211" s="19">
        <f t="shared" si="24"/>
        <v>0</v>
      </c>
    </row>
    <row r="212" spans="1:6" ht="12.75" customHeight="1">
      <c r="A212" s="79" t="s">
        <v>30</v>
      </c>
      <c r="B212" s="80"/>
      <c r="C212" s="80"/>
      <c r="D212" s="80"/>
      <c r="E212" s="81"/>
      <c r="F212" s="21">
        <f>SUM(F155:F211)</f>
        <v>0</v>
      </c>
    </row>
    <row r="213" spans="1:6" ht="11.4">
      <c r="A213" s="25"/>
      <c r="B213" s="27"/>
      <c r="C213" s="25"/>
      <c r="D213" s="41"/>
      <c r="E213" s="26"/>
      <c r="F213" s="28"/>
    </row>
    <row r="214" spans="1:6" ht="11.4">
      <c r="A214" s="29">
        <v>0</v>
      </c>
      <c r="B214" s="88" t="s">
        <v>171</v>
      </c>
      <c r="C214" s="88"/>
      <c r="D214" s="88"/>
      <c r="E214" s="88"/>
      <c r="F214" s="20">
        <f>+F12</f>
        <v>0</v>
      </c>
    </row>
    <row r="215" spans="1:6" ht="11.4">
      <c r="A215" s="29">
        <v>1</v>
      </c>
      <c r="B215" s="88" t="s">
        <v>172</v>
      </c>
      <c r="C215" s="88"/>
      <c r="D215" s="88"/>
      <c r="E215" s="88"/>
      <c r="F215" s="20">
        <f>+F25</f>
        <v>0</v>
      </c>
    </row>
    <row r="216" spans="1:6" ht="11.4">
      <c r="A216" s="29">
        <v>2</v>
      </c>
      <c r="B216" s="74" t="s">
        <v>26</v>
      </c>
      <c r="C216" s="75"/>
      <c r="D216" s="75"/>
      <c r="E216" s="76"/>
      <c r="F216" s="20">
        <f>+F50</f>
        <v>0</v>
      </c>
    </row>
    <row r="217" spans="1:6" ht="11.4">
      <c r="A217" s="29">
        <v>3</v>
      </c>
      <c r="B217" s="74" t="s">
        <v>27</v>
      </c>
      <c r="C217" s="75"/>
      <c r="D217" s="75"/>
      <c r="E217" s="76"/>
      <c r="F217" s="20">
        <f>+F66</f>
        <v>0</v>
      </c>
    </row>
    <row r="218" spans="1:6" ht="11.4">
      <c r="A218" s="29">
        <v>4</v>
      </c>
      <c r="B218" s="74" t="s">
        <v>227</v>
      </c>
      <c r="C218" s="75"/>
      <c r="D218" s="75"/>
      <c r="E218" s="76"/>
      <c r="F218" s="30">
        <f>+F75</f>
        <v>0</v>
      </c>
    </row>
    <row r="219" spans="1:6" ht="11.4">
      <c r="A219" s="29">
        <v>5</v>
      </c>
      <c r="B219" s="74" t="s">
        <v>226</v>
      </c>
      <c r="C219" s="75"/>
      <c r="D219" s="75"/>
      <c r="E219" s="76"/>
      <c r="F219" s="20">
        <f>F107</f>
        <v>0</v>
      </c>
    </row>
    <row r="220" spans="1:6" ht="11.4">
      <c r="A220" s="29">
        <v>6</v>
      </c>
      <c r="B220" s="74" t="s">
        <v>178</v>
      </c>
      <c r="C220" s="75"/>
      <c r="D220" s="75"/>
      <c r="E220" s="76"/>
      <c r="F220" s="20">
        <f>+F129</f>
        <v>0</v>
      </c>
    </row>
    <row r="221" spans="1:6" ht="11.4">
      <c r="A221" s="29">
        <v>7</v>
      </c>
      <c r="B221" s="74" t="s">
        <v>179</v>
      </c>
      <c r="C221" s="75"/>
      <c r="D221" s="75"/>
      <c r="E221" s="76"/>
      <c r="F221" s="20">
        <f>+F151</f>
        <v>0</v>
      </c>
    </row>
    <row r="222" spans="1:6" ht="11.4">
      <c r="A222" s="29">
        <v>8</v>
      </c>
      <c r="B222" s="74" t="s">
        <v>128</v>
      </c>
      <c r="C222" s="77"/>
      <c r="D222" s="77"/>
      <c r="E222" s="78"/>
      <c r="F222" s="20">
        <f>+F212</f>
        <v>0</v>
      </c>
    </row>
    <row r="223" spans="1:6" ht="11.4">
      <c r="A223" s="96"/>
      <c r="B223" s="96"/>
      <c r="C223" s="96"/>
      <c r="D223" s="96"/>
      <c r="E223" s="96"/>
      <c r="F223" s="96"/>
    </row>
    <row r="224" spans="1:6" s="118" customFormat="1" ht="12.75" customHeight="1">
      <c r="A224" s="97" t="s">
        <v>177</v>
      </c>
      <c r="B224" s="98"/>
      <c r="C224" s="98"/>
      <c r="D224" s="98"/>
      <c r="E224" s="99"/>
      <c r="F224" s="66">
        <f>SUM(F214:F223)</f>
        <v>0</v>
      </c>
    </row>
  </sheetData>
  <mergeCells count="37">
    <mergeCell ref="A223:F223"/>
    <mergeCell ref="A224:E224"/>
    <mergeCell ref="A212:E212"/>
    <mergeCell ref="A95:F95"/>
    <mergeCell ref="A108:F108"/>
    <mergeCell ref="A107:E107"/>
    <mergeCell ref="A151:E151"/>
    <mergeCell ref="A130:F130"/>
    <mergeCell ref="A1:F1"/>
    <mergeCell ref="B214:E214"/>
    <mergeCell ref="A3:F3"/>
    <mergeCell ref="B215:E215"/>
    <mergeCell ref="B216:E216"/>
    <mergeCell ref="A28:F28"/>
    <mergeCell ref="A68:F68"/>
    <mergeCell ref="A66:E66"/>
    <mergeCell ref="A67:F67"/>
    <mergeCell ref="A75:E75"/>
    <mergeCell ref="A76:F76"/>
    <mergeCell ref="A27:F27"/>
    <mergeCell ref="A52:F52"/>
    <mergeCell ref="A12:E12"/>
    <mergeCell ref="A25:E25"/>
    <mergeCell ref="A26:F26"/>
    <mergeCell ref="A6:F6"/>
    <mergeCell ref="A77:F77"/>
    <mergeCell ref="B221:E221"/>
    <mergeCell ref="B222:E222"/>
    <mergeCell ref="B217:E217"/>
    <mergeCell ref="B219:E219"/>
    <mergeCell ref="B220:E220"/>
    <mergeCell ref="B218:E218"/>
    <mergeCell ref="A50:E50"/>
    <mergeCell ref="A51:F51"/>
    <mergeCell ref="A14:F14"/>
    <mergeCell ref="A152:F152"/>
    <mergeCell ref="A129:E129"/>
  </mergeCells>
  <phoneticPr fontId="40" type="noConversion"/>
  <pageMargins left="0.70866141732283472" right="0.70866141732283472" top="0.74803149606299213" bottom="0.74803149606299213" header="0.31496062992125984" footer="0.31496062992125984"/>
  <pageSetup paperSize="9" scale="92" fitToHeight="0" orientation="portrait" r:id="rId1"/>
  <headerFooter>
    <oddFooter>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9"/>
  <sheetViews>
    <sheetView tabSelected="1" zoomScaleNormal="100" zoomScaleSheetLayoutView="130" workbookViewId="0">
      <selection activeCell="E5" sqref="E5"/>
    </sheetView>
  </sheetViews>
  <sheetFormatPr baseColWidth="10" defaultColWidth="11.44140625" defaultRowHeight="12"/>
  <cols>
    <col min="1" max="1" width="53" style="3" customWidth="1"/>
    <col min="2" max="2" width="4.88671875" style="2" customWidth="1"/>
    <col min="3" max="3" width="7.88671875" style="33" customWidth="1"/>
    <col min="4" max="4" width="9.33203125" style="4" customWidth="1"/>
    <col min="5" max="5" width="12.5546875" style="5" customWidth="1"/>
    <col min="6" max="16384" width="11.44140625" style="1"/>
  </cols>
  <sheetData>
    <row r="2" spans="1:5" ht="66.599999999999994" customHeight="1">
      <c r="A2" s="107" t="s">
        <v>395</v>
      </c>
      <c r="B2" s="107"/>
      <c r="C2" s="107"/>
      <c r="D2" s="107"/>
      <c r="E2" s="107"/>
    </row>
    <row r="3" spans="1:5" ht="21">
      <c r="A3" s="6"/>
      <c r="B3" s="6"/>
      <c r="C3" s="34"/>
      <c r="D3" s="6"/>
      <c r="E3" s="6"/>
    </row>
    <row r="4" spans="1:5" ht="13.2">
      <c r="A4" s="7"/>
      <c r="B4" s="7"/>
      <c r="C4" s="35"/>
      <c r="D4" s="7"/>
      <c r="E4" s="7"/>
    </row>
    <row r="5" spans="1:5" s="44" customFormat="1" ht="13.2">
      <c r="A5" s="108" t="s">
        <v>394</v>
      </c>
      <c r="B5" s="108"/>
      <c r="C5" s="108"/>
      <c r="D5" s="108"/>
      <c r="E5" s="43">
        <f>'BATIMENT PRINCIPAL'!F224</f>
        <v>0</v>
      </c>
    </row>
    <row r="6" spans="1:5" s="44" customFormat="1" ht="13.8" thickBot="1">
      <c r="A6" s="109"/>
      <c r="B6" s="110"/>
      <c r="C6" s="110"/>
      <c r="D6" s="110"/>
      <c r="E6" s="111"/>
    </row>
    <row r="7" spans="1:5" s="44" customFormat="1" ht="13.2">
      <c r="A7" s="104" t="s">
        <v>58</v>
      </c>
      <c r="B7" s="105"/>
      <c r="C7" s="105"/>
      <c r="D7" s="106"/>
      <c r="E7" s="56">
        <f>SUM(E5:E6)</f>
        <v>0</v>
      </c>
    </row>
    <row r="8" spans="1:5" s="44" customFormat="1" ht="13.8" thickBot="1">
      <c r="A8" s="112" t="s">
        <v>231</v>
      </c>
      <c r="B8" s="112"/>
      <c r="C8" s="112"/>
      <c r="D8" s="112"/>
      <c r="E8" s="57">
        <f>+E7*0.18</f>
        <v>0</v>
      </c>
    </row>
    <row r="9" spans="1:5" s="44" customFormat="1" ht="13.8" thickBot="1">
      <c r="A9" s="101" t="s">
        <v>232</v>
      </c>
      <c r="B9" s="102"/>
      <c r="C9" s="102"/>
      <c r="D9" s="103"/>
      <c r="E9" s="58">
        <f>SUM(E7:E8)</f>
        <v>0</v>
      </c>
    </row>
  </sheetData>
  <mergeCells count="6">
    <mergeCell ref="A9:D9"/>
    <mergeCell ref="A7:D7"/>
    <mergeCell ref="A2:E2"/>
    <mergeCell ref="A5:D5"/>
    <mergeCell ref="A6:E6"/>
    <mergeCell ref="A8:D8"/>
  </mergeCells>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29D77A-478B-44DB-860E-02E1DB72E55A}">
  <ds:schemaRefs>
    <ds:schemaRef ds:uri="http://schemas.microsoft.com/sharepoint/v3/contenttype/forms"/>
  </ds:schemaRefs>
</ds:datastoreItem>
</file>

<file path=customXml/itemProps2.xml><?xml version="1.0" encoding="utf-8"?>
<ds:datastoreItem xmlns:ds="http://schemas.openxmlformats.org/officeDocument/2006/customXml" ds:itemID="{95F56FEF-8173-4832-A3A4-8D0F6217E7AD}">
  <ds:schemaRefs>
    <ds:schemaRef ds:uri="http://schemas.microsoft.com/sharepoint/events"/>
  </ds:schemaRefs>
</ds:datastoreItem>
</file>

<file path=customXml/itemProps3.xml><?xml version="1.0" encoding="utf-8"?>
<ds:datastoreItem xmlns:ds="http://schemas.openxmlformats.org/officeDocument/2006/customXml" ds:itemID="{F8473E62-3F18-4D7F-B1AA-93AEBD395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BATIMENT PRINCIPAL</vt:lpstr>
      <vt:lpstr>RECAP GENERAL</vt:lpstr>
      <vt:lpstr>'BATIMENT PRINCIPAL'!Zone_d_impression</vt:lpstr>
      <vt:lpstr>'RECAP GENERAL'!Zone_d_impression</vt:lpstr>
    </vt:vector>
  </TitlesOfParts>
  <Company>MMMMMMM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dc:creator>
  <cp:lastModifiedBy>Vander Auwera T</cp:lastModifiedBy>
  <cp:lastPrinted>2023-03-29T16:17:22Z</cp:lastPrinted>
  <dcterms:created xsi:type="dcterms:W3CDTF">2008-05-18T12:44:57Z</dcterms:created>
  <dcterms:modified xsi:type="dcterms:W3CDTF">2023-03-29T16:18:09Z</dcterms:modified>
</cp:coreProperties>
</file>