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idji AGOSSOU\Desktop\Travaux complémentaires\Othentiks\"/>
    </mc:Choice>
  </mc:AlternateContent>
  <xr:revisionPtr revIDLastSave="0" documentId="8_{80386AEF-D0BF-4194-841A-51F02EF39B09}" xr6:coauthVersionLast="36" xr6:coauthVersionMax="36" xr10:uidLastSave="{00000000-0000-0000-0000-000000000000}"/>
  <bookViews>
    <workbookView xWindow="0" yWindow="0" windowWidth="23040" windowHeight="8940" activeTab="1" xr2:uid="{CB5F478A-7E59-41D3-87BE-4A430D900C30}"/>
  </bookViews>
  <sheets>
    <sheet name=" DQE OTHENTIK" sheetId="2" r:id="rId1"/>
    <sheet name=" BPU OTHENTIK " sheetId="3" r:id="rId2"/>
    <sheet name="Feuil1" sheetId="1" r:id="rId3"/>
  </sheets>
  <definedNames>
    <definedName name="_xlnm.Print_Titles" localSheetId="1">' BPU OTHENTIK '!$4:$5</definedName>
    <definedName name="_xlnm.Print_Titles" localSheetId="0">' DQE OTHENTIK'!$4:$5</definedName>
    <definedName name="_xlnm.Print_Area" localSheetId="1">' BPU OTHENTIK '!$A$1:$E$62</definedName>
    <definedName name="_xlnm.Print_Area" localSheetId="0">' DQE OTHENTIK'!$A$1:$F$83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66" i="2"/>
  <c r="D59" i="2"/>
  <c r="D38" i="2"/>
  <c r="D36" i="2"/>
  <c r="D71" i="2" s="1"/>
  <c r="D32" i="2"/>
  <c r="D31" i="2"/>
  <c r="D30" i="2"/>
  <c r="D25" i="2"/>
  <c r="D24" i="2"/>
  <c r="D23" i="2"/>
  <c r="D22" i="2"/>
  <c r="D21" i="2"/>
  <c r="D20" i="2"/>
  <c r="D19" i="2"/>
  <c r="D15" i="2"/>
  <c r="D13" i="2"/>
  <c r="D8" i="2"/>
  <c r="D29" i="2" l="1"/>
  <c r="D14" i="2"/>
  <c r="D70" i="2" l="1"/>
</calcChain>
</file>

<file path=xl/sharedStrings.xml><?xml version="1.0" encoding="utf-8"?>
<sst xmlns="http://schemas.openxmlformats.org/spreadsheetml/2006/main" count="351" uniqueCount="146">
  <si>
    <t>N°</t>
  </si>
  <si>
    <t>Désignation</t>
  </si>
  <si>
    <t>Unité</t>
  </si>
  <si>
    <t>Quantité</t>
  </si>
  <si>
    <t>Prix Unitaire (FCFA/HTVA)</t>
  </si>
  <si>
    <t>Montant (FCFA/HTVA)</t>
  </si>
  <si>
    <t>1.00</t>
  </si>
  <si>
    <t>TRAVAUX PREPARATOIRES</t>
  </si>
  <si>
    <t>1.01</t>
  </si>
  <si>
    <t>Installation de chantier</t>
  </si>
  <si>
    <t>ff</t>
  </si>
  <si>
    <t>1.02</t>
  </si>
  <si>
    <t xml:space="preserve">Désherbage, dessouchage et nivellement de terrain </t>
  </si>
  <si>
    <r>
      <t>m</t>
    </r>
    <r>
      <rPr>
        <vertAlign val="superscript"/>
        <sz val="11"/>
        <rFont val="Arial"/>
        <family val="2"/>
      </rPr>
      <t>2</t>
    </r>
  </si>
  <si>
    <t>1.03</t>
  </si>
  <si>
    <t xml:space="preserve">Etude géotechnique </t>
  </si>
  <si>
    <t>SOUS- TOTAL 1.00</t>
  </si>
  <si>
    <t>2.00</t>
  </si>
  <si>
    <t>TERRASSEMENTS</t>
  </si>
  <si>
    <t>2.01</t>
  </si>
  <si>
    <t>Fouilles en rigoles et en tranchée en terrain toutes natures</t>
  </si>
  <si>
    <r>
      <t>m</t>
    </r>
    <r>
      <rPr>
        <vertAlign val="superscript"/>
        <sz val="11"/>
        <rFont val="Arial"/>
        <family val="2"/>
      </rPr>
      <t>3</t>
    </r>
  </si>
  <si>
    <t>2.02</t>
  </si>
  <si>
    <t>Remblais provenant des fouilles</t>
  </si>
  <si>
    <t>2.03</t>
  </si>
  <si>
    <t>Remblais en terre d'apport</t>
  </si>
  <si>
    <r>
      <t>m</t>
    </r>
    <r>
      <rPr>
        <vertAlign val="superscript"/>
        <sz val="1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</si>
  <si>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SOUS - TOTAL 2.00</t>
  </si>
  <si>
    <t>3.00</t>
  </si>
  <si>
    <t>MACONNERIE - BETON</t>
  </si>
  <si>
    <t>3.01</t>
  </si>
  <si>
    <r>
      <t>Béton de propreté dosé à 150 Kg/m</t>
    </r>
    <r>
      <rPr>
        <vertAlign val="superscript"/>
        <sz val="11"/>
        <rFont val="Arial"/>
        <family val="2"/>
      </rPr>
      <t>3</t>
    </r>
  </si>
  <si>
    <t>3.02</t>
  </si>
  <si>
    <r>
      <t>Béton armé dosé à 300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fondation</t>
    </r>
  </si>
  <si>
    <t>3.03</t>
  </si>
  <si>
    <t xml:space="preserve">Béton armé dosé à 350 kg/m3 pour poteaux, chaînages,  et linteaux </t>
  </si>
  <si>
    <t>3.04</t>
  </si>
  <si>
    <r>
      <t>Béton armé dosé à 300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forme de dallage de 10cm d'épaisseur </t>
    </r>
  </si>
  <si>
    <t>3.05</t>
  </si>
  <si>
    <r>
      <t>Béton armé dosé à 250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rampe et marche </t>
    </r>
  </si>
  <si>
    <t>3.06</t>
  </si>
  <si>
    <t>Mur de soubassement en agglos pleins de 15</t>
  </si>
  <si>
    <t>m²</t>
  </si>
  <si>
    <t>3.07</t>
  </si>
  <si>
    <t>Mur d’élévation en agglos creux de 15</t>
  </si>
  <si>
    <t>TOTAL 3.00</t>
  </si>
  <si>
    <t>4.00</t>
  </si>
  <si>
    <t>ENDUITS – REVETEMENTS - ETANCHEITE</t>
  </si>
  <si>
    <t>4.01</t>
  </si>
  <si>
    <t>Enduits verticaux sur murs</t>
  </si>
  <si>
    <t>4.02</t>
  </si>
  <si>
    <t>Revêtement en carreaux faïence sur mur</t>
  </si>
  <si>
    <t>4.03</t>
  </si>
  <si>
    <t xml:space="preserve">Revêtement de sol en carreaux grès cérame 60x60  </t>
  </si>
  <si>
    <t>4.04</t>
  </si>
  <si>
    <t xml:space="preserve">Revêtement de sol en carreaux grès cérame 30x30  </t>
  </si>
  <si>
    <t>TOTAL 4.00</t>
  </si>
  <si>
    <t>5.00</t>
  </si>
  <si>
    <t>MENUISERIES METALLIQUE - ALU - VITRERIE</t>
  </si>
  <si>
    <t>5.0.1</t>
  </si>
  <si>
    <t>Fourniture et pose de porte métallique y compris tous accessoires de pose et toutes sujétions</t>
  </si>
  <si>
    <t>5.0.2</t>
  </si>
  <si>
    <t>Fourniture et pose de porte en  en aluminium plein y compris tous accessoires de pose et toutes sujétions</t>
  </si>
  <si>
    <t>5.0.3</t>
  </si>
  <si>
    <t>Fourniture et pose de fenêtre chassis naco y compris tous accessoires et sujétions</t>
  </si>
  <si>
    <t>5.0.4</t>
  </si>
  <si>
    <t>Paroi grillagée y compris porte et toutes sujétions</t>
  </si>
  <si>
    <t>TOTAL 5.00</t>
  </si>
  <si>
    <t>6.00</t>
  </si>
  <si>
    <t>ELECTRICITE – TELEPHONE – VENTILATION – CLIMATISATION – SECURITE INCENDIE</t>
  </si>
  <si>
    <t xml:space="preserve">6.0.1 </t>
  </si>
  <si>
    <t>Canalisation électrique intérieure</t>
  </si>
  <si>
    <t>ens</t>
  </si>
  <si>
    <t>6.0.2</t>
  </si>
  <si>
    <t>Fourniture et pose d’un tableau divisionnaire</t>
  </si>
  <si>
    <t>U</t>
  </si>
  <si>
    <t>6.0.3</t>
  </si>
  <si>
    <t>Liaison coffret au réseau d'abonnement par cable U 1000 R 02 V 4x6 mm2 avec dispositif avertisseur</t>
  </si>
  <si>
    <t xml:space="preserve">Forfait </t>
  </si>
  <si>
    <t>6.0.4</t>
  </si>
  <si>
    <t>Réseau de terre plus toutes sujétions (R ≤ 10W)</t>
  </si>
  <si>
    <t>6.0.5</t>
  </si>
  <si>
    <t>Interrupteur simple allumage</t>
  </si>
  <si>
    <t>6.0.6</t>
  </si>
  <si>
    <t>Interrupteur double alumage</t>
  </si>
  <si>
    <t>6.0.7</t>
  </si>
  <si>
    <t>Prise courant 2P+T</t>
  </si>
  <si>
    <t>6.0.8</t>
  </si>
  <si>
    <t xml:space="preserve">Réglette complète fluorescente 1,20 m </t>
  </si>
  <si>
    <t>6.0.9</t>
  </si>
  <si>
    <t>Spot encastré étanche led 5w</t>
  </si>
  <si>
    <t>6.0.10</t>
  </si>
  <si>
    <t>Applique murale étanche</t>
  </si>
  <si>
    <t>6.0.11</t>
  </si>
  <si>
    <t>Pose de climatiseur split mural 2 CV</t>
  </si>
  <si>
    <t>TOTAL 6.00</t>
  </si>
  <si>
    <t>7.00</t>
  </si>
  <si>
    <t>PLOMBERIE - SANITAIRES</t>
  </si>
  <si>
    <t>7.0.1</t>
  </si>
  <si>
    <t>Fourniture et pose, de tuyauterie d’alimentation y compris robinet d’arrêt et d’évacuation eau pluviale, eau vanne, eau usée</t>
  </si>
  <si>
    <t>7.0.2</t>
  </si>
  <si>
    <t>Fourniture et pose de WC à chasse basse y compris accessoires</t>
  </si>
  <si>
    <t>7.0.3</t>
  </si>
  <si>
    <t>Descente d'eau pluviale en PVC de diamètre 100 y compris accessoirs et toutes sujétions</t>
  </si>
  <si>
    <t>ml</t>
  </si>
  <si>
    <t>7.0.5</t>
  </si>
  <si>
    <t>Fourniture et pose d’un porte savon</t>
  </si>
  <si>
    <t>7.0.6</t>
  </si>
  <si>
    <t>Fourniture et pose de lavabo complet y compris robinet</t>
  </si>
  <si>
    <t>7.0.7</t>
  </si>
  <si>
    <t>Fourniture et pose de miroir lavabo</t>
  </si>
  <si>
    <t>7.0.8</t>
  </si>
  <si>
    <t xml:space="preserve">Construction de fosse septique pour 15 usagers </t>
  </si>
  <si>
    <t>7.0.9</t>
  </si>
  <si>
    <t>Construction d’un puisard de diamètre 1,80 m et de 2,50 m de profondeur</t>
  </si>
  <si>
    <t>7.0.10</t>
  </si>
  <si>
    <t xml:space="preserve">Construction de regard EP en maçonnerie de 50 x 50 x 60 </t>
  </si>
  <si>
    <t>7.0.11</t>
  </si>
  <si>
    <t>Gouttière en PVC  y compris accessoirs et toutes sujétions de pose</t>
  </si>
  <si>
    <t>TOTAL 7.00</t>
  </si>
  <si>
    <t>8.00</t>
  </si>
  <si>
    <t>PEINTURE</t>
  </si>
  <si>
    <t>8.0.1</t>
  </si>
  <si>
    <t>Peinture vinylique « FOM » sur murs intérieurs et extérieurs</t>
  </si>
  <si>
    <t>8.0.2</t>
  </si>
  <si>
    <t>Peinture à huile sur menuiseries métalliques</t>
  </si>
  <si>
    <t>TOTAL 8.00</t>
  </si>
  <si>
    <t>9.00</t>
  </si>
  <si>
    <t xml:space="preserve">CHARPENTE – COUVERTURE – PLAFOND </t>
  </si>
  <si>
    <t>9.0.1</t>
  </si>
  <si>
    <t>Fourniture et pose de ferme poutre en IPE 140</t>
  </si>
  <si>
    <t>9.0.2</t>
  </si>
  <si>
    <t>Fourniture et pose de panne en IPE 100</t>
  </si>
  <si>
    <t>9.0.3</t>
  </si>
  <si>
    <t xml:space="preserve">Fourniture et pose de couverture en bac alu de 7/10è teintée avec tire-fond de fixation 60/90 et bitumé sous les écrous, cavalier et plaquette d’étanchéité </t>
  </si>
  <si>
    <t>9.0.4</t>
  </si>
  <si>
    <t>Faîtière en bac alu (7/10è) teintée</t>
  </si>
  <si>
    <t>TOTAL 9.00</t>
  </si>
  <si>
    <t>MONTANT TOTAL  FCFA HTVA</t>
  </si>
  <si>
    <t>TVA 18%</t>
  </si>
  <si>
    <t>MONTANT TOTAL FCFA TTC</t>
  </si>
  <si>
    <t>Unité semi industrielle (mono bloc) de transformation de l'ananas</t>
  </si>
  <si>
    <t>CADRE DU DEVIS QUANTITATIF ET ESTIMATIF</t>
  </si>
  <si>
    <t xml:space="preserve">BORDEREAU DES PRIX UNITAIRES </t>
  </si>
  <si>
    <t>Prix Unitaire en chiffre  (FCFA/HTVA)</t>
  </si>
  <si>
    <t>Prix Unitaire en lettre  (FCFA/HTVA)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</si>
</sst>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</numFmts>
  <fonts count="12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Helv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2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2" fontId="4" fillId="0" borderId="0" xfId="2" applyNumberFormat="1" applyFont="1" applyAlignment="1">
      <alignment horizontal="center" vertical="center"/>
    </xf>
    <xf numFmtId="2" fontId="4" fillId="0" borderId="0" xfId="3" applyNumberFormat="1" applyFont="1" applyFill="1" applyBorder="1" applyAlignment="1">
      <alignment horizontal="center" vertical="center"/>
    </xf>
    <xf numFmtId="166" fontId="4" fillId="0" borderId="0" xfId="4" applyNumberFormat="1" applyFont="1" applyFill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166" fontId="4" fillId="0" borderId="1" xfId="4" applyNumberFormat="1" applyFont="1" applyFill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2" fontId="4" fillId="0" borderId="0" xfId="2" applyNumberFormat="1" applyFont="1" applyAlignment="1">
      <alignment horizontal="left" vertical="center"/>
    </xf>
    <xf numFmtId="2" fontId="4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2" fontId="8" fillId="2" borderId="1" xfId="3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 shrinkToFit="1"/>
    </xf>
    <xf numFmtId="0" fontId="2" fillId="3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left" vertical="center"/>
    </xf>
    <xf numFmtId="2" fontId="2" fillId="3" borderId="1" xfId="3" applyNumberFormat="1" applyFont="1" applyFill="1" applyBorder="1" applyAlignment="1">
      <alignment horizontal="center" vertical="center"/>
    </xf>
    <xf numFmtId="166" fontId="2" fillId="3" borderId="1" xfId="4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Alignment="1">
      <alignment horizontal="left" vertical="center"/>
    </xf>
    <xf numFmtId="0" fontId="4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left" vertical="center"/>
    </xf>
    <xf numFmtId="2" fontId="4" fillId="4" borderId="0" xfId="3" applyNumberFormat="1" applyFont="1" applyFill="1" applyAlignment="1">
      <alignment horizontal="center" vertical="center"/>
    </xf>
    <xf numFmtId="166" fontId="4" fillId="4" borderId="0" xfId="4" applyNumberFormat="1" applyFont="1" applyFill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4" fontId="2" fillId="5" borderId="1" xfId="2" applyNumberFormat="1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 wrapText="1"/>
    </xf>
    <xf numFmtId="2" fontId="2" fillId="6" borderId="1" xfId="2" applyNumberFormat="1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center" vertical="center"/>
    </xf>
    <xf numFmtId="2" fontId="2" fillId="6" borderId="1" xfId="3" applyNumberFormat="1" applyFont="1" applyFill="1" applyBorder="1" applyAlignment="1">
      <alignment horizontal="center" vertical="center"/>
    </xf>
    <xf numFmtId="166" fontId="2" fillId="6" borderId="1" xfId="4" applyNumberFormat="1" applyFont="1" applyFill="1" applyBorder="1" applyAlignment="1">
      <alignment horizontal="center" vertical="center"/>
    </xf>
    <xf numFmtId="2" fontId="4" fillId="7" borderId="1" xfId="2" applyNumberFormat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left" vertical="center"/>
    </xf>
    <xf numFmtId="0" fontId="4" fillId="7" borderId="1" xfId="2" applyFont="1" applyFill="1" applyBorder="1" applyAlignment="1">
      <alignment horizontal="center" vertical="center"/>
    </xf>
    <xf numFmtId="2" fontId="4" fillId="7" borderId="1" xfId="3" applyNumberFormat="1" applyFont="1" applyFill="1" applyBorder="1" applyAlignment="1">
      <alignment horizontal="center" vertical="center"/>
    </xf>
    <xf numFmtId="166" fontId="4" fillId="7" borderId="1" xfId="4" applyNumberFormat="1" applyFont="1" applyFill="1" applyBorder="1" applyAlignment="1">
      <alignment horizontal="center" vertical="center"/>
    </xf>
    <xf numFmtId="3" fontId="2" fillId="7" borderId="1" xfId="2" applyNumberFormat="1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3" fontId="4" fillId="7" borderId="1" xfId="2" applyNumberFormat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2" fontId="4" fillId="6" borderId="1" xfId="3" applyNumberFormat="1" applyFont="1" applyFill="1" applyBorder="1" applyAlignment="1">
      <alignment horizontal="center" vertical="center"/>
    </xf>
    <xf numFmtId="166" fontId="4" fillId="6" borderId="1" xfId="4" applyNumberFormat="1" applyFont="1" applyFill="1" applyBorder="1" applyAlignment="1">
      <alignment horizontal="center" vertical="center"/>
    </xf>
    <xf numFmtId="166" fontId="4" fillId="6" borderId="2" xfId="4" applyNumberFormat="1" applyFont="1" applyFill="1" applyBorder="1" applyAlignment="1">
      <alignment horizontal="center" vertical="center"/>
    </xf>
    <xf numFmtId="0" fontId="2" fillId="6" borderId="3" xfId="2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center" wrapText="1" shrinkToFit="1"/>
    </xf>
    <xf numFmtId="0" fontId="2" fillId="6" borderId="3" xfId="2" applyFont="1" applyFill="1" applyBorder="1" applyAlignment="1">
      <alignment horizontal="center" vertical="center"/>
    </xf>
  </cellXfs>
  <cellStyles count="5">
    <cellStyle name="Milliers 3" xfId="3" xr:uid="{C720FCA6-4149-44E4-A08A-EFD6E9D1C09B}"/>
    <cellStyle name="Monétaire 2" xfId="4" xr:uid="{61D94F67-49E0-4FAA-817A-CEEA3B835734}"/>
    <cellStyle name="Normal" xfId="0" builtinId="0"/>
    <cellStyle name="Normal 2" xfId="1" xr:uid="{39BC9C1A-44F7-4C83-AA69-FAC5721EC563}"/>
    <cellStyle name="Normal 3" xfId="2" xr:uid="{D409E109-ACE2-494C-8BB3-C1D31F2F6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D136-B328-49B9-9674-70DA2C877714}">
  <sheetPr>
    <tabColor rgb="FFFF0000"/>
  </sheetPr>
  <dimension ref="A1:G83"/>
  <sheetViews>
    <sheetView zoomScaleNormal="100" zoomScaleSheetLayoutView="100" workbookViewId="0">
      <selection activeCell="I16" sqref="I16"/>
    </sheetView>
  </sheetViews>
  <sheetFormatPr baseColWidth="10" defaultColWidth="11.44140625" defaultRowHeight="13.8" x14ac:dyDescent="0.3"/>
  <cols>
    <col min="1" max="1" width="6.44140625" style="35" customWidth="1"/>
    <col min="2" max="2" width="55.88671875" style="36" customWidth="1"/>
    <col min="3" max="3" width="6.88671875" style="36" customWidth="1"/>
    <col min="4" max="4" width="9.5546875" style="37" customWidth="1"/>
    <col min="5" max="5" width="14.33203125" style="38" customWidth="1"/>
    <col min="6" max="6" width="16" style="38" customWidth="1"/>
    <col min="7" max="16384" width="11.44140625" style="36"/>
  </cols>
  <sheetData>
    <row r="1" spans="1:6" s="1" customFormat="1" ht="26.25" customHeight="1" x14ac:dyDescent="0.3">
      <c r="A1" s="2" t="s">
        <v>141</v>
      </c>
      <c r="B1" s="2"/>
      <c r="C1" s="2"/>
      <c r="D1" s="2"/>
      <c r="E1" s="2"/>
      <c r="F1" s="2"/>
    </row>
    <row r="2" spans="1:6" s="1" customFormat="1" ht="18" x14ac:dyDescent="0.3">
      <c r="A2" s="3" t="s">
        <v>142</v>
      </c>
      <c r="B2" s="4"/>
      <c r="C2" s="4"/>
      <c r="D2" s="4"/>
      <c r="E2" s="4"/>
      <c r="F2" s="4"/>
    </row>
    <row r="3" spans="1:6" s="1" customFormat="1" x14ac:dyDescent="0.3">
      <c r="A3" s="5"/>
      <c r="D3" s="6"/>
      <c r="E3" s="7"/>
      <c r="F3" s="7"/>
    </row>
    <row r="4" spans="1:6" s="1" customFormat="1" x14ac:dyDescent="0.3">
      <c r="A4" s="39" t="s">
        <v>0</v>
      </c>
      <c r="B4" s="39" t="s">
        <v>1</v>
      </c>
      <c r="C4" s="39" t="s">
        <v>2</v>
      </c>
      <c r="D4" s="40" t="s">
        <v>3</v>
      </c>
      <c r="E4" s="41" t="s">
        <v>4</v>
      </c>
      <c r="F4" s="41" t="s">
        <v>5</v>
      </c>
    </row>
    <row r="5" spans="1:6" s="1" customFormat="1" ht="24.75" customHeight="1" x14ac:dyDescent="0.3">
      <c r="A5" s="42"/>
      <c r="B5" s="42"/>
      <c r="C5" s="42"/>
      <c r="D5" s="42"/>
      <c r="E5" s="43"/>
      <c r="F5" s="43"/>
    </row>
    <row r="6" spans="1:6" s="1" customFormat="1" x14ac:dyDescent="0.3">
      <c r="A6" s="44" t="s">
        <v>6</v>
      </c>
      <c r="B6" s="45" t="s">
        <v>7</v>
      </c>
      <c r="C6" s="46"/>
      <c r="D6" s="47"/>
      <c r="E6" s="48"/>
      <c r="F6" s="48"/>
    </row>
    <row r="7" spans="1:6" s="1" customFormat="1" x14ac:dyDescent="0.3">
      <c r="A7" s="8" t="s">
        <v>8</v>
      </c>
      <c r="B7" s="9" t="s">
        <v>9</v>
      </c>
      <c r="C7" s="10" t="s">
        <v>10</v>
      </c>
      <c r="D7" s="11">
        <v>1</v>
      </c>
      <c r="E7" s="12"/>
      <c r="F7" s="12"/>
    </row>
    <row r="8" spans="1:6" s="1" customFormat="1" ht="16.2" x14ac:dyDescent="0.3">
      <c r="A8" s="8" t="s">
        <v>11</v>
      </c>
      <c r="B8" s="9" t="s">
        <v>12</v>
      </c>
      <c r="C8" s="10" t="s">
        <v>13</v>
      </c>
      <c r="D8" s="11">
        <f>41.9*23.9</f>
        <v>1001.4099999999999</v>
      </c>
      <c r="E8" s="12"/>
      <c r="F8" s="12"/>
    </row>
    <row r="9" spans="1:6" s="1" customFormat="1" ht="15.75" customHeight="1" x14ac:dyDescent="0.3">
      <c r="A9" s="8" t="s">
        <v>14</v>
      </c>
      <c r="B9" s="9" t="s">
        <v>15</v>
      </c>
      <c r="C9" s="10" t="s">
        <v>10</v>
      </c>
      <c r="D9" s="11">
        <v>1</v>
      </c>
      <c r="E9" s="12"/>
      <c r="F9" s="12"/>
    </row>
    <row r="10" spans="1:6" s="1" customFormat="1" x14ac:dyDescent="0.3">
      <c r="A10" s="49"/>
      <c r="B10" s="50" t="s">
        <v>16</v>
      </c>
      <c r="C10" s="51"/>
      <c r="D10" s="52"/>
      <c r="E10" s="53"/>
      <c r="F10" s="54"/>
    </row>
    <row r="11" spans="1:6" s="1" customFormat="1" x14ac:dyDescent="0.3">
      <c r="A11" s="14"/>
      <c r="B11" s="9"/>
      <c r="C11" s="10"/>
      <c r="D11" s="13"/>
      <c r="E11" s="15"/>
      <c r="F11" s="15"/>
    </row>
    <row r="12" spans="1:6" s="1" customFormat="1" x14ac:dyDescent="0.3">
      <c r="A12" s="44" t="s">
        <v>17</v>
      </c>
      <c r="B12" s="45" t="s">
        <v>18</v>
      </c>
      <c r="C12" s="60"/>
      <c r="D12" s="61"/>
      <c r="E12" s="62"/>
      <c r="F12" s="62"/>
    </row>
    <row r="13" spans="1:6" s="1" customFormat="1" ht="16.2" x14ac:dyDescent="0.3">
      <c r="A13" s="8" t="s">
        <v>19</v>
      </c>
      <c r="B13" s="9" t="s">
        <v>20</v>
      </c>
      <c r="C13" s="10" t="s">
        <v>21</v>
      </c>
      <c r="D13" s="11">
        <f>((325.12*0.6*1)+(1*1*1*50)+(0.3*0.3*1*50)+(81.2*0.3*1)+(98.5*0.3*1)+(81.5*0.3*1))*1.2</f>
        <v>393.51839999999999</v>
      </c>
      <c r="E13" s="12"/>
      <c r="F13" s="12"/>
    </row>
    <row r="14" spans="1:6" s="1" customFormat="1" ht="16.2" x14ac:dyDescent="0.3">
      <c r="A14" s="10" t="s">
        <v>22</v>
      </c>
      <c r="B14" s="9" t="s">
        <v>23</v>
      </c>
      <c r="C14" s="10" t="s">
        <v>21</v>
      </c>
      <c r="D14" s="11">
        <f>(D13-(D19+D20))*1.3</f>
        <v>353.11910399999999</v>
      </c>
      <c r="E14" s="12"/>
      <c r="F14" s="12"/>
    </row>
    <row r="15" spans="1:6" s="1" customFormat="1" ht="16.2" x14ac:dyDescent="0.3">
      <c r="A15" s="10" t="s">
        <v>24</v>
      </c>
      <c r="B15" s="9" t="s">
        <v>25</v>
      </c>
      <c r="C15" s="10" t="s">
        <v>26</v>
      </c>
      <c r="D15" s="11">
        <f>((20.3*38.3*0.45))*1.2</f>
        <v>419.84459999999996</v>
      </c>
      <c r="E15" s="12"/>
      <c r="F15" s="12"/>
    </row>
    <row r="16" spans="1:6" s="1" customFormat="1" x14ac:dyDescent="0.3">
      <c r="A16" s="49"/>
      <c r="B16" s="50" t="s">
        <v>27</v>
      </c>
      <c r="C16" s="51"/>
      <c r="D16" s="52"/>
      <c r="E16" s="53"/>
      <c r="F16" s="54"/>
    </row>
    <row r="17" spans="1:7" s="1" customFormat="1" x14ac:dyDescent="0.3">
      <c r="A17" s="10"/>
      <c r="B17" s="9"/>
      <c r="C17" s="10"/>
      <c r="D17" s="11"/>
      <c r="E17" s="15"/>
      <c r="F17" s="15"/>
    </row>
    <row r="18" spans="1:7" s="1" customFormat="1" x14ac:dyDescent="0.3">
      <c r="A18" s="16" t="s">
        <v>28</v>
      </c>
      <c r="B18" s="17" t="s">
        <v>29</v>
      </c>
      <c r="C18" s="10"/>
      <c r="D18" s="11"/>
      <c r="E18" s="15"/>
      <c r="F18" s="15"/>
    </row>
    <row r="19" spans="1:7" s="1" customFormat="1" ht="21" customHeight="1" x14ac:dyDescent="0.3">
      <c r="A19" s="10" t="s">
        <v>30</v>
      </c>
      <c r="B19" s="9" t="s">
        <v>31</v>
      </c>
      <c r="C19" s="10" t="s">
        <v>21</v>
      </c>
      <c r="D19" s="11">
        <f>((316.93*0.6*0.05)+(1*1*0.05*50)+(8.19*0.6*0.05))*1.2</f>
        <v>14.704319999999997</v>
      </c>
      <c r="E19" s="12"/>
      <c r="F19" s="12"/>
    </row>
    <row r="20" spans="1:7" s="1" customFormat="1" ht="19.5" customHeight="1" x14ac:dyDescent="0.3">
      <c r="A20" s="10" t="s">
        <v>32</v>
      </c>
      <c r="B20" s="9" t="s">
        <v>33</v>
      </c>
      <c r="C20" s="10" t="s">
        <v>21</v>
      </c>
      <c r="D20" s="11">
        <f>((39.01+10+3.38+12.18+14.78+12.18+0.89+0.98+1.01+1.73)-(1.42+5.4))*1.2</f>
        <v>107.18400000000003</v>
      </c>
      <c r="E20" s="12"/>
      <c r="F20" s="12"/>
    </row>
    <row r="21" spans="1:7" s="1" customFormat="1" ht="31.5" customHeight="1" x14ac:dyDescent="0.3">
      <c r="A21" s="10" t="s">
        <v>34</v>
      </c>
      <c r="B21" s="18" t="s">
        <v>35</v>
      </c>
      <c r="C21" s="10" t="s">
        <v>21</v>
      </c>
      <c r="D21" s="11">
        <f>((316.93*0.15*0.2)+(0.15*0.15*4.6*53)+(0.3*0.3*4.6*20)+(0.3*0.3*7.85*30)+(117.52*0.15*0.2)+(21.5*0.15*0.1)+(8.19*0.15*0.2*2))*1.2</f>
        <v>58.569479999999984</v>
      </c>
      <c r="E21" s="12"/>
      <c r="F21" s="12"/>
    </row>
    <row r="22" spans="1:7" s="1" customFormat="1" ht="34.5" customHeight="1" x14ac:dyDescent="0.3">
      <c r="A22" s="10" t="s">
        <v>36</v>
      </c>
      <c r="B22" s="18" t="s">
        <v>37</v>
      </c>
      <c r="C22" s="10" t="s">
        <v>21</v>
      </c>
      <c r="D22" s="11">
        <f>(769.92+10.12+9.46+5.06+7.74+5.06+36.81)*0.1</f>
        <v>84.416999999999987</v>
      </c>
      <c r="E22" s="12"/>
      <c r="F22" s="19"/>
    </row>
    <row r="23" spans="1:7" s="1" customFormat="1" ht="20.25" customHeight="1" x14ac:dyDescent="0.3">
      <c r="A23" s="10" t="s">
        <v>38</v>
      </c>
      <c r="B23" s="9" t="s">
        <v>39</v>
      </c>
      <c r="C23" s="10" t="s">
        <v>21</v>
      </c>
      <c r="D23" s="11">
        <f>((2*1.2*3.92*0.1)+(2*1.2*4.2*0.1)+(2*1.2*4.23*0.1)+(1.35*6.45*0.1)+(1.2*30.15*0.1))*1.2</f>
        <v>8.9432999999999989</v>
      </c>
      <c r="E23" s="12"/>
      <c r="F23" s="12"/>
    </row>
    <row r="24" spans="1:7" s="1" customFormat="1" ht="17.25" customHeight="1" x14ac:dyDescent="0.3">
      <c r="A24" s="10" t="s">
        <v>40</v>
      </c>
      <c r="B24" s="9" t="s">
        <v>41</v>
      </c>
      <c r="C24" s="10" t="s">
        <v>42</v>
      </c>
      <c r="D24" s="11">
        <f>((177.52)*1.1)*1.1</f>
        <v>214.79920000000004</v>
      </c>
      <c r="E24" s="12"/>
      <c r="F24" s="12"/>
    </row>
    <row r="25" spans="1:7" s="1" customFormat="1" ht="20.25" customHeight="1" x14ac:dyDescent="0.3">
      <c r="A25" s="10" t="s">
        <v>43</v>
      </c>
      <c r="B25" s="9" t="s">
        <v>44</v>
      </c>
      <c r="C25" s="10" t="s">
        <v>42</v>
      </c>
      <c r="D25" s="11">
        <f>(((177.52*4.6)-82.43)+(((12.45*10.42)/2)-(3.75+2))+(((12.45*9.89)/2)-(3.75+6.25+1.8))+(((12.45*10.41)/2)-(5.75))+(((12.45*9.89)/2)-(3.75+1.8+6.25)))*1.1</f>
        <v>1047.0451750000002</v>
      </c>
      <c r="E25" s="12"/>
      <c r="F25" s="12"/>
    </row>
    <row r="26" spans="1:7" s="1" customFormat="1" x14ac:dyDescent="0.3">
      <c r="A26" s="49"/>
      <c r="B26" s="50" t="s">
        <v>45</v>
      </c>
      <c r="C26" s="51"/>
      <c r="D26" s="52"/>
      <c r="E26" s="53"/>
      <c r="F26" s="54"/>
    </row>
    <row r="27" spans="1:7" s="1" customFormat="1" x14ac:dyDescent="0.3">
      <c r="A27" s="10"/>
      <c r="B27" s="9"/>
      <c r="C27" s="10"/>
      <c r="D27" s="13"/>
      <c r="E27" s="15"/>
      <c r="F27" s="15"/>
    </row>
    <row r="28" spans="1:7" s="1" customFormat="1" x14ac:dyDescent="0.3">
      <c r="A28" s="44" t="s">
        <v>46</v>
      </c>
      <c r="B28" s="45" t="s">
        <v>47</v>
      </c>
      <c r="C28" s="60"/>
      <c r="D28" s="61"/>
      <c r="E28" s="62"/>
      <c r="F28" s="62"/>
      <c r="G28" s="20"/>
    </row>
    <row r="29" spans="1:7" s="1" customFormat="1" ht="19.5" customHeight="1" x14ac:dyDescent="0.3">
      <c r="A29" s="21" t="s">
        <v>48</v>
      </c>
      <c r="B29" s="9" t="s">
        <v>49</v>
      </c>
      <c r="C29" s="10" t="s">
        <v>42</v>
      </c>
      <c r="D29" s="11">
        <f>D25*2-(D30)</f>
        <v>2007.7903500000004</v>
      </c>
      <c r="E29" s="12"/>
      <c r="F29" s="19"/>
    </row>
    <row r="30" spans="1:7" s="1" customFormat="1" ht="19.5" customHeight="1" x14ac:dyDescent="0.3">
      <c r="A30" s="21" t="s">
        <v>50</v>
      </c>
      <c r="B30" s="9" t="s">
        <v>51</v>
      </c>
      <c r="C30" s="10" t="s">
        <v>42</v>
      </c>
      <c r="D30" s="11">
        <f>(((22.5*2.5)-(5.25+7.85))*2)</f>
        <v>86.3</v>
      </c>
      <c r="E30" s="12"/>
      <c r="F30" s="19"/>
    </row>
    <row r="31" spans="1:7" s="1" customFormat="1" ht="19.5" customHeight="1" x14ac:dyDescent="0.3">
      <c r="A31" s="21" t="s">
        <v>52</v>
      </c>
      <c r="B31" s="9" t="s">
        <v>53</v>
      </c>
      <c r="C31" s="10" t="s">
        <v>42</v>
      </c>
      <c r="D31" s="11">
        <f>686</f>
        <v>686</v>
      </c>
      <c r="E31" s="12"/>
      <c r="F31" s="19"/>
    </row>
    <row r="32" spans="1:7" s="1" customFormat="1" ht="19.5" customHeight="1" x14ac:dyDescent="0.3">
      <c r="A32" s="21" t="s">
        <v>54</v>
      </c>
      <c r="B32" s="9" t="s">
        <v>55</v>
      </c>
      <c r="C32" s="10" t="s">
        <v>42</v>
      </c>
      <c r="D32" s="11">
        <f>(8.71+4.84+4.84+4.84+4.73+8.71+25.42+9.26+4.8+16+36.36+12.9+7.68+12.9+11.76)</f>
        <v>173.75</v>
      </c>
      <c r="E32" s="12"/>
      <c r="F32" s="19"/>
    </row>
    <row r="33" spans="1:6" s="1" customFormat="1" x14ac:dyDescent="0.3">
      <c r="A33" s="51"/>
      <c r="B33" s="50" t="s">
        <v>56</v>
      </c>
      <c r="C33" s="51"/>
      <c r="D33" s="52"/>
      <c r="E33" s="53"/>
      <c r="F33" s="54"/>
    </row>
    <row r="34" spans="1:6" s="1" customFormat="1" x14ac:dyDescent="0.3">
      <c r="A34" s="10"/>
      <c r="B34" s="9"/>
      <c r="C34" s="10"/>
      <c r="D34" s="13"/>
      <c r="E34" s="15"/>
      <c r="F34" s="15"/>
    </row>
    <row r="35" spans="1:6" s="1" customFormat="1" x14ac:dyDescent="0.3">
      <c r="A35" s="66" t="s">
        <v>57</v>
      </c>
      <c r="B35" s="45" t="s">
        <v>58</v>
      </c>
      <c r="C35" s="60"/>
      <c r="D35" s="61"/>
      <c r="E35" s="62"/>
      <c r="F35" s="63"/>
    </row>
    <row r="36" spans="1:6" s="1" customFormat="1" ht="27.6" x14ac:dyDescent="0.3">
      <c r="A36" s="10" t="s">
        <v>59</v>
      </c>
      <c r="B36" s="18" t="s">
        <v>60</v>
      </c>
      <c r="C36" s="10" t="s">
        <v>42</v>
      </c>
      <c r="D36" s="11">
        <f>56*1.2</f>
        <v>67.2</v>
      </c>
      <c r="E36" s="12"/>
      <c r="F36" s="12"/>
    </row>
    <row r="37" spans="1:6" s="1" customFormat="1" ht="40.200000000000003" customHeight="1" x14ac:dyDescent="0.3">
      <c r="A37" s="22" t="s">
        <v>61</v>
      </c>
      <c r="B37" s="18" t="s">
        <v>62</v>
      </c>
      <c r="C37" s="10" t="s">
        <v>42</v>
      </c>
      <c r="D37" s="11">
        <v>0</v>
      </c>
      <c r="E37" s="12"/>
      <c r="F37" s="19"/>
    </row>
    <row r="38" spans="1:6" s="1" customFormat="1" ht="36" customHeight="1" x14ac:dyDescent="0.3">
      <c r="A38" s="22" t="s">
        <v>63</v>
      </c>
      <c r="B38" s="18" t="s">
        <v>64</v>
      </c>
      <c r="C38" s="10" t="s">
        <v>42</v>
      </c>
      <c r="D38" s="11">
        <f>31.78*1.1</f>
        <v>34.958000000000006</v>
      </c>
      <c r="E38" s="12"/>
      <c r="F38" s="19"/>
    </row>
    <row r="39" spans="1:6" s="1" customFormat="1" ht="20.25" customHeight="1" x14ac:dyDescent="0.3">
      <c r="A39" s="22" t="s">
        <v>65</v>
      </c>
      <c r="B39" s="18" t="s">
        <v>66</v>
      </c>
      <c r="C39" s="10" t="s">
        <v>42</v>
      </c>
      <c r="D39" s="11">
        <v>0</v>
      </c>
      <c r="E39" s="12"/>
      <c r="F39" s="19"/>
    </row>
    <row r="40" spans="1:6" s="1" customFormat="1" x14ac:dyDescent="0.3">
      <c r="A40" s="51"/>
      <c r="B40" s="50" t="s">
        <v>67</v>
      </c>
      <c r="C40" s="51"/>
      <c r="D40" s="52"/>
      <c r="E40" s="53"/>
      <c r="F40" s="54"/>
    </row>
    <row r="41" spans="1:6" s="1" customFormat="1" x14ac:dyDescent="0.3">
      <c r="A41" s="10"/>
      <c r="B41" s="9"/>
      <c r="C41" s="9"/>
      <c r="D41" s="13"/>
      <c r="E41" s="15"/>
      <c r="F41" s="15"/>
    </row>
    <row r="42" spans="1:6" s="1" customFormat="1" ht="27.6" x14ac:dyDescent="0.3">
      <c r="A42" s="46" t="s">
        <v>68</v>
      </c>
      <c r="B42" s="65" t="s">
        <v>69</v>
      </c>
      <c r="C42" s="60"/>
      <c r="D42" s="61"/>
      <c r="E42" s="62"/>
      <c r="F42" s="62"/>
    </row>
    <row r="43" spans="1:6" s="1" customFormat="1" x14ac:dyDescent="0.3">
      <c r="A43" s="22" t="s">
        <v>70</v>
      </c>
      <c r="B43" s="9" t="s">
        <v>71</v>
      </c>
      <c r="C43" s="10" t="s">
        <v>72</v>
      </c>
      <c r="D43" s="11">
        <v>1</v>
      </c>
      <c r="E43" s="12"/>
      <c r="F43" s="19"/>
    </row>
    <row r="44" spans="1:6" s="1" customFormat="1" x14ac:dyDescent="0.3">
      <c r="A44" s="22" t="s">
        <v>73</v>
      </c>
      <c r="B44" s="9" t="s">
        <v>74</v>
      </c>
      <c r="C44" s="10" t="s">
        <v>75</v>
      </c>
      <c r="D44" s="11">
        <v>2</v>
      </c>
      <c r="E44" s="12"/>
      <c r="F44" s="19"/>
    </row>
    <row r="45" spans="1:6" s="1" customFormat="1" ht="27.6" x14ac:dyDescent="0.3">
      <c r="A45" s="22" t="s">
        <v>76</v>
      </c>
      <c r="B45" s="18" t="s">
        <v>77</v>
      </c>
      <c r="C45" s="10" t="s">
        <v>78</v>
      </c>
      <c r="D45" s="11">
        <v>1</v>
      </c>
      <c r="E45" s="12"/>
      <c r="F45" s="19"/>
    </row>
    <row r="46" spans="1:6" s="1" customFormat="1" x14ac:dyDescent="0.3">
      <c r="A46" s="22" t="s">
        <v>79</v>
      </c>
      <c r="B46" s="9" t="s">
        <v>80</v>
      </c>
      <c r="C46" s="10" t="s">
        <v>72</v>
      </c>
      <c r="D46" s="11">
        <v>1</v>
      </c>
      <c r="E46" s="12"/>
      <c r="F46" s="19"/>
    </row>
    <row r="47" spans="1:6" s="1" customFormat="1" x14ac:dyDescent="0.3">
      <c r="A47" s="22" t="s">
        <v>81</v>
      </c>
      <c r="B47" s="9" t="s">
        <v>82</v>
      </c>
      <c r="C47" s="10" t="s">
        <v>75</v>
      </c>
      <c r="D47" s="23">
        <v>8</v>
      </c>
      <c r="E47" s="12"/>
      <c r="F47" s="19"/>
    </row>
    <row r="48" spans="1:6" s="1" customFormat="1" x14ac:dyDescent="0.3">
      <c r="A48" s="22" t="s">
        <v>83</v>
      </c>
      <c r="B48" s="9" t="s">
        <v>84</v>
      </c>
      <c r="C48" s="10" t="s">
        <v>75</v>
      </c>
      <c r="D48" s="23">
        <v>18</v>
      </c>
      <c r="E48" s="12"/>
      <c r="F48" s="19"/>
    </row>
    <row r="49" spans="1:6" s="1" customFormat="1" x14ac:dyDescent="0.3">
      <c r="A49" s="22" t="s">
        <v>85</v>
      </c>
      <c r="B49" s="9" t="s">
        <v>86</v>
      </c>
      <c r="C49" s="10" t="s">
        <v>75</v>
      </c>
      <c r="D49" s="23">
        <v>20</v>
      </c>
      <c r="E49" s="12"/>
      <c r="F49" s="19"/>
    </row>
    <row r="50" spans="1:6" s="1" customFormat="1" x14ac:dyDescent="0.3">
      <c r="A50" s="22" t="s">
        <v>87</v>
      </c>
      <c r="B50" s="9" t="s">
        <v>88</v>
      </c>
      <c r="C50" s="10" t="s">
        <v>75</v>
      </c>
      <c r="D50" s="23">
        <v>49</v>
      </c>
      <c r="E50" s="12"/>
      <c r="F50" s="19"/>
    </row>
    <row r="51" spans="1:6" s="1" customFormat="1" x14ac:dyDescent="0.3">
      <c r="A51" s="22" t="s">
        <v>89</v>
      </c>
      <c r="B51" s="9" t="s">
        <v>90</v>
      </c>
      <c r="C51" s="10" t="s">
        <v>75</v>
      </c>
      <c r="D51" s="11">
        <v>13</v>
      </c>
      <c r="E51" s="12"/>
      <c r="F51" s="19"/>
    </row>
    <row r="52" spans="1:6" s="1" customFormat="1" x14ac:dyDescent="0.3">
      <c r="A52" s="22" t="s">
        <v>91</v>
      </c>
      <c r="B52" s="9" t="s">
        <v>92</v>
      </c>
      <c r="C52" s="10" t="s">
        <v>75</v>
      </c>
      <c r="D52" s="11">
        <v>0</v>
      </c>
      <c r="E52" s="12"/>
      <c r="F52" s="19"/>
    </row>
    <row r="53" spans="1:6" s="1" customFormat="1" x14ac:dyDescent="0.3">
      <c r="A53" s="22" t="s">
        <v>93</v>
      </c>
      <c r="B53" s="9" t="s">
        <v>94</v>
      </c>
      <c r="C53" s="10" t="s">
        <v>75</v>
      </c>
      <c r="D53" s="11">
        <v>2</v>
      </c>
      <c r="E53" s="12"/>
      <c r="F53" s="19"/>
    </row>
    <row r="54" spans="1:6" s="1" customFormat="1" x14ac:dyDescent="0.3">
      <c r="A54" s="55"/>
      <c r="B54" s="50" t="s">
        <v>95</v>
      </c>
      <c r="C54" s="51"/>
      <c r="D54" s="52"/>
      <c r="E54" s="53"/>
      <c r="F54" s="54"/>
    </row>
    <row r="55" spans="1:6" s="1" customFormat="1" x14ac:dyDescent="0.3">
      <c r="A55" s="24"/>
      <c r="B55" s="25"/>
      <c r="C55" s="10"/>
      <c r="D55" s="13"/>
      <c r="E55" s="15"/>
      <c r="F55" s="15"/>
    </row>
    <row r="56" spans="1:6" s="1" customFormat="1" x14ac:dyDescent="0.3">
      <c r="A56" s="46" t="s">
        <v>96</v>
      </c>
      <c r="B56" s="64" t="s">
        <v>97</v>
      </c>
      <c r="C56" s="60"/>
      <c r="D56" s="61"/>
      <c r="E56" s="62"/>
      <c r="F56" s="62"/>
    </row>
    <row r="57" spans="1:6" s="1" customFormat="1" ht="45.75" customHeight="1" x14ac:dyDescent="0.3">
      <c r="A57" s="22" t="s">
        <v>98</v>
      </c>
      <c r="B57" s="18" t="s">
        <v>99</v>
      </c>
      <c r="C57" s="10" t="s">
        <v>72</v>
      </c>
      <c r="D57" s="11">
        <v>1</v>
      </c>
      <c r="E57" s="12"/>
      <c r="F57" s="19"/>
    </row>
    <row r="58" spans="1:6" s="1" customFormat="1" ht="30.75" customHeight="1" x14ac:dyDescent="0.3">
      <c r="A58" s="22" t="s">
        <v>100</v>
      </c>
      <c r="B58" s="18" t="s">
        <v>101</v>
      </c>
      <c r="C58" s="10" t="s">
        <v>75</v>
      </c>
      <c r="D58" s="11">
        <v>6</v>
      </c>
      <c r="E58" s="12"/>
      <c r="F58" s="19"/>
    </row>
    <row r="59" spans="1:6" s="1" customFormat="1" ht="33" customHeight="1" x14ac:dyDescent="0.3">
      <c r="A59" s="22" t="s">
        <v>102</v>
      </c>
      <c r="B59" s="18" t="s">
        <v>103</v>
      </c>
      <c r="C59" s="10" t="s">
        <v>104</v>
      </c>
      <c r="D59" s="11">
        <f>36.4*1.2</f>
        <v>43.68</v>
      </c>
      <c r="E59" s="12"/>
      <c r="F59" s="19"/>
    </row>
    <row r="60" spans="1:6" s="1" customFormat="1" ht="19.5" customHeight="1" x14ac:dyDescent="0.3">
      <c r="A60" s="22" t="s">
        <v>105</v>
      </c>
      <c r="B60" s="9" t="s">
        <v>106</v>
      </c>
      <c r="C60" s="10" t="s">
        <v>75</v>
      </c>
      <c r="D60" s="11">
        <v>4</v>
      </c>
      <c r="E60" s="12"/>
      <c r="F60" s="19"/>
    </row>
    <row r="61" spans="1:6" s="1" customFormat="1" ht="19.5" customHeight="1" x14ac:dyDescent="0.3">
      <c r="A61" s="22" t="s">
        <v>107</v>
      </c>
      <c r="B61" s="9" t="s">
        <v>108</v>
      </c>
      <c r="C61" s="10" t="s">
        <v>75</v>
      </c>
      <c r="D61" s="11">
        <v>4</v>
      </c>
      <c r="E61" s="12"/>
      <c r="F61" s="19"/>
    </row>
    <row r="62" spans="1:6" s="1" customFormat="1" ht="19.5" customHeight="1" x14ac:dyDescent="0.3">
      <c r="A62" s="22" t="s">
        <v>109</v>
      </c>
      <c r="B62" s="9" t="s">
        <v>110</v>
      </c>
      <c r="C62" s="10" t="s">
        <v>75</v>
      </c>
      <c r="D62" s="11">
        <v>4</v>
      </c>
      <c r="E62" s="12"/>
      <c r="F62" s="19"/>
    </row>
    <row r="63" spans="1:6" s="1" customFormat="1" ht="19.5" customHeight="1" x14ac:dyDescent="0.3">
      <c r="A63" s="22" t="s">
        <v>111</v>
      </c>
      <c r="B63" s="9" t="s">
        <v>112</v>
      </c>
      <c r="C63" s="10" t="s">
        <v>75</v>
      </c>
      <c r="D63" s="11">
        <v>1</v>
      </c>
      <c r="E63" s="12"/>
      <c r="F63" s="19"/>
    </row>
    <row r="64" spans="1:6" s="1" customFormat="1" ht="28.5" customHeight="1" x14ac:dyDescent="0.3">
      <c r="A64" s="22" t="s">
        <v>113</v>
      </c>
      <c r="B64" s="18" t="s">
        <v>114</v>
      </c>
      <c r="C64" s="10" t="s">
        <v>75</v>
      </c>
      <c r="D64" s="11">
        <v>1</v>
      </c>
      <c r="E64" s="12"/>
      <c r="F64" s="19"/>
    </row>
    <row r="65" spans="1:6" s="1" customFormat="1" ht="27" customHeight="1" x14ac:dyDescent="0.3">
      <c r="A65" s="22" t="s">
        <v>115</v>
      </c>
      <c r="B65" s="18" t="s">
        <v>116</v>
      </c>
      <c r="C65" s="10" t="s">
        <v>75</v>
      </c>
      <c r="D65" s="11">
        <v>11</v>
      </c>
      <c r="E65" s="12"/>
      <c r="F65" s="19"/>
    </row>
    <row r="66" spans="1:6" s="1" customFormat="1" ht="33.75" customHeight="1" x14ac:dyDescent="0.3">
      <c r="A66" s="22" t="s">
        <v>117</v>
      </c>
      <c r="B66" s="18" t="s">
        <v>118</v>
      </c>
      <c r="C66" s="10" t="s">
        <v>104</v>
      </c>
      <c r="D66" s="11">
        <f>76.6*1.05</f>
        <v>80.429999999999993</v>
      </c>
      <c r="E66" s="12"/>
      <c r="F66" s="19"/>
    </row>
    <row r="67" spans="1:6" s="1" customFormat="1" x14ac:dyDescent="0.3">
      <c r="A67" s="55"/>
      <c r="B67" s="50" t="s">
        <v>119</v>
      </c>
      <c r="C67" s="51"/>
      <c r="D67" s="52"/>
      <c r="E67" s="53"/>
      <c r="F67" s="54"/>
    </row>
    <row r="68" spans="1:6" s="1" customFormat="1" x14ac:dyDescent="0.3">
      <c r="A68" s="10"/>
      <c r="B68" s="9"/>
      <c r="C68" s="10"/>
      <c r="D68" s="13"/>
      <c r="E68" s="15"/>
      <c r="F68" s="15"/>
    </row>
    <row r="69" spans="1:6" s="1" customFormat="1" x14ac:dyDescent="0.3">
      <c r="A69" s="46" t="s">
        <v>120</v>
      </c>
      <c r="B69" s="45" t="s">
        <v>121</v>
      </c>
      <c r="C69" s="60"/>
      <c r="D69" s="61"/>
      <c r="E69" s="62"/>
      <c r="F69" s="62"/>
    </row>
    <row r="70" spans="1:6" s="1" customFormat="1" x14ac:dyDescent="0.3">
      <c r="A70" s="26" t="s">
        <v>122</v>
      </c>
      <c r="B70" s="27" t="s">
        <v>123</v>
      </c>
      <c r="C70" s="10" t="s">
        <v>42</v>
      </c>
      <c r="D70" s="11">
        <f>D29</f>
        <v>2007.7903500000004</v>
      </c>
      <c r="E70" s="12"/>
      <c r="F70" s="12"/>
    </row>
    <row r="71" spans="1:6" s="1" customFormat="1" x14ac:dyDescent="0.3">
      <c r="A71" s="26" t="s">
        <v>124</v>
      </c>
      <c r="B71" s="9" t="s">
        <v>125</v>
      </c>
      <c r="C71" s="10" t="s">
        <v>42</v>
      </c>
      <c r="D71" s="11">
        <f>D36*2</f>
        <v>134.4</v>
      </c>
      <c r="E71" s="12"/>
      <c r="F71" s="12"/>
    </row>
    <row r="72" spans="1:6" s="1" customFormat="1" x14ac:dyDescent="0.3">
      <c r="A72" s="55"/>
      <c r="B72" s="50" t="s">
        <v>126</v>
      </c>
      <c r="C72" s="51"/>
      <c r="D72" s="52"/>
      <c r="E72" s="53"/>
      <c r="F72" s="54"/>
    </row>
    <row r="73" spans="1:6" s="1" customFormat="1" x14ac:dyDescent="0.3">
      <c r="A73" s="26"/>
      <c r="B73" s="9"/>
      <c r="C73" s="10"/>
      <c r="D73" s="13"/>
      <c r="E73" s="15"/>
      <c r="F73" s="15"/>
    </row>
    <row r="74" spans="1:6" s="1" customFormat="1" x14ac:dyDescent="0.3">
      <c r="A74" s="59" t="s">
        <v>127</v>
      </c>
      <c r="B74" s="45" t="s">
        <v>128</v>
      </c>
      <c r="C74" s="60"/>
      <c r="D74" s="61"/>
      <c r="E74" s="62"/>
      <c r="F74" s="63"/>
    </row>
    <row r="75" spans="1:6" s="1" customFormat="1" x14ac:dyDescent="0.3">
      <c r="A75" s="10" t="s">
        <v>129</v>
      </c>
      <c r="B75" s="9" t="s">
        <v>130</v>
      </c>
      <c r="C75" s="10" t="s">
        <v>104</v>
      </c>
      <c r="D75" s="11">
        <v>219.5</v>
      </c>
      <c r="E75" s="12"/>
      <c r="F75" s="12"/>
    </row>
    <row r="76" spans="1:6" s="1" customFormat="1" x14ac:dyDescent="0.3">
      <c r="A76" s="10" t="s">
        <v>131</v>
      </c>
      <c r="B76" s="9" t="s">
        <v>132</v>
      </c>
      <c r="C76" s="10" t="s">
        <v>104</v>
      </c>
      <c r="D76" s="11">
        <v>799</v>
      </c>
      <c r="E76" s="12"/>
      <c r="F76" s="12"/>
    </row>
    <row r="77" spans="1:6" s="1" customFormat="1" ht="41.4" x14ac:dyDescent="0.3">
      <c r="A77" s="10" t="s">
        <v>133</v>
      </c>
      <c r="B77" s="28" t="s">
        <v>134</v>
      </c>
      <c r="C77" s="10" t="s">
        <v>42</v>
      </c>
      <c r="D77" s="11">
        <f>459.71*2</f>
        <v>919.42</v>
      </c>
      <c r="E77" s="12"/>
      <c r="F77" s="19"/>
    </row>
    <row r="78" spans="1:6" s="1" customFormat="1" ht="16.5" customHeight="1" x14ac:dyDescent="0.3">
      <c r="A78" s="10" t="s">
        <v>135</v>
      </c>
      <c r="B78" s="27" t="s">
        <v>136</v>
      </c>
      <c r="C78" s="10" t="s">
        <v>104</v>
      </c>
      <c r="D78" s="11">
        <v>40.1</v>
      </c>
      <c r="E78" s="12"/>
      <c r="F78" s="19"/>
    </row>
    <row r="79" spans="1:6" s="1" customFormat="1" x14ac:dyDescent="0.3">
      <c r="A79" s="56"/>
      <c r="B79" s="50" t="s">
        <v>137</v>
      </c>
      <c r="C79" s="51"/>
      <c r="D79" s="52"/>
      <c r="E79" s="57"/>
      <c r="F79" s="58"/>
    </row>
    <row r="80" spans="1:6" s="1" customFormat="1" x14ac:dyDescent="0.3">
      <c r="A80" s="10"/>
      <c r="B80" s="9"/>
      <c r="C80" s="10"/>
      <c r="D80" s="13"/>
      <c r="E80" s="15"/>
      <c r="F80" s="15"/>
    </row>
    <row r="81" spans="1:7" s="1" customFormat="1" x14ac:dyDescent="0.3">
      <c r="A81" s="29"/>
      <c r="B81" s="30" t="s">
        <v>138</v>
      </c>
      <c r="C81" s="30"/>
      <c r="D81" s="31"/>
      <c r="E81" s="32"/>
      <c r="F81" s="33"/>
      <c r="G81" s="34"/>
    </row>
    <row r="82" spans="1:7" s="1" customFormat="1" x14ac:dyDescent="0.3">
      <c r="A82" s="29"/>
      <c r="B82" s="30" t="s">
        <v>139</v>
      </c>
      <c r="C82" s="30"/>
      <c r="D82" s="31"/>
      <c r="E82" s="32"/>
      <c r="F82" s="33"/>
    </row>
    <row r="83" spans="1:7" s="1" customFormat="1" x14ac:dyDescent="0.3">
      <c r="A83" s="29"/>
      <c r="B83" s="30" t="s">
        <v>140</v>
      </c>
      <c r="C83" s="30"/>
      <c r="D83" s="31"/>
      <c r="E83" s="32"/>
      <c r="F83" s="33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horizontalDpi="4294967293" r:id="rId1"/>
  <headerFooter alignWithMargins="0">
    <oddFooter>&amp;R&amp;P/&amp;N</oddFooter>
  </headerFooter>
  <rowBreaks count="1" manualBreakCount="1">
    <brk id="4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3FA5-5307-4820-ACFB-A87D97D72D47}">
  <sheetPr>
    <tabColor rgb="FFFF0000"/>
  </sheetPr>
  <dimension ref="A1:F62"/>
  <sheetViews>
    <sheetView tabSelected="1" zoomScaleNormal="100" zoomScaleSheetLayoutView="100" workbookViewId="0">
      <selection activeCell="J17" sqref="J17"/>
    </sheetView>
  </sheetViews>
  <sheetFormatPr baseColWidth="10" defaultColWidth="11.44140625" defaultRowHeight="13.8" x14ac:dyDescent="0.3"/>
  <cols>
    <col min="1" max="1" width="6.44140625" style="35" customWidth="1"/>
    <col min="2" max="2" width="55.88671875" style="36" customWidth="1"/>
    <col min="3" max="3" width="6.88671875" style="36" customWidth="1"/>
    <col min="4" max="4" width="14.33203125" style="38" customWidth="1"/>
    <col min="5" max="5" width="16" style="38" customWidth="1"/>
    <col min="6" max="16384" width="11.44140625" style="36"/>
  </cols>
  <sheetData>
    <row r="1" spans="1:5" s="1" customFormat="1" ht="26.25" customHeight="1" x14ac:dyDescent="0.3">
      <c r="A1" s="2" t="s">
        <v>141</v>
      </c>
      <c r="B1" s="2"/>
      <c r="C1" s="2"/>
      <c r="D1" s="2"/>
      <c r="E1" s="2"/>
    </row>
    <row r="2" spans="1:5" s="1" customFormat="1" ht="18" x14ac:dyDescent="0.3">
      <c r="A2" s="3" t="s">
        <v>143</v>
      </c>
      <c r="B2" s="4"/>
      <c r="C2" s="4"/>
      <c r="D2" s="4"/>
      <c r="E2" s="4"/>
    </row>
    <row r="3" spans="1:5" s="1" customFormat="1" x14ac:dyDescent="0.3">
      <c r="A3" s="5"/>
      <c r="D3" s="7"/>
      <c r="E3" s="7"/>
    </row>
    <row r="4" spans="1:5" s="1" customFormat="1" x14ac:dyDescent="0.3">
      <c r="A4" s="39" t="s">
        <v>0</v>
      </c>
      <c r="B4" s="39" t="s">
        <v>1</v>
      </c>
      <c r="C4" s="39" t="s">
        <v>2</v>
      </c>
      <c r="D4" s="41" t="s">
        <v>144</v>
      </c>
      <c r="E4" s="41" t="s">
        <v>145</v>
      </c>
    </row>
    <row r="5" spans="1:5" s="1" customFormat="1" ht="24.75" customHeight="1" x14ac:dyDescent="0.3">
      <c r="A5" s="42"/>
      <c r="B5" s="42"/>
      <c r="C5" s="42"/>
      <c r="D5" s="43"/>
      <c r="E5" s="43"/>
    </row>
    <row r="6" spans="1:5" s="1" customFormat="1" x14ac:dyDescent="0.3">
      <c r="A6" s="44" t="s">
        <v>6</v>
      </c>
      <c r="B6" s="45" t="s">
        <v>7</v>
      </c>
      <c r="C6" s="46"/>
      <c r="D6" s="48"/>
      <c r="E6" s="48"/>
    </row>
    <row r="7" spans="1:5" s="1" customFormat="1" x14ac:dyDescent="0.3">
      <c r="A7" s="8" t="s">
        <v>8</v>
      </c>
      <c r="B7" s="9" t="s">
        <v>9</v>
      </c>
      <c r="C7" s="10" t="s">
        <v>10</v>
      </c>
      <c r="D7" s="12"/>
      <c r="E7" s="12"/>
    </row>
    <row r="8" spans="1:5" s="1" customFormat="1" ht="16.2" x14ac:dyDescent="0.3">
      <c r="A8" s="8" t="s">
        <v>11</v>
      </c>
      <c r="B8" s="9" t="s">
        <v>12</v>
      </c>
      <c r="C8" s="10" t="s">
        <v>13</v>
      </c>
      <c r="D8" s="12"/>
      <c r="E8" s="12"/>
    </row>
    <row r="9" spans="1:5" s="1" customFormat="1" ht="15.75" customHeight="1" x14ac:dyDescent="0.3">
      <c r="A9" s="8" t="s">
        <v>14</v>
      </c>
      <c r="B9" s="9" t="s">
        <v>15</v>
      </c>
      <c r="C9" s="10" t="s">
        <v>10</v>
      </c>
      <c r="D9" s="12"/>
      <c r="E9" s="12"/>
    </row>
    <row r="10" spans="1:5" s="1" customFormat="1" x14ac:dyDescent="0.3">
      <c r="A10" s="44" t="s">
        <v>17</v>
      </c>
      <c r="B10" s="45" t="s">
        <v>18</v>
      </c>
      <c r="C10" s="60"/>
      <c r="D10" s="62"/>
      <c r="E10" s="62"/>
    </row>
    <row r="11" spans="1:5" s="1" customFormat="1" ht="16.2" x14ac:dyDescent="0.3">
      <c r="A11" s="8" t="s">
        <v>19</v>
      </c>
      <c r="B11" s="9" t="s">
        <v>20</v>
      </c>
      <c r="C11" s="10" t="s">
        <v>21</v>
      </c>
      <c r="D11" s="12"/>
      <c r="E11" s="12"/>
    </row>
    <row r="12" spans="1:5" s="1" customFormat="1" ht="16.2" x14ac:dyDescent="0.3">
      <c r="A12" s="10" t="s">
        <v>22</v>
      </c>
      <c r="B12" s="9" t="s">
        <v>23</v>
      </c>
      <c r="C12" s="10" t="s">
        <v>21</v>
      </c>
      <c r="D12" s="12"/>
      <c r="E12" s="12"/>
    </row>
    <row r="13" spans="1:5" s="1" customFormat="1" ht="16.2" x14ac:dyDescent="0.3">
      <c r="A13" s="10" t="s">
        <v>24</v>
      </c>
      <c r="B13" s="9" t="s">
        <v>25</v>
      </c>
      <c r="C13" s="10" t="s">
        <v>26</v>
      </c>
      <c r="D13" s="12"/>
      <c r="E13" s="12"/>
    </row>
    <row r="14" spans="1:5" s="1" customFormat="1" x14ac:dyDescent="0.3">
      <c r="A14" s="44" t="s">
        <v>28</v>
      </c>
      <c r="B14" s="45" t="s">
        <v>29</v>
      </c>
      <c r="C14" s="60"/>
      <c r="D14" s="62"/>
      <c r="E14" s="62"/>
    </row>
    <row r="15" spans="1:5" s="1" customFormat="1" ht="21" customHeight="1" x14ac:dyDescent="0.3">
      <c r="A15" s="10" t="s">
        <v>30</v>
      </c>
      <c r="B15" s="9" t="s">
        <v>31</v>
      </c>
      <c r="C15" s="10" t="s">
        <v>21</v>
      </c>
      <c r="D15" s="12"/>
      <c r="E15" s="12"/>
    </row>
    <row r="16" spans="1:5" s="1" customFormat="1" ht="19.5" customHeight="1" x14ac:dyDescent="0.3">
      <c r="A16" s="10" t="s">
        <v>32</v>
      </c>
      <c r="B16" s="9" t="s">
        <v>33</v>
      </c>
      <c r="C16" s="10" t="s">
        <v>21</v>
      </c>
      <c r="D16" s="12"/>
      <c r="E16" s="12"/>
    </row>
    <row r="17" spans="1:6" s="1" customFormat="1" ht="31.5" customHeight="1" x14ac:dyDescent="0.3">
      <c r="A17" s="10" t="s">
        <v>34</v>
      </c>
      <c r="B17" s="18" t="s">
        <v>35</v>
      </c>
      <c r="C17" s="10" t="s">
        <v>21</v>
      </c>
      <c r="D17" s="12"/>
      <c r="E17" s="12"/>
    </row>
    <row r="18" spans="1:6" s="1" customFormat="1" ht="34.5" customHeight="1" x14ac:dyDescent="0.3">
      <c r="A18" s="10" t="s">
        <v>36</v>
      </c>
      <c r="B18" s="18" t="s">
        <v>37</v>
      </c>
      <c r="C18" s="10" t="s">
        <v>21</v>
      </c>
      <c r="D18" s="12"/>
      <c r="E18" s="19"/>
    </row>
    <row r="19" spans="1:6" s="1" customFormat="1" ht="20.25" customHeight="1" x14ac:dyDescent="0.3">
      <c r="A19" s="10" t="s">
        <v>38</v>
      </c>
      <c r="B19" s="9" t="s">
        <v>39</v>
      </c>
      <c r="C19" s="10" t="s">
        <v>21</v>
      </c>
      <c r="D19" s="12"/>
      <c r="E19" s="12"/>
    </row>
    <row r="20" spans="1:6" s="1" customFormat="1" ht="17.25" customHeight="1" x14ac:dyDescent="0.3">
      <c r="A20" s="10" t="s">
        <v>40</v>
      </c>
      <c r="B20" s="9" t="s">
        <v>41</v>
      </c>
      <c r="C20" s="10" t="s">
        <v>42</v>
      </c>
      <c r="D20" s="12"/>
      <c r="E20" s="12"/>
    </row>
    <row r="21" spans="1:6" s="1" customFormat="1" ht="20.25" customHeight="1" x14ac:dyDescent="0.3">
      <c r="A21" s="10" t="s">
        <v>43</v>
      </c>
      <c r="B21" s="9" t="s">
        <v>44</v>
      </c>
      <c r="C21" s="10" t="s">
        <v>42</v>
      </c>
      <c r="D21" s="12"/>
      <c r="E21" s="12"/>
    </row>
    <row r="22" spans="1:6" s="1" customFormat="1" x14ac:dyDescent="0.3">
      <c r="A22" s="44" t="s">
        <v>46</v>
      </c>
      <c r="B22" s="45" t="s">
        <v>47</v>
      </c>
      <c r="C22" s="60"/>
      <c r="D22" s="62"/>
      <c r="E22" s="62"/>
      <c r="F22" s="20"/>
    </row>
    <row r="23" spans="1:6" s="1" customFormat="1" ht="19.5" customHeight="1" x14ac:dyDescent="0.3">
      <c r="A23" s="21" t="s">
        <v>48</v>
      </c>
      <c r="B23" s="9" t="s">
        <v>49</v>
      </c>
      <c r="C23" s="10" t="s">
        <v>42</v>
      </c>
      <c r="D23" s="12"/>
      <c r="E23" s="19"/>
    </row>
    <row r="24" spans="1:6" s="1" customFormat="1" ht="19.5" customHeight="1" x14ac:dyDescent="0.3">
      <c r="A24" s="21" t="s">
        <v>50</v>
      </c>
      <c r="B24" s="9" t="s">
        <v>51</v>
      </c>
      <c r="C24" s="10" t="s">
        <v>42</v>
      </c>
      <c r="D24" s="12"/>
      <c r="E24" s="19"/>
    </row>
    <row r="25" spans="1:6" s="1" customFormat="1" ht="19.5" customHeight="1" x14ac:dyDescent="0.3">
      <c r="A25" s="21" t="s">
        <v>52</v>
      </c>
      <c r="B25" s="9" t="s">
        <v>53</v>
      </c>
      <c r="C25" s="10" t="s">
        <v>42</v>
      </c>
      <c r="D25" s="12"/>
      <c r="E25" s="19"/>
    </row>
    <row r="26" spans="1:6" s="1" customFormat="1" ht="19.5" customHeight="1" x14ac:dyDescent="0.3">
      <c r="A26" s="21" t="s">
        <v>54</v>
      </c>
      <c r="B26" s="9" t="s">
        <v>55</v>
      </c>
      <c r="C26" s="10" t="s">
        <v>42</v>
      </c>
      <c r="D26" s="12"/>
      <c r="E26" s="19"/>
    </row>
    <row r="27" spans="1:6" s="1" customFormat="1" x14ac:dyDescent="0.3">
      <c r="A27" s="66" t="s">
        <v>57</v>
      </c>
      <c r="B27" s="45" t="s">
        <v>58</v>
      </c>
      <c r="C27" s="60"/>
      <c r="D27" s="62"/>
      <c r="E27" s="63"/>
    </row>
    <row r="28" spans="1:6" s="1" customFormat="1" ht="27.6" x14ac:dyDescent="0.3">
      <c r="A28" s="10" t="s">
        <v>59</v>
      </c>
      <c r="B28" s="18" t="s">
        <v>60</v>
      </c>
      <c r="C28" s="10" t="s">
        <v>42</v>
      </c>
      <c r="D28" s="12"/>
      <c r="E28" s="12"/>
    </row>
    <row r="29" spans="1:6" s="1" customFormat="1" ht="40.200000000000003" customHeight="1" x14ac:dyDescent="0.3">
      <c r="A29" s="22" t="s">
        <v>61</v>
      </c>
      <c r="B29" s="18" t="s">
        <v>62</v>
      </c>
      <c r="C29" s="10" t="s">
        <v>42</v>
      </c>
      <c r="D29" s="12"/>
      <c r="E29" s="19"/>
    </row>
    <row r="30" spans="1:6" s="1" customFormat="1" ht="36" customHeight="1" x14ac:dyDescent="0.3">
      <c r="A30" s="22" t="s">
        <v>63</v>
      </c>
      <c r="B30" s="18" t="s">
        <v>64</v>
      </c>
      <c r="C30" s="10" t="s">
        <v>42</v>
      </c>
      <c r="D30" s="12"/>
      <c r="E30" s="19"/>
    </row>
    <row r="31" spans="1:6" s="1" customFormat="1" ht="20.25" customHeight="1" x14ac:dyDescent="0.3">
      <c r="A31" s="22" t="s">
        <v>65</v>
      </c>
      <c r="B31" s="18" t="s">
        <v>66</v>
      </c>
      <c r="C31" s="10" t="s">
        <v>42</v>
      </c>
      <c r="D31" s="12"/>
      <c r="E31" s="19"/>
    </row>
    <row r="32" spans="1:6" s="1" customFormat="1" ht="27.6" x14ac:dyDescent="0.3">
      <c r="A32" s="46" t="s">
        <v>68</v>
      </c>
      <c r="B32" s="65" t="s">
        <v>69</v>
      </c>
      <c r="C32" s="60"/>
      <c r="D32" s="62"/>
      <c r="E32" s="62"/>
    </row>
    <row r="33" spans="1:5" s="1" customFormat="1" x14ac:dyDescent="0.3">
      <c r="A33" s="22" t="s">
        <v>70</v>
      </c>
      <c r="B33" s="9" t="s">
        <v>71</v>
      </c>
      <c r="C33" s="10" t="s">
        <v>72</v>
      </c>
      <c r="D33" s="12"/>
      <c r="E33" s="19"/>
    </row>
    <row r="34" spans="1:5" s="1" customFormat="1" x14ac:dyDescent="0.3">
      <c r="A34" s="22" t="s">
        <v>73</v>
      </c>
      <c r="B34" s="9" t="s">
        <v>74</v>
      </c>
      <c r="C34" s="10" t="s">
        <v>75</v>
      </c>
      <c r="D34" s="12"/>
      <c r="E34" s="19"/>
    </row>
    <row r="35" spans="1:5" s="1" customFormat="1" ht="27.6" x14ac:dyDescent="0.3">
      <c r="A35" s="22" t="s">
        <v>76</v>
      </c>
      <c r="B35" s="18" t="s">
        <v>77</v>
      </c>
      <c r="C35" s="10" t="s">
        <v>78</v>
      </c>
      <c r="D35" s="12"/>
      <c r="E35" s="19"/>
    </row>
    <row r="36" spans="1:5" s="1" customFormat="1" x14ac:dyDescent="0.3">
      <c r="A36" s="22" t="s">
        <v>79</v>
      </c>
      <c r="B36" s="9" t="s">
        <v>80</v>
      </c>
      <c r="C36" s="10" t="s">
        <v>72</v>
      </c>
      <c r="D36" s="12"/>
      <c r="E36" s="19"/>
    </row>
    <row r="37" spans="1:5" s="1" customFormat="1" x14ac:dyDescent="0.3">
      <c r="A37" s="22" t="s">
        <v>81</v>
      </c>
      <c r="B37" s="9" t="s">
        <v>82</v>
      </c>
      <c r="C37" s="10" t="s">
        <v>75</v>
      </c>
      <c r="D37" s="12"/>
      <c r="E37" s="19"/>
    </row>
    <row r="38" spans="1:5" s="1" customFormat="1" x14ac:dyDescent="0.3">
      <c r="A38" s="22" t="s">
        <v>83</v>
      </c>
      <c r="B38" s="9" t="s">
        <v>84</v>
      </c>
      <c r="C38" s="10" t="s">
        <v>75</v>
      </c>
      <c r="D38" s="12"/>
      <c r="E38" s="19"/>
    </row>
    <row r="39" spans="1:5" s="1" customFormat="1" x14ac:dyDescent="0.3">
      <c r="A39" s="22" t="s">
        <v>85</v>
      </c>
      <c r="B39" s="9" t="s">
        <v>86</v>
      </c>
      <c r="C39" s="10" t="s">
        <v>75</v>
      </c>
      <c r="D39" s="12"/>
      <c r="E39" s="19"/>
    </row>
    <row r="40" spans="1:5" s="1" customFormat="1" x14ac:dyDescent="0.3">
      <c r="A40" s="22" t="s">
        <v>87</v>
      </c>
      <c r="B40" s="9" t="s">
        <v>88</v>
      </c>
      <c r="C40" s="10" t="s">
        <v>75</v>
      </c>
      <c r="D40" s="12"/>
      <c r="E40" s="19"/>
    </row>
    <row r="41" spans="1:5" s="1" customFormat="1" x14ac:dyDescent="0.3">
      <c r="A41" s="22" t="s">
        <v>89</v>
      </c>
      <c r="B41" s="9" t="s">
        <v>90</v>
      </c>
      <c r="C41" s="10" t="s">
        <v>75</v>
      </c>
      <c r="D41" s="12"/>
      <c r="E41" s="19"/>
    </row>
    <row r="42" spans="1:5" s="1" customFormat="1" x14ac:dyDescent="0.3">
      <c r="A42" s="22" t="s">
        <v>91</v>
      </c>
      <c r="B42" s="9" t="s">
        <v>92</v>
      </c>
      <c r="C42" s="10" t="s">
        <v>75</v>
      </c>
      <c r="D42" s="12"/>
      <c r="E42" s="19"/>
    </row>
    <row r="43" spans="1:5" s="1" customFormat="1" x14ac:dyDescent="0.3">
      <c r="A43" s="22" t="s">
        <v>93</v>
      </c>
      <c r="B43" s="9" t="s">
        <v>94</v>
      </c>
      <c r="C43" s="10" t="s">
        <v>75</v>
      </c>
      <c r="D43" s="12"/>
      <c r="E43" s="19"/>
    </row>
    <row r="44" spans="1:5" s="1" customFormat="1" x14ac:dyDescent="0.3">
      <c r="A44" s="46" t="s">
        <v>96</v>
      </c>
      <c r="B44" s="64" t="s">
        <v>97</v>
      </c>
      <c r="C44" s="60"/>
      <c r="D44" s="62"/>
      <c r="E44" s="62"/>
    </row>
    <row r="45" spans="1:5" s="1" customFormat="1" ht="45.75" customHeight="1" x14ac:dyDescent="0.3">
      <c r="A45" s="22" t="s">
        <v>98</v>
      </c>
      <c r="B45" s="18" t="s">
        <v>99</v>
      </c>
      <c r="C45" s="10" t="s">
        <v>72</v>
      </c>
      <c r="D45" s="12"/>
      <c r="E45" s="19"/>
    </row>
    <row r="46" spans="1:5" s="1" customFormat="1" ht="30.75" customHeight="1" x14ac:dyDescent="0.3">
      <c r="A46" s="22" t="s">
        <v>100</v>
      </c>
      <c r="B46" s="18" t="s">
        <v>101</v>
      </c>
      <c r="C46" s="10" t="s">
        <v>75</v>
      </c>
      <c r="D46" s="12"/>
      <c r="E46" s="19"/>
    </row>
    <row r="47" spans="1:5" s="1" customFormat="1" ht="33" customHeight="1" x14ac:dyDescent="0.3">
      <c r="A47" s="22" t="s">
        <v>102</v>
      </c>
      <c r="B47" s="18" t="s">
        <v>103</v>
      </c>
      <c r="C47" s="10" t="s">
        <v>104</v>
      </c>
      <c r="D47" s="12"/>
      <c r="E47" s="19"/>
    </row>
    <row r="48" spans="1:5" s="1" customFormat="1" ht="19.5" customHeight="1" x14ac:dyDescent="0.3">
      <c r="A48" s="22" t="s">
        <v>105</v>
      </c>
      <c r="B48" s="9" t="s">
        <v>106</v>
      </c>
      <c r="C48" s="10" t="s">
        <v>75</v>
      </c>
      <c r="D48" s="12"/>
      <c r="E48" s="19"/>
    </row>
    <row r="49" spans="1:5" s="1" customFormat="1" ht="19.5" customHeight="1" x14ac:dyDescent="0.3">
      <c r="A49" s="22" t="s">
        <v>107</v>
      </c>
      <c r="B49" s="9" t="s">
        <v>108</v>
      </c>
      <c r="C49" s="10" t="s">
        <v>75</v>
      </c>
      <c r="D49" s="12"/>
      <c r="E49" s="19"/>
    </row>
    <row r="50" spans="1:5" s="1" customFormat="1" ht="19.5" customHeight="1" x14ac:dyDescent="0.3">
      <c r="A50" s="22" t="s">
        <v>109</v>
      </c>
      <c r="B50" s="9" t="s">
        <v>110</v>
      </c>
      <c r="C50" s="10" t="s">
        <v>75</v>
      </c>
      <c r="D50" s="12"/>
      <c r="E50" s="19"/>
    </row>
    <row r="51" spans="1:5" s="1" customFormat="1" ht="19.5" customHeight="1" x14ac:dyDescent="0.3">
      <c r="A51" s="22" t="s">
        <v>111</v>
      </c>
      <c r="B51" s="9" t="s">
        <v>112</v>
      </c>
      <c r="C51" s="10" t="s">
        <v>75</v>
      </c>
      <c r="D51" s="12"/>
      <c r="E51" s="19"/>
    </row>
    <row r="52" spans="1:5" s="1" customFormat="1" ht="28.5" customHeight="1" x14ac:dyDescent="0.3">
      <c r="A52" s="22" t="s">
        <v>113</v>
      </c>
      <c r="B52" s="18" t="s">
        <v>114</v>
      </c>
      <c r="C52" s="10" t="s">
        <v>75</v>
      </c>
      <c r="D52" s="12"/>
      <c r="E52" s="19"/>
    </row>
    <row r="53" spans="1:5" s="1" customFormat="1" ht="27" customHeight="1" x14ac:dyDescent="0.3">
      <c r="A53" s="22" t="s">
        <v>115</v>
      </c>
      <c r="B53" s="18" t="s">
        <v>116</v>
      </c>
      <c r="C53" s="10" t="s">
        <v>75</v>
      </c>
      <c r="D53" s="12"/>
      <c r="E53" s="19"/>
    </row>
    <row r="54" spans="1:5" s="1" customFormat="1" ht="33.75" customHeight="1" x14ac:dyDescent="0.3">
      <c r="A54" s="22" t="s">
        <v>117</v>
      </c>
      <c r="B54" s="18" t="s">
        <v>118</v>
      </c>
      <c r="C54" s="10" t="s">
        <v>104</v>
      </c>
      <c r="D54" s="12"/>
      <c r="E54" s="19"/>
    </row>
    <row r="55" spans="1:5" s="1" customFormat="1" x14ac:dyDescent="0.3">
      <c r="A55" s="46" t="s">
        <v>120</v>
      </c>
      <c r="B55" s="45" t="s">
        <v>121</v>
      </c>
      <c r="C55" s="60"/>
      <c r="D55" s="62"/>
      <c r="E55" s="62"/>
    </row>
    <row r="56" spans="1:5" s="1" customFormat="1" x14ac:dyDescent="0.3">
      <c r="A56" s="26" t="s">
        <v>122</v>
      </c>
      <c r="B56" s="27" t="s">
        <v>123</v>
      </c>
      <c r="C56" s="10" t="s">
        <v>42</v>
      </c>
      <c r="D56" s="12"/>
      <c r="E56" s="12"/>
    </row>
    <row r="57" spans="1:5" s="1" customFormat="1" x14ac:dyDescent="0.3">
      <c r="A57" s="26" t="s">
        <v>124</v>
      </c>
      <c r="B57" s="9" t="s">
        <v>125</v>
      </c>
      <c r="C57" s="10" t="s">
        <v>42</v>
      </c>
      <c r="D57" s="12"/>
      <c r="E57" s="12"/>
    </row>
    <row r="58" spans="1:5" s="1" customFormat="1" x14ac:dyDescent="0.3">
      <c r="A58" s="59" t="s">
        <v>127</v>
      </c>
      <c r="B58" s="45" t="s">
        <v>128</v>
      </c>
      <c r="C58" s="60"/>
      <c r="D58" s="62"/>
      <c r="E58" s="63"/>
    </row>
    <row r="59" spans="1:5" s="1" customFormat="1" x14ac:dyDescent="0.3">
      <c r="A59" s="10" t="s">
        <v>129</v>
      </c>
      <c r="B59" s="9" t="s">
        <v>130</v>
      </c>
      <c r="C59" s="10" t="s">
        <v>104</v>
      </c>
      <c r="D59" s="12"/>
      <c r="E59" s="12"/>
    </row>
    <row r="60" spans="1:5" s="1" customFormat="1" x14ac:dyDescent="0.3">
      <c r="A60" s="10" t="s">
        <v>131</v>
      </c>
      <c r="B60" s="9" t="s">
        <v>132</v>
      </c>
      <c r="C60" s="10" t="s">
        <v>104</v>
      </c>
      <c r="D60" s="12"/>
      <c r="E60" s="12"/>
    </row>
    <row r="61" spans="1:5" s="1" customFormat="1" ht="41.4" x14ac:dyDescent="0.3">
      <c r="A61" s="10" t="s">
        <v>133</v>
      </c>
      <c r="B61" s="28" t="s">
        <v>134</v>
      </c>
      <c r="C61" s="10" t="s">
        <v>42</v>
      </c>
      <c r="D61" s="12"/>
      <c r="E61" s="19"/>
    </row>
    <row r="62" spans="1:5" s="1" customFormat="1" ht="16.5" customHeight="1" x14ac:dyDescent="0.3">
      <c r="A62" s="10" t="s">
        <v>135</v>
      </c>
      <c r="B62" s="27" t="s">
        <v>136</v>
      </c>
      <c r="C62" s="10" t="s">
        <v>104</v>
      </c>
      <c r="D62" s="12"/>
      <c r="E62" s="19"/>
    </row>
  </sheetData>
  <mergeCells count="7">
    <mergeCell ref="A1:E1"/>
    <mergeCell ref="A2:E2"/>
    <mergeCell ref="A4:A5"/>
    <mergeCell ref="B4:B5"/>
    <mergeCell ref="C4:C5"/>
    <mergeCell ref="D4:D5"/>
    <mergeCell ref="E4:E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horizontalDpi="4294967293" r:id="rId1"/>
  <headerFooter alignWithMargins="0">
    <oddFooter>&amp;R&amp;P/&amp;N</oddFooter>
  </headerFooter>
  <rowBreaks count="1" manualBreakCount="1">
    <brk id="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0178-C5F1-41A0-B666-F84AC568F99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 DQE OTHENTIK</vt:lpstr>
      <vt:lpstr> BPU OTHENTIK </vt:lpstr>
      <vt:lpstr>Feuil1</vt:lpstr>
      <vt:lpstr>' BPU OTHENTIK '!Impression_des_titres</vt:lpstr>
      <vt:lpstr>' DQE OTHENTIK'!Impression_des_titres</vt:lpstr>
      <vt:lpstr>' BPU OTHENTIK '!Zone_d_impression</vt:lpstr>
      <vt:lpstr>' DQE OTHENTIK'!Zone_d_impression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Tolidji AGOSSOU</dc:creator>
  <cp:lastModifiedBy>Tolidji AGOSSOU</cp:lastModifiedBy>
  <dcterms:created xsi:type="dcterms:W3CDTF">2023-03-24T10:39:10Z</dcterms:created>
  <dcterms:modified xsi:type="dcterms:W3CDTF">2023-03-24T10:53:05Z</dcterms:modified>
</cp:coreProperties>
</file>