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15"/>
  <workbookPr/>
  <mc:AlternateContent xmlns:mc="http://schemas.openxmlformats.org/markup-compatibility/2006">
    <mc:Choice Requires="x15">
      <x15ac:absPath xmlns:x15ac="http://schemas.microsoft.com/office/spreadsheetml/2010/11/ac" url="C:\Users\hector.ahogni\Desktop\BPU et DQ revus\"/>
    </mc:Choice>
  </mc:AlternateContent>
  <xr:revisionPtr revIDLastSave="64" documentId="13_ncr:1_{EFFDC855-058C-408E-9C15-E22C432D66C3}" xr6:coauthVersionLast="47" xr6:coauthVersionMax="47" xr10:uidLastSave="{679C2F7F-86E1-4C35-A550-88353AE0DD0C}"/>
  <bookViews>
    <workbookView xWindow="-108" yWindow="-108" windowWidth="23256" windowHeight="12456" xr2:uid="{00000000-000D-0000-FFFF-FFFF00000000}"/>
  </bookViews>
  <sheets>
    <sheet name="DQE ème Parakou" sheetId="1" r:id="rId1"/>
    <sheet name="BPU 2ème PARAKOU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1" i="1" l="1"/>
  <c r="F539" i="1"/>
  <c r="G539" i="1"/>
  <c r="G541" i="1"/>
  <c r="F540" i="1"/>
  <c r="G540" i="1" s="1"/>
  <c r="F5" i="1"/>
  <c r="G5" i="1"/>
  <c r="F6" i="1"/>
  <c r="G6" i="1" s="1"/>
  <c r="F9" i="1"/>
  <c r="G9" i="1" s="1"/>
  <c r="F10" i="1"/>
  <c r="G10" i="1" s="1"/>
  <c r="F11" i="1"/>
  <c r="G11" i="1" s="1"/>
  <c r="F13" i="1"/>
  <c r="G13" i="1" s="1"/>
  <c r="F14" i="1"/>
  <c r="G14" i="1" s="1"/>
  <c r="F15" i="1"/>
  <c r="G15" i="1" s="1"/>
  <c r="F16" i="1"/>
  <c r="G16" i="1" s="1"/>
  <c r="F19" i="1"/>
  <c r="G19" i="1" s="1"/>
  <c r="F20" i="1"/>
  <c r="F21" i="1"/>
  <c r="G21" i="1" s="1"/>
  <c r="F22" i="1"/>
  <c r="G22" i="1" s="1"/>
  <c r="F23" i="1"/>
  <c r="G23" i="1" s="1"/>
  <c r="F24" i="1"/>
  <c r="G24" i="1" s="1"/>
  <c r="F26" i="1"/>
  <c r="G26" i="1" s="1"/>
  <c r="F27" i="1"/>
  <c r="F28" i="1"/>
  <c r="G28" i="1" s="1"/>
  <c r="F30" i="1"/>
  <c r="G30" i="1" s="1"/>
  <c r="F31" i="1"/>
  <c r="G31" i="1" s="1"/>
  <c r="F32" i="1"/>
  <c r="G32" i="1" s="1"/>
  <c r="F33" i="1"/>
  <c r="G33" i="1" s="1"/>
  <c r="F35" i="1"/>
  <c r="G35" i="1" s="1"/>
  <c r="F36" i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4" i="1"/>
  <c r="G44" i="1" s="1"/>
  <c r="F47" i="1"/>
  <c r="G47" i="1" s="1"/>
  <c r="F48" i="1"/>
  <c r="G48" i="1" s="1"/>
  <c r="F51" i="1"/>
  <c r="G51" i="1" s="1"/>
  <c r="F52" i="1"/>
  <c r="G52" i="1" s="1"/>
  <c r="F53" i="1"/>
  <c r="G53" i="1" s="1"/>
  <c r="F54" i="1"/>
  <c r="F55" i="1"/>
  <c r="G55" i="1" s="1"/>
  <c r="F56" i="1"/>
  <c r="G56" i="1" s="1"/>
  <c r="F57" i="1"/>
  <c r="G57" i="1" s="1"/>
  <c r="F59" i="1"/>
  <c r="G59" i="1" s="1"/>
  <c r="F60" i="1"/>
  <c r="F61" i="1"/>
  <c r="G61" i="1" s="1"/>
  <c r="F62" i="1"/>
  <c r="G62" i="1" s="1"/>
  <c r="F63" i="1"/>
  <c r="G63" i="1" s="1"/>
  <c r="F65" i="1"/>
  <c r="G65" i="1" s="1"/>
  <c r="F66" i="1"/>
  <c r="G66" i="1" s="1"/>
  <c r="F67" i="1"/>
  <c r="G67" i="1" s="1"/>
  <c r="F68" i="1"/>
  <c r="F69" i="1" s="1"/>
  <c r="G69" i="1" s="1"/>
  <c r="F70" i="1"/>
  <c r="G70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3" i="1"/>
  <c r="G83" i="1" s="1"/>
  <c r="F84" i="1"/>
  <c r="F85" i="1"/>
  <c r="G85" i="1" s="1"/>
  <c r="F86" i="1"/>
  <c r="G86" i="1" s="1"/>
  <c r="F87" i="1"/>
  <c r="G87" i="1" s="1"/>
  <c r="F88" i="1"/>
  <c r="G88" i="1" s="1"/>
  <c r="F90" i="1"/>
  <c r="G90" i="1" s="1"/>
  <c r="F91" i="1"/>
  <c r="F92" i="1" s="1"/>
  <c r="G92" i="1" s="1"/>
  <c r="F93" i="1"/>
  <c r="G93" i="1" s="1"/>
  <c r="F94" i="1"/>
  <c r="G94" i="1" s="1"/>
  <c r="F95" i="1"/>
  <c r="G95" i="1" s="1"/>
  <c r="F96" i="1"/>
  <c r="G96" i="1" s="1"/>
  <c r="F98" i="1"/>
  <c r="G98" i="1" s="1"/>
  <c r="F99" i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7" i="1"/>
  <c r="G107" i="1" s="1"/>
  <c r="F110" i="1"/>
  <c r="G110" i="1" s="1"/>
  <c r="F114" i="1"/>
  <c r="G114" i="1" s="1"/>
  <c r="F115" i="1"/>
  <c r="G115" i="1" s="1"/>
  <c r="F116" i="1"/>
  <c r="G116" i="1" s="1"/>
  <c r="F117" i="1"/>
  <c r="G117" i="1" s="1"/>
  <c r="F118" i="1"/>
  <c r="G118" i="1" s="1"/>
  <c r="F121" i="1"/>
  <c r="G121" i="1" s="1"/>
  <c r="F122" i="1"/>
  <c r="G122" i="1" s="1"/>
  <c r="F123" i="1"/>
  <c r="F124" i="1"/>
  <c r="G124" i="1" s="1"/>
  <c r="F125" i="1"/>
  <c r="G125" i="1" s="1"/>
  <c r="F126" i="1"/>
  <c r="G126" i="1" s="1"/>
  <c r="F128" i="1"/>
  <c r="G128" i="1" s="1"/>
  <c r="F129" i="1"/>
  <c r="G129" i="1" s="1"/>
  <c r="F130" i="1"/>
  <c r="G130" i="1" s="1"/>
  <c r="F131" i="1"/>
  <c r="G131" i="1" s="1"/>
  <c r="F133" i="1"/>
  <c r="G133" i="1" s="1"/>
  <c r="F138" i="1"/>
  <c r="G138" i="1" s="1"/>
  <c r="F139" i="1"/>
  <c r="G139" i="1" s="1"/>
  <c r="F140" i="1"/>
  <c r="F141" i="1"/>
  <c r="G141" i="1" s="1"/>
  <c r="F142" i="1"/>
  <c r="G142" i="1" s="1"/>
  <c r="F143" i="1"/>
  <c r="G143" i="1" s="1"/>
  <c r="F144" i="1"/>
  <c r="G144" i="1" s="1"/>
  <c r="F146" i="1"/>
  <c r="G146" i="1" s="1"/>
  <c r="F147" i="1"/>
  <c r="G147" i="1" s="1"/>
  <c r="F148" i="1"/>
  <c r="G148" i="1" s="1"/>
  <c r="F149" i="1"/>
  <c r="F150" i="1"/>
  <c r="G150" i="1" s="1"/>
  <c r="F151" i="1"/>
  <c r="G151" i="1" s="1"/>
  <c r="F152" i="1"/>
  <c r="G152" i="1" s="1"/>
  <c r="F153" i="1"/>
  <c r="G153" i="1" s="1"/>
  <c r="F155" i="1"/>
  <c r="G155" i="1" s="1"/>
  <c r="F156" i="1"/>
  <c r="G156" i="1" s="1"/>
  <c r="F157" i="1"/>
  <c r="G157" i="1" s="1"/>
  <c r="F158" i="1"/>
  <c r="G158" i="1" s="1"/>
  <c r="F160" i="1"/>
  <c r="G160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2" i="1"/>
  <c r="G172" i="1" s="1"/>
  <c r="F173" i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1" i="1"/>
  <c r="G181" i="1" s="1"/>
  <c r="F182" i="1"/>
  <c r="F183" i="1"/>
  <c r="G183" i="1" s="1"/>
  <c r="F184" i="1"/>
  <c r="G184" i="1" s="1"/>
  <c r="F186" i="1"/>
  <c r="G186" i="1" s="1"/>
  <c r="F191" i="1"/>
  <c r="G191" i="1" s="1"/>
  <c r="F192" i="1"/>
  <c r="G192" i="1" s="1"/>
  <c r="F193" i="1"/>
  <c r="G193" i="1" s="1"/>
  <c r="F194" i="1"/>
  <c r="G194" i="1" s="1"/>
  <c r="F196" i="1"/>
  <c r="G196" i="1" s="1"/>
  <c r="F197" i="1"/>
  <c r="G197" i="1" s="1"/>
  <c r="F199" i="1"/>
  <c r="G199" i="1" s="1"/>
  <c r="F200" i="1"/>
  <c r="G200" i="1" s="1"/>
  <c r="F201" i="1"/>
  <c r="G201" i="1" s="1"/>
  <c r="F202" i="1"/>
  <c r="G202" i="1" s="1"/>
  <c r="F203" i="1"/>
  <c r="G203" i="1" s="1"/>
  <c r="F204" i="1"/>
  <c r="G204" i="1" s="1"/>
  <c r="F205" i="1"/>
  <c r="G205" i="1" s="1"/>
  <c r="F207" i="1"/>
  <c r="G207" i="1" s="1"/>
  <c r="F208" i="1"/>
  <c r="G208" i="1" s="1"/>
  <c r="F209" i="1"/>
  <c r="G209" i="1" s="1"/>
  <c r="F210" i="1"/>
  <c r="F212" i="1"/>
  <c r="G212" i="1" s="1"/>
  <c r="F217" i="1"/>
  <c r="G217" i="1" s="1"/>
  <c r="F218" i="1"/>
  <c r="G218" i="1" s="1"/>
  <c r="F219" i="1"/>
  <c r="F220" i="1"/>
  <c r="G220" i="1" s="1"/>
  <c r="F221" i="1"/>
  <c r="G221" i="1" s="1"/>
  <c r="F225" i="1"/>
  <c r="G225" i="1" s="1"/>
  <c r="F226" i="1"/>
  <c r="F227" i="1"/>
  <c r="G227" i="1" s="1"/>
  <c r="F228" i="1"/>
  <c r="G228" i="1" s="1"/>
  <c r="F229" i="1"/>
  <c r="G229" i="1" s="1"/>
  <c r="F230" i="1"/>
  <c r="G230" i="1" s="1"/>
  <c r="F232" i="1"/>
  <c r="G232" i="1" s="1"/>
  <c r="F237" i="1"/>
  <c r="G237" i="1" s="1"/>
  <c r="F241" i="1"/>
  <c r="G241" i="1" s="1"/>
  <c r="F242" i="1"/>
  <c r="F243" i="1"/>
  <c r="G243" i="1" s="1"/>
  <c r="F244" i="1"/>
  <c r="G244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5" i="1"/>
  <c r="G255" i="1" s="1"/>
  <c r="F256" i="1"/>
  <c r="F257" i="1"/>
  <c r="G257" i="1" s="1"/>
  <c r="F258" i="1"/>
  <c r="G258" i="1" s="1"/>
  <c r="F260" i="1"/>
  <c r="G260" i="1" s="1"/>
  <c r="F261" i="1"/>
  <c r="F262" i="1"/>
  <c r="G262" i="1" s="1"/>
  <c r="F263" i="1"/>
  <c r="G263" i="1" s="1"/>
  <c r="F264" i="1"/>
  <c r="G264" i="1" s="1"/>
  <c r="F266" i="1"/>
  <c r="G266" i="1" s="1"/>
  <c r="F271" i="1"/>
  <c r="G271" i="1" s="1"/>
  <c r="F272" i="1"/>
  <c r="G272" i="1" s="1"/>
  <c r="F273" i="1"/>
  <c r="F274" i="1"/>
  <c r="G274" i="1" s="1"/>
  <c r="F275" i="1"/>
  <c r="G275" i="1" s="1"/>
  <c r="F276" i="1"/>
  <c r="G276" i="1" s="1"/>
  <c r="F277" i="1"/>
  <c r="G277" i="1" s="1"/>
  <c r="F279" i="1"/>
  <c r="G279" i="1" s="1"/>
  <c r="F280" i="1"/>
  <c r="F281" i="1"/>
  <c r="G281" i="1" s="1"/>
  <c r="F282" i="1"/>
  <c r="G282" i="1" s="1"/>
  <c r="F284" i="1"/>
  <c r="G284" i="1" s="1"/>
  <c r="F288" i="1"/>
  <c r="G288" i="1" s="1"/>
  <c r="F289" i="1"/>
  <c r="G289" i="1" s="1"/>
  <c r="F290" i="1"/>
  <c r="F291" i="1"/>
  <c r="G291" i="1" s="1"/>
  <c r="F292" i="1"/>
  <c r="G292" i="1" s="1"/>
  <c r="F295" i="1"/>
  <c r="G295" i="1" s="1"/>
  <c r="F296" i="1"/>
  <c r="G296" i="1" s="1"/>
  <c r="F297" i="1"/>
  <c r="G297" i="1" s="1"/>
  <c r="F298" i="1"/>
  <c r="F299" i="1"/>
  <c r="G299" i="1" s="1"/>
  <c r="F300" i="1"/>
  <c r="G300" i="1" s="1"/>
  <c r="F301" i="1"/>
  <c r="G301" i="1" s="1"/>
  <c r="F303" i="1"/>
  <c r="G303" i="1" s="1"/>
  <c r="F304" i="1"/>
  <c r="G304" i="1" s="1"/>
  <c r="F305" i="1"/>
  <c r="G305" i="1" s="1"/>
  <c r="F306" i="1"/>
  <c r="G306" i="1" s="1"/>
  <c r="F307" i="1"/>
  <c r="F309" i="1"/>
  <c r="G309" i="1" s="1"/>
  <c r="F312" i="1"/>
  <c r="G312" i="1" s="1"/>
  <c r="F313" i="1"/>
  <c r="G313" i="1" s="1"/>
  <c r="F315" i="1"/>
  <c r="G315" i="1" s="1"/>
  <c r="F321" i="1"/>
  <c r="G321" i="1" s="1"/>
  <c r="F322" i="1"/>
  <c r="G322" i="1" s="1"/>
  <c r="F323" i="1"/>
  <c r="G323" i="1" s="1"/>
  <c r="F324" i="1"/>
  <c r="F325" i="1"/>
  <c r="G325" i="1" s="1"/>
  <c r="F327" i="1"/>
  <c r="G327" i="1" s="1"/>
  <c r="F328" i="1"/>
  <c r="F329" i="1"/>
  <c r="G329" i="1" s="1"/>
  <c r="F330" i="1"/>
  <c r="G330" i="1" s="1"/>
  <c r="F332" i="1"/>
  <c r="G332" i="1" s="1"/>
  <c r="F333" i="1"/>
  <c r="F334" i="1"/>
  <c r="G334" i="1" s="1"/>
  <c r="F335" i="1"/>
  <c r="G335" i="1" s="1"/>
  <c r="F337" i="1"/>
  <c r="G337" i="1" s="1"/>
  <c r="F338" i="1"/>
  <c r="G338" i="1" s="1"/>
  <c r="F339" i="1"/>
  <c r="F340" i="1"/>
  <c r="G340" i="1" s="1"/>
  <c r="F341" i="1"/>
  <c r="G341" i="1" s="1"/>
  <c r="F343" i="1"/>
  <c r="G343" i="1" s="1"/>
  <c r="F345" i="1"/>
  <c r="G345" i="1" s="1"/>
  <c r="F346" i="1"/>
  <c r="G346" i="1" s="1"/>
  <c r="F350" i="1"/>
  <c r="G350" i="1" s="1"/>
  <c r="F351" i="1"/>
  <c r="G351" i="1" s="1"/>
  <c r="F352" i="1"/>
  <c r="G352" i="1" s="1"/>
  <c r="F353" i="1"/>
  <c r="G353" i="1" s="1"/>
  <c r="F355" i="1"/>
  <c r="G355" i="1" s="1"/>
  <c r="F356" i="1"/>
  <c r="G356" i="1" s="1"/>
  <c r="F357" i="1"/>
  <c r="F359" i="1"/>
  <c r="G359" i="1" s="1"/>
  <c r="F364" i="1"/>
  <c r="G364" i="1" s="1"/>
  <c r="F365" i="1"/>
  <c r="F366" i="1"/>
  <c r="G366" i="1" s="1"/>
  <c r="F367" i="1"/>
  <c r="G367" i="1" s="1"/>
  <c r="F368" i="1"/>
  <c r="G368" i="1" s="1"/>
  <c r="F369" i="1"/>
  <c r="G369" i="1" s="1"/>
  <c r="F370" i="1"/>
  <c r="G370" i="1" s="1"/>
  <c r="F373" i="1"/>
  <c r="G373" i="1" s="1"/>
  <c r="F374" i="1"/>
  <c r="G374" i="1" s="1"/>
  <c r="F375" i="1"/>
  <c r="F379" i="1"/>
  <c r="G379" i="1" s="1"/>
  <c r="F380" i="1"/>
  <c r="G380" i="1" s="1"/>
  <c r="F381" i="1"/>
  <c r="F382" i="1" s="1"/>
  <c r="F384" i="1"/>
  <c r="G384" i="1" s="1"/>
  <c r="F385" i="1"/>
  <c r="G385" i="1" s="1"/>
  <c r="F386" i="1"/>
  <c r="F387" i="1"/>
  <c r="G387" i="1" s="1"/>
  <c r="F388" i="1"/>
  <c r="G388" i="1" s="1"/>
  <c r="F390" i="1"/>
  <c r="G390" i="1" s="1"/>
  <c r="F391" i="1"/>
  <c r="G391" i="1" s="1"/>
  <c r="F394" i="1"/>
  <c r="G394" i="1" s="1"/>
  <c r="F395" i="1"/>
  <c r="G395" i="1" s="1"/>
  <c r="F396" i="1"/>
  <c r="F397" i="1" s="1"/>
  <c r="G397" i="1" s="1"/>
  <c r="F398" i="1"/>
  <c r="G398" i="1" s="1"/>
  <c r="F399" i="1"/>
  <c r="G399" i="1" s="1"/>
  <c r="F400" i="1"/>
  <c r="G400" i="1" s="1"/>
  <c r="F401" i="1"/>
  <c r="G401" i="1" s="1"/>
  <c r="F403" i="1"/>
  <c r="G403" i="1" s="1"/>
  <c r="F408" i="1"/>
  <c r="G408" i="1" s="1"/>
  <c r="F409" i="1"/>
  <c r="G409" i="1" s="1"/>
  <c r="F410" i="1"/>
  <c r="F411" i="1"/>
  <c r="G411" i="1" s="1"/>
  <c r="F414" i="1"/>
  <c r="G414" i="1" s="1"/>
  <c r="F415" i="1"/>
  <c r="G415" i="1" s="1"/>
  <c r="F416" i="1"/>
  <c r="G416" i="1" s="1"/>
  <c r="F417" i="1"/>
  <c r="G417" i="1" s="1"/>
  <c r="F418" i="1"/>
  <c r="G418" i="1" s="1"/>
  <c r="F421" i="1"/>
  <c r="G421" i="1" s="1"/>
  <c r="F422" i="1"/>
  <c r="F423" i="1"/>
  <c r="G423" i="1" s="1"/>
  <c r="F424" i="1"/>
  <c r="G424" i="1" s="1"/>
  <c r="F425" i="1"/>
  <c r="G425" i="1" s="1"/>
  <c r="F426" i="1"/>
  <c r="G426" i="1" s="1"/>
  <c r="F428" i="1"/>
  <c r="G428" i="1" s="1"/>
  <c r="F429" i="1"/>
  <c r="G429" i="1" s="1"/>
  <c r="F430" i="1"/>
  <c r="G430" i="1" s="1"/>
  <c r="F433" i="1"/>
  <c r="G433" i="1" s="1"/>
  <c r="F438" i="1"/>
  <c r="G438" i="1" s="1"/>
  <c r="F439" i="1"/>
  <c r="G439" i="1" s="1"/>
  <c r="F444" i="1"/>
  <c r="G444" i="1" s="1"/>
  <c r="F445" i="1"/>
  <c r="F446" i="1"/>
  <c r="G446" i="1" s="1"/>
  <c r="F448" i="1"/>
  <c r="G448" i="1" s="1"/>
  <c r="F449" i="1"/>
  <c r="F450" i="1"/>
  <c r="G450" i="1" s="1"/>
  <c r="F451" i="1"/>
  <c r="G451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60" i="1"/>
  <c r="G460" i="1" s="1"/>
  <c r="F461" i="1"/>
  <c r="F462" i="1" s="1"/>
  <c r="F464" i="1"/>
  <c r="G464" i="1" s="1"/>
  <c r="F465" i="1"/>
  <c r="G465" i="1" s="1"/>
  <c r="F466" i="1"/>
  <c r="F467" i="1"/>
  <c r="G467" i="1" s="1"/>
  <c r="F469" i="1"/>
  <c r="G469" i="1" s="1"/>
  <c r="F470" i="1"/>
  <c r="F472" i="1"/>
  <c r="G472" i="1" s="1"/>
  <c r="F473" i="1"/>
  <c r="F474" i="1"/>
  <c r="G474" i="1" s="1"/>
  <c r="F476" i="1"/>
  <c r="G476" i="1" s="1"/>
  <c r="F477" i="1"/>
  <c r="G477" i="1" s="1"/>
  <c r="F478" i="1"/>
  <c r="G478" i="1" s="1"/>
  <c r="F481" i="1"/>
  <c r="G481" i="1" s="1"/>
  <c r="F482" i="1"/>
  <c r="G482" i="1" s="1"/>
  <c r="F483" i="1"/>
  <c r="F484" i="1"/>
  <c r="G484" i="1" s="1"/>
  <c r="F485" i="1"/>
  <c r="G485" i="1" s="1"/>
  <c r="F486" i="1"/>
  <c r="G486" i="1" s="1"/>
  <c r="F488" i="1"/>
  <c r="G488" i="1" s="1"/>
  <c r="F489" i="1"/>
  <c r="G489" i="1" s="1"/>
  <c r="F490" i="1"/>
  <c r="G490" i="1" s="1"/>
  <c r="F493" i="1"/>
  <c r="G493" i="1" s="1"/>
  <c r="F494" i="1"/>
  <c r="F496" i="1"/>
  <c r="G496" i="1" s="1"/>
  <c r="F497" i="1"/>
  <c r="F498" i="1"/>
  <c r="G498" i="1" s="1"/>
  <c r="F499" i="1"/>
  <c r="G499" i="1" s="1"/>
  <c r="F500" i="1"/>
  <c r="G500" i="1" s="1"/>
  <c r="F503" i="1"/>
  <c r="G503" i="1" s="1"/>
  <c r="F504" i="1"/>
  <c r="G504" i="1" s="1"/>
  <c r="F509" i="1"/>
  <c r="G509" i="1" s="1"/>
  <c r="F510" i="1"/>
  <c r="F511" i="1" s="1"/>
  <c r="G511" i="1" s="1"/>
  <c r="F512" i="1"/>
  <c r="G512" i="1" s="1"/>
  <c r="F513" i="1"/>
  <c r="F516" i="1"/>
  <c r="G516" i="1" s="1"/>
  <c r="F517" i="1"/>
  <c r="G517" i="1" s="1"/>
  <c r="F518" i="1"/>
  <c r="G518" i="1" s="1"/>
  <c r="F519" i="1"/>
  <c r="F520" i="1"/>
  <c r="G520" i="1" s="1"/>
  <c r="F521" i="1"/>
  <c r="G521" i="1" s="1"/>
  <c r="F522" i="1"/>
  <c r="G522" i="1" s="1"/>
  <c r="F524" i="1"/>
  <c r="G524" i="1" s="1"/>
  <c r="G525" i="1"/>
  <c r="F529" i="1"/>
  <c r="G529" i="1" s="1"/>
  <c r="F533" i="1"/>
  <c r="G533" i="1" s="1"/>
  <c r="F534" i="1"/>
  <c r="G534" i="1" s="1"/>
  <c r="F535" i="1"/>
  <c r="G535" i="1" s="1"/>
  <c r="F536" i="1"/>
  <c r="G536" i="1" s="1"/>
  <c r="F531" i="1" l="1"/>
  <c r="G530" i="1"/>
  <c r="G513" i="1"/>
  <c r="F514" i="1"/>
  <c r="G514" i="1" s="1"/>
  <c r="G494" i="1"/>
  <c r="F495" i="1"/>
  <c r="G495" i="1" s="1"/>
  <c r="F487" i="1"/>
  <c r="G487" i="1" s="1"/>
  <c r="F468" i="1"/>
  <c r="G468" i="1" s="1"/>
  <c r="F447" i="1"/>
  <c r="G447" i="1" s="1"/>
  <c r="F412" i="1"/>
  <c r="F389" i="1"/>
  <c r="G389" i="1" s="1"/>
  <c r="G386" i="1"/>
  <c r="F342" i="1"/>
  <c r="G342" i="1" s="1"/>
  <c r="F283" i="1"/>
  <c r="G283" i="1" s="1"/>
  <c r="G280" i="1"/>
  <c r="F278" i="1"/>
  <c r="G278" i="1" s="1"/>
  <c r="F259" i="1"/>
  <c r="G259" i="1" s="1"/>
  <c r="F231" i="1"/>
  <c r="G231" i="1" s="1"/>
  <c r="G226" i="1"/>
  <c r="F185" i="1"/>
  <c r="G185" i="1" s="1"/>
  <c r="F64" i="1"/>
  <c r="G64" i="1" s="1"/>
  <c r="G60" i="1"/>
  <c r="F7" i="1"/>
  <c r="G7" i="1" s="1"/>
  <c r="F523" i="1"/>
  <c r="G523" i="1" s="1"/>
  <c r="G519" i="1"/>
  <c r="F471" i="1"/>
  <c r="G471" i="1" s="1"/>
  <c r="G470" i="1"/>
  <c r="G449" i="1"/>
  <c r="F452" i="1"/>
  <c r="G452" i="1" s="1"/>
  <c r="G422" i="1"/>
  <c r="F427" i="1"/>
  <c r="G427" i="1" s="1"/>
  <c r="G412" i="1"/>
  <c r="G357" i="1"/>
  <c r="F358" i="1"/>
  <c r="G358" i="1" s="1"/>
  <c r="F326" i="1"/>
  <c r="G326" i="1" s="1"/>
  <c r="G324" i="1"/>
  <c r="G307" i="1"/>
  <c r="F308" i="1"/>
  <c r="G308" i="1" s="1"/>
  <c r="G298" i="1"/>
  <c r="F302" i="1"/>
  <c r="G302" i="1" s="1"/>
  <c r="G242" i="1"/>
  <c r="F245" i="1"/>
  <c r="F211" i="1"/>
  <c r="G211" i="1" s="1"/>
  <c r="G210" i="1"/>
  <c r="G123" i="1"/>
  <c r="F127" i="1"/>
  <c r="G127" i="1" s="1"/>
  <c r="F106" i="1"/>
  <c r="G106" i="1" s="1"/>
  <c r="G99" i="1"/>
  <c r="G531" i="1"/>
  <c r="F336" i="1"/>
  <c r="G336" i="1" s="1"/>
  <c r="F265" i="1"/>
  <c r="G265" i="1" s="1"/>
  <c r="F206" i="1"/>
  <c r="G206" i="1" s="1"/>
  <c r="F171" i="1"/>
  <c r="G171" i="1" s="1"/>
  <c r="F58" i="1"/>
  <c r="G58" i="1" s="1"/>
  <c r="G410" i="1"/>
  <c r="G382" i="1"/>
  <c r="F25" i="1"/>
  <c r="G25" i="1" s="1"/>
  <c r="G256" i="1"/>
  <c r="F180" i="1"/>
  <c r="G180" i="1" s="1"/>
  <c r="F89" i="1"/>
  <c r="G89" i="1" s="1"/>
  <c r="G396" i="1"/>
  <c r="F443" i="1"/>
  <c r="G443" i="1" s="1"/>
  <c r="G440" i="1"/>
  <c r="G365" i="1"/>
  <c r="F371" i="1"/>
  <c r="G328" i="1"/>
  <c r="F331" i="1"/>
  <c r="G331" i="1" s="1"/>
  <c r="G149" i="1"/>
  <c r="F154" i="1"/>
  <c r="G154" i="1" s="1"/>
  <c r="F145" i="1"/>
  <c r="G145" i="1" s="1"/>
  <c r="G140" i="1"/>
  <c r="G27" i="1"/>
  <c r="F29" i="1"/>
  <c r="G29" i="1" s="1"/>
  <c r="G497" i="1"/>
  <c r="F501" i="1"/>
  <c r="G375" i="1"/>
  <c r="F537" i="1"/>
  <c r="F475" i="1"/>
  <c r="G475" i="1" s="1"/>
  <c r="G462" i="1"/>
  <c r="F402" i="1"/>
  <c r="G402" i="1" s="1"/>
  <c r="F293" i="1"/>
  <c r="F43" i="1"/>
  <c r="G43" i="1" s="1"/>
  <c r="G68" i="1"/>
  <c r="G510" i="1"/>
  <c r="G483" i="1"/>
  <c r="G445" i="1"/>
  <c r="G290" i="1"/>
  <c r="G273" i="1"/>
  <c r="G91" i="1"/>
  <c r="G54" i="1"/>
  <c r="F12" i="1"/>
  <c r="G12" i="1" s="1"/>
  <c r="F34" i="1"/>
  <c r="G34" i="1" s="1"/>
  <c r="F159" i="1"/>
  <c r="G159" i="1" s="1"/>
  <c r="F354" i="1"/>
  <c r="G354" i="1" s="1"/>
  <c r="F459" i="1"/>
  <c r="G459" i="1" s="1"/>
  <c r="G473" i="1"/>
  <c r="G461" i="1"/>
  <c r="G333" i="1"/>
  <c r="G219" i="1"/>
  <c r="G36" i="1"/>
  <c r="F392" i="1"/>
  <c r="G261" i="1"/>
  <c r="F132" i="1"/>
  <c r="G132" i="1" s="1"/>
  <c r="F254" i="1"/>
  <c r="G254" i="1" s="1"/>
  <c r="F479" i="1"/>
  <c r="G339" i="1"/>
  <c r="G182" i="1"/>
  <c r="G173" i="1"/>
  <c r="F97" i="1"/>
  <c r="G97" i="1" s="1"/>
  <c r="G381" i="1"/>
  <c r="G466" i="1"/>
  <c r="G84" i="1"/>
  <c r="G20" i="1"/>
  <c r="G8" i="1"/>
  <c r="D527" i="1"/>
  <c r="F527" i="1" s="1"/>
  <c r="G527" i="1" s="1"/>
  <c r="D526" i="1"/>
  <c r="F526" i="1" s="1"/>
  <c r="D507" i="1"/>
  <c r="F507" i="1" s="1"/>
  <c r="G507" i="1" s="1"/>
  <c r="D506" i="1"/>
  <c r="F506" i="1" s="1"/>
  <c r="G506" i="1" s="1"/>
  <c r="D505" i="1"/>
  <c r="F505" i="1" s="1"/>
  <c r="D491" i="1"/>
  <c r="F491" i="1" s="1"/>
  <c r="G491" i="1" s="1"/>
  <c r="D442" i="1"/>
  <c r="F442" i="1" s="1"/>
  <c r="G442" i="1" s="1"/>
  <c r="D441" i="1"/>
  <c r="F441" i="1" s="1"/>
  <c r="G441" i="1" s="1"/>
  <c r="D435" i="1"/>
  <c r="F435" i="1" s="1"/>
  <c r="G435" i="1" s="1"/>
  <c r="D434" i="1"/>
  <c r="F434" i="1" s="1"/>
  <c r="D431" i="1"/>
  <c r="F431" i="1" s="1"/>
  <c r="D419" i="1"/>
  <c r="F419" i="1" s="1"/>
  <c r="G419" i="1" s="1"/>
  <c r="D405" i="1"/>
  <c r="F405" i="1" s="1"/>
  <c r="G405" i="1" s="1"/>
  <c r="D404" i="1"/>
  <c r="F404" i="1" s="1"/>
  <c r="D377" i="1"/>
  <c r="F377" i="1" s="1"/>
  <c r="G377" i="1" s="1"/>
  <c r="D376" i="1"/>
  <c r="F376" i="1" s="1"/>
  <c r="G376" i="1" s="1"/>
  <c r="D362" i="1"/>
  <c r="F362" i="1" s="1"/>
  <c r="G362" i="1" s="1"/>
  <c r="D361" i="1"/>
  <c r="F361" i="1" s="1"/>
  <c r="G361" i="1" s="1"/>
  <c r="D360" i="1"/>
  <c r="F360" i="1" s="1"/>
  <c r="D347" i="1"/>
  <c r="F347" i="1" s="1"/>
  <c r="G347" i="1" s="1"/>
  <c r="D344" i="1"/>
  <c r="F344" i="1" s="1"/>
  <c r="D318" i="1"/>
  <c r="F318" i="1" s="1"/>
  <c r="G318" i="1" s="1"/>
  <c r="D317" i="1"/>
  <c r="F317" i="1" s="1"/>
  <c r="G317" i="1" s="1"/>
  <c r="D316" i="1"/>
  <c r="F316" i="1" s="1"/>
  <c r="D311" i="1"/>
  <c r="F311" i="1" s="1"/>
  <c r="G311" i="1" s="1"/>
  <c r="D310" i="1"/>
  <c r="F310" i="1" s="1"/>
  <c r="D286" i="1"/>
  <c r="F286" i="1" s="1"/>
  <c r="G286" i="1" s="1"/>
  <c r="D285" i="1"/>
  <c r="F285" i="1" s="1"/>
  <c r="D268" i="1"/>
  <c r="F268" i="1" s="1"/>
  <c r="G268" i="1" s="1"/>
  <c r="D267" i="1"/>
  <c r="F267" i="1" s="1"/>
  <c r="D239" i="1"/>
  <c r="F239" i="1" s="1"/>
  <c r="G239" i="1" s="1"/>
  <c r="D238" i="1"/>
  <c r="F238" i="1" s="1"/>
  <c r="D235" i="1"/>
  <c r="F235" i="1" s="1"/>
  <c r="G235" i="1" s="1"/>
  <c r="D234" i="1"/>
  <c r="F234" i="1" s="1"/>
  <c r="G234" i="1" s="1"/>
  <c r="D233" i="1"/>
  <c r="F233" i="1" s="1"/>
  <c r="D223" i="1"/>
  <c r="F223" i="1" s="1"/>
  <c r="G223" i="1" s="1"/>
  <c r="D222" i="1"/>
  <c r="F222" i="1" s="1"/>
  <c r="D214" i="1"/>
  <c r="F214" i="1" s="1"/>
  <c r="G214" i="1" s="1"/>
  <c r="D213" i="1"/>
  <c r="F213" i="1" s="1"/>
  <c r="D195" i="1"/>
  <c r="F195" i="1" s="1"/>
  <c r="G195" i="1" s="1"/>
  <c r="D188" i="1"/>
  <c r="F188" i="1" s="1"/>
  <c r="G188" i="1" s="1"/>
  <c r="D187" i="1"/>
  <c r="F187" i="1" s="1"/>
  <c r="D162" i="1"/>
  <c r="F162" i="1" s="1"/>
  <c r="G162" i="1" s="1"/>
  <c r="D161" i="1"/>
  <c r="F161" i="1" s="1"/>
  <c r="D135" i="1"/>
  <c r="F135" i="1" s="1"/>
  <c r="G135" i="1" s="1"/>
  <c r="D134" i="1"/>
  <c r="F134" i="1" s="1"/>
  <c r="D119" i="1"/>
  <c r="F119" i="1" s="1"/>
  <c r="G119" i="1" s="1"/>
  <c r="D111" i="1"/>
  <c r="F111" i="1" s="1"/>
  <c r="G111" i="1" s="1"/>
  <c r="D109" i="1"/>
  <c r="F109" i="1" s="1"/>
  <c r="G109" i="1" s="1"/>
  <c r="D108" i="1"/>
  <c r="F108" i="1" s="1"/>
  <c r="D81" i="1"/>
  <c r="F81" i="1" s="1"/>
  <c r="G81" i="1" s="1"/>
  <c r="D72" i="1"/>
  <c r="F72" i="1" s="1"/>
  <c r="G72" i="1" s="1"/>
  <c r="D71" i="1"/>
  <c r="F71" i="1" s="1"/>
  <c r="D46" i="1"/>
  <c r="F46" i="1" s="1"/>
  <c r="G46" i="1" s="1"/>
  <c r="D45" i="1"/>
  <c r="F45" i="1" s="1"/>
  <c r="D17" i="1"/>
  <c r="F17" i="1" s="1"/>
  <c r="G17" i="1" s="1"/>
  <c r="G222" i="1" l="1"/>
  <c r="F224" i="1"/>
  <c r="G224" i="1" s="1"/>
  <c r="G404" i="1"/>
  <c r="F406" i="1"/>
  <c r="F528" i="1"/>
  <c r="G526" i="1"/>
  <c r="G537" i="1"/>
  <c r="F538" i="1"/>
  <c r="F120" i="1"/>
  <c r="G120" i="1" s="1"/>
  <c r="G108" i="1"/>
  <c r="F112" i="1"/>
  <c r="F436" i="1"/>
  <c r="G434" i="1"/>
  <c r="G371" i="1"/>
  <c r="F240" i="1"/>
  <c r="G240" i="1" s="1"/>
  <c r="G238" i="1"/>
  <c r="F319" i="1"/>
  <c r="G316" i="1"/>
  <c r="F314" i="1"/>
  <c r="G314" i="1" s="1"/>
  <c r="G310" i="1"/>
  <c r="G479" i="1"/>
  <c r="F480" i="1"/>
  <c r="G480" i="1" s="1"/>
  <c r="G45" i="1"/>
  <c r="F49" i="1"/>
  <c r="F136" i="1"/>
  <c r="G134" i="1"/>
  <c r="F269" i="1"/>
  <c r="G267" i="1"/>
  <c r="F492" i="1"/>
  <c r="G492" i="1" s="1"/>
  <c r="G293" i="1"/>
  <c r="F502" i="1"/>
  <c r="G502" i="1" s="1"/>
  <c r="G501" i="1"/>
  <c r="F82" i="1"/>
  <c r="G82" i="1" s="1"/>
  <c r="G406" i="1"/>
  <c r="F407" i="1"/>
  <c r="F73" i="1"/>
  <c r="G71" i="1"/>
  <c r="F348" i="1"/>
  <c r="G344" i="1"/>
  <c r="F508" i="1"/>
  <c r="G505" i="1"/>
  <c r="G392" i="1"/>
  <c r="F393" i="1"/>
  <c r="G393" i="1" s="1"/>
  <c r="F420" i="1"/>
  <c r="G420" i="1" s="1"/>
  <c r="F378" i="1"/>
  <c r="G245" i="1"/>
  <c r="F163" i="1"/>
  <c r="G161" i="1"/>
  <c r="G285" i="1"/>
  <c r="F287" i="1"/>
  <c r="F463" i="1"/>
  <c r="G463" i="1" s="1"/>
  <c r="F189" i="1"/>
  <c r="G187" i="1"/>
  <c r="F215" i="1"/>
  <c r="G213" i="1"/>
  <c r="G233" i="1"/>
  <c r="F236" i="1"/>
  <c r="G236" i="1" s="1"/>
  <c r="F363" i="1"/>
  <c r="G363" i="1" s="1"/>
  <c r="G360" i="1"/>
  <c r="G431" i="1"/>
  <c r="F432" i="1"/>
  <c r="G432" i="1" s="1"/>
  <c r="F198" i="1"/>
  <c r="G198" i="1" s="1"/>
  <c r="F18" i="1"/>
  <c r="G18" i="1" s="1"/>
  <c r="G287" i="1" l="1"/>
  <c r="F294" i="1"/>
  <c r="G294" i="1" s="1"/>
  <c r="G112" i="1"/>
  <c r="F113" i="1"/>
  <c r="G113" i="1" s="1"/>
  <c r="G215" i="1"/>
  <c r="F216" i="1"/>
  <c r="G216" i="1" s="1"/>
  <c r="F246" i="1"/>
  <c r="G246" i="1" s="1"/>
  <c r="G49" i="1"/>
  <c r="F50" i="1"/>
  <c r="G50" i="1" s="1"/>
  <c r="F137" i="1"/>
  <c r="G137" i="1" s="1"/>
  <c r="G136" i="1"/>
  <c r="F372" i="1"/>
  <c r="G372" i="1" s="1"/>
  <c r="G538" i="1"/>
  <c r="F74" i="1"/>
  <c r="G74" i="1" s="1"/>
  <c r="G73" i="1"/>
  <c r="F437" i="1"/>
  <c r="G437" i="1" s="1"/>
  <c r="G436" i="1"/>
  <c r="G508" i="1"/>
  <c r="F515" i="1"/>
  <c r="G515" i="1" s="1"/>
  <c r="G378" i="1"/>
  <c r="F383" i="1"/>
  <c r="G383" i="1" s="1"/>
  <c r="G407" i="1"/>
  <c r="G163" i="1"/>
  <c r="G319" i="1"/>
  <c r="F320" i="1"/>
  <c r="G320" i="1" s="1"/>
  <c r="G348" i="1"/>
  <c r="F349" i="1"/>
  <c r="G349" i="1" s="1"/>
  <c r="G189" i="1"/>
  <c r="F190" i="1"/>
  <c r="G190" i="1" s="1"/>
  <c r="G269" i="1"/>
  <c r="F270" i="1"/>
  <c r="G270" i="1" s="1"/>
  <c r="G528" i="1"/>
  <c r="F532" i="1"/>
  <c r="G532" i="1" s="1"/>
  <c r="F164" i="1" l="1"/>
  <c r="G164" i="1" s="1"/>
  <c r="F413" i="1" l="1"/>
  <c r="G413" i="1" l="1"/>
</calcChain>
</file>

<file path=xl/sharedStrings.xml><?xml version="1.0" encoding="utf-8"?>
<sst xmlns="http://schemas.openxmlformats.org/spreadsheetml/2006/main" count="1562" uniqueCount="246">
  <si>
    <t>DEVIS QUANTITATIF DES TRAVAUX DE REHABILITATION DU COMMISSARIAT DU 2ème  ARRONDISSEMENT DE PARAKOU</t>
  </si>
  <si>
    <t>N°</t>
  </si>
  <si>
    <t>DESIGNATION</t>
  </si>
  <si>
    <t>UNITE</t>
  </si>
  <si>
    <t>QUANTITE</t>
  </si>
  <si>
    <t>PRIX UNITAIRE en CFA (HTVA)</t>
  </si>
  <si>
    <t>MONTANT en FCFA (HTVA)</t>
  </si>
  <si>
    <t>MONTANT en Euro (HTVA)</t>
  </si>
  <si>
    <t>TRAVAUX PREPARATOIRES</t>
  </si>
  <si>
    <t>Installation et repli de chantier</t>
  </si>
  <si>
    <t>ff</t>
  </si>
  <si>
    <t>Entretien général du site</t>
  </si>
  <si>
    <t>Sous-total 100</t>
  </si>
  <si>
    <t>A</t>
  </si>
  <si>
    <t>TRAVAUX BLOC ADMINISTRATIF</t>
  </si>
  <si>
    <t>1-</t>
  </si>
  <si>
    <t>BUREAU DU COMMISSAIRE</t>
  </si>
  <si>
    <t>MACONNERIE</t>
  </si>
  <si>
    <t>Fermeture ouverture climatiseur en agglos creux de 15 + enduit</t>
  </si>
  <si>
    <t>m2</t>
  </si>
  <si>
    <t>MENUISERIE-METALLIQUE</t>
  </si>
  <si>
    <t>Serrure Vachette à poignet aluminium</t>
  </si>
  <si>
    <t>U</t>
  </si>
  <si>
    <t>Poignet de gâche électrique en aluminium doré</t>
  </si>
  <si>
    <t>Fourniture et pose porte y compris toute sujétion 70x210</t>
  </si>
  <si>
    <t>Baie vitrée de 2,10 x 1,16 m + grillage anti-moustiques</t>
  </si>
  <si>
    <t>Sous-total 200</t>
  </si>
  <si>
    <t>ELECTRICITE</t>
  </si>
  <si>
    <t>Filerie, cablage et pose de sonnerie d'appel y compris toutes sujétion</t>
  </si>
  <si>
    <t>Dépose, fourniture et pose y compris toute sujétion de:</t>
  </si>
  <si>
    <t xml:space="preserve">Brasseur d'air SMC (K) </t>
  </si>
  <si>
    <t>Douille B22 + ampoule économique LED de 8W + moulure</t>
  </si>
  <si>
    <t>Prise de courant 2P+T encastré</t>
  </si>
  <si>
    <t>Sous-total 300</t>
  </si>
  <si>
    <t>CLIMATISATION-FROID</t>
  </si>
  <si>
    <t>Fourniture et pose de climatiseur SHARP de 1,5 CV y compris toutes sujétions</t>
  </si>
  <si>
    <t>Fourniture et pose de dysmatic + boîte carré</t>
  </si>
  <si>
    <t>Sous-total 400</t>
  </si>
  <si>
    <t>PEINTURE</t>
  </si>
  <si>
    <t>Application bicouche de peinture à huile sur mur</t>
  </si>
  <si>
    <t>Peinture foam sous face dalle</t>
  </si>
  <si>
    <t>Peinture à huile sur boiserie et ouvrage métallique</t>
  </si>
  <si>
    <t>Sous-total 500</t>
  </si>
  <si>
    <t>PLOMBERIE</t>
  </si>
  <si>
    <t>Nettoyage général de la toilette</t>
  </si>
  <si>
    <t>Dépose, fourniture et pose y compris toute sujétion de :</t>
  </si>
  <si>
    <t xml:space="preserve"> WC à l'anglaise</t>
  </si>
  <si>
    <t>Robinet lavabo 1/4 de tour</t>
  </si>
  <si>
    <t>Colonne de douche complète + robinet</t>
  </si>
  <si>
    <t>Porte papier hygiénique</t>
  </si>
  <si>
    <t>Siphon de sol</t>
  </si>
  <si>
    <t>Sous-total 600</t>
  </si>
  <si>
    <t xml:space="preserve">CARRELAGE </t>
  </si>
  <si>
    <t>Décapage, fourniture et pose de carreaux grès cérame de 30x30cm</t>
  </si>
  <si>
    <t>Décapage + fourniture et pose de carreaux anti-dérapant</t>
  </si>
  <si>
    <t xml:space="preserve">Fourniture et pose de carreaux faïence </t>
  </si>
  <si>
    <t xml:space="preserve">Fourniture et pose de plinthe </t>
  </si>
  <si>
    <t>ml</t>
  </si>
  <si>
    <t>Sous-total 700</t>
  </si>
  <si>
    <t>TOTAL BUREAU COMMISSAIRE</t>
  </si>
  <si>
    <t>2-</t>
  </si>
  <si>
    <t>SECRETARIAT  DU COMMISSAIRE</t>
  </si>
  <si>
    <t>MENUISERIE-METALLIQUE- ALU</t>
  </si>
  <si>
    <t>Serrure Vachette pour placard</t>
  </si>
  <si>
    <t>Grillage anti-moustiques + couvre-joint</t>
  </si>
  <si>
    <t>Baie vitrée 1,37x116 + grillage anti-moustique</t>
  </si>
  <si>
    <t>ELECTRICITE ET FROID</t>
  </si>
  <si>
    <t>Dismatic + boitier carré</t>
  </si>
  <si>
    <t>Fourniture et pose de climatiseurs SHARP de 1,5 CV y compris toutes sujétions</t>
  </si>
  <si>
    <t>Application bicouche de peinture foam SUPER LATEX</t>
  </si>
  <si>
    <t>TOTAL SECRETARIAT DU  COMMISSAIRE</t>
  </si>
  <si>
    <t xml:space="preserve">3- </t>
  </si>
  <si>
    <t>BUREAU COMMISSAIRE ADJOINT</t>
  </si>
  <si>
    <t>Correction des partie des portes pour placard</t>
  </si>
  <si>
    <t xml:space="preserve">Baie vitrée + Grillage anti-moustiques </t>
  </si>
  <si>
    <t>Brasseur d'air SMC (K)</t>
  </si>
  <si>
    <t>Douille B22 + ampoule économique LED de 8W</t>
  </si>
  <si>
    <t>Fermeture ouverture climatiseur + enduit</t>
  </si>
  <si>
    <t>WC à l'anglaise</t>
  </si>
  <si>
    <t>Fourniture et pose de carreaux faïence</t>
  </si>
  <si>
    <t>TOTAL BUREAU COMMISSAIRE ADJOINT</t>
  </si>
  <si>
    <t>4-</t>
  </si>
  <si>
    <t>BUREAU CDSP</t>
  </si>
  <si>
    <t>Serrure vachette pour placard</t>
  </si>
  <si>
    <t>Baie vitrée pour fenêtre + grillage anti-moustique</t>
  </si>
  <si>
    <t>ELECTRICITE - FROID</t>
  </si>
  <si>
    <t>TOTAL POLICE JUDICIAIRE 1</t>
  </si>
  <si>
    <t>5-</t>
  </si>
  <si>
    <t>BUREAU OCPM</t>
  </si>
  <si>
    <t>Correction de porte placard</t>
  </si>
  <si>
    <t>Serure Vachette pour placard</t>
  </si>
  <si>
    <t>Fourniture et pose de moulure de 20/12</t>
  </si>
  <si>
    <t>TOTAL OCPM</t>
  </si>
  <si>
    <t>6-</t>
  </si>
  <si>
    <t>POLICE JUDICIAIRE 2</t>
  </si>
  <si>
    <t>Correction portes placard</t>
  </si>
  <si>
    <t>u</t>
  </si>
  <si>
    <t>TOTAL POLICE JUDICIAIRE 2</t>
  </si>
  <si>
    <t>POLICE JUDICIAIRE 1</t>
  </si>
  <si>
    <t>Correction porte placard</t>
  </si>
  <si>
    <t>Dismatic + boitier carré + filerie</t>
  </si>
  <si>
    <t>7-</t>
  </si>
  <si>
    <t>COMPTABILITE</t>
  </si>
  <si>
    <t>Serrure vachette à poignet aluminium</t>
  </si>
  <si>
    <t>Grille de sécurité pour fenetre en fer plat de 20 x 10 avec des mailles de 12x25</t>
  </si>
  <si>
    <t>Baie vitrée de 1,4 x 1,16 m + grillage anti-moustiques</t>
  </si>
  <si>
    <t>Filerie + douille + ampoule économique LED de 8W</t>
  </si>
  <si>
    <t>Peinture foam sous-face dalle</t>
  </si>
  <si>
    <t>Dépose de porte de 0,80 x 2,10 m</t>
  </si>
  <si>
    <t>Fermeture ouverture porte + enduit</t>
  </si>
  <si>
    <t xml:space="preserve">Réalisation y compris toute sujétion de placard de 1,40 x 2,10 m en agglos de 10 plein et muni d'une porte métallique à double battant et de 02 étagères en béton armé </t>
  </si>
  <si>
    <t>Ens</t>
  </si>
  <si>
    <t>TOTAL COMPTABILITE</t>
  </si>
  <si>
    <t>8-</t>
  </si>
  <si>
    <t>MAGASIN D'ARMES</t>
  </si>
  <si>
    <t xml:space="preserve">Interrupteur SA </t>
  </si>
  <si>
    <t>Pose de porte de 0,80 x 2,10 m + paumelles de fixation</t>
  </si>
  <si>
    <t xml:space="preserve">Serrure Vachette </t>
  </si>
  <si>
    <t>TOTAL MAGASIN D'ARMES</t>
  </si>
  <si>
    <t>9-</t>
  </si>
  <si>
    <t>SALLE DE REPOS PERSONNEL</t>
  </si>
  <si>
    <t>TOTAL SALLE DE REPOS PERSONNEL</t>
  </si>
  <si>
    <t>10-</t>
  </si>
  <si>
    <t>POSTE DE POLICE</t>
  </si>
  <si>
    <t>MENUISERIE - METALLIQUE</t>
  </si>
  <si>
    <t xml:space="preserve">Réalisation porte métallique semi pleine de 0,70 x 2,10 avec cornière de 30 </t>
  </si>
  <si>
    <t>Réalisation de porte métallique de 0,80 x 0,6 pour caisson sous le tablier</t>
  </si>
  <si>
    <t xml:space="preserve">Cadenas Vachette </t>
  </si>
  <si>
    <t>Douille + ampoule économique LED de 8W</t>
  </si>
  <si>
    <t xml:space="preserve">Application bicouche de peinture à huile sur mur </t>
  </si>
  <si>
    <t>Peinture à huile sur ouvrage métallique</t>
  </si>
  <si>
    <t xml:space="preserve">Fourniture et pose de carreaux faïence pour tablier </t>
  </si>
  <si>
    <t>TOTAL POSTE DE POLICE</t>
  </si>
  <si>
    <t>11-</t>
  </si>
  <si>
    <t xml:space="preserve">CELLULES </t>
  </si>
  <si>
    <t>Démolition de mur</t>
  </si>
  <si>
    <t>Fermeture de baie en agglos creux de 12</t>
  </si>
  <si>
    <t>Enduit en mortier de ciment dosé à 400Kg/m3</t>
  </si>
  <si>
    <t>Dépose de cadre + porte de 0,7 x 2,10 m</t>
  </si>
  <si>
    <t>Correction et pose de porte métallique</t>
  </si>
  <si>
    <t>Robinet de puisage 20/27 GRK</t>
  </si>
  <si>
    <t>Robinet d'arrêt 1/4</t>
  </si>
  <si>
    <t>REVETEMENTS MURS AU SOL</t>
  </si>
  <si>
    <t>Décapage, fourniture et pose de plinthe en carreaux grès cérame de 30x10cm</t>
  </si>
  <si>
    <t xml:space="preserve">Fourniture et pose de carreaux anti-dérapant </t>
  </si>
  <si>
    <t>Décapage, fourniture et pose de carreaux faïence de 15x30cm</t>
  </si>
  <si>
    <t>TOTAL CELLULES</t>
  </si>
  <si>
    <t>13-</t>
  </si>
  <si>
    <t>TOILETTE DU PERSONNEL</t>
  </si>
  <si>
    <t>Serrure Vachette à poignet aluminium pour toilette</t>
  </si>
  <si>
    <t>Fourniture et pose porte isoplane 70x210</t>
  </si>
  <si>
    <t>Vidange lavabo + flexible lavabo + Robinet lavabo</t>
  </si>
  <si>
    <t xml:space="preserve">Robinet d"arrêt </t>
  </si>
  <si>
    <t>TOTAL TOILETTES</t>
  </si>
  <si>
    <t>14-</t>
  </si>
  <si>
    <t>CAGE D'ESCALIER + EDICULE</t>
  </si>
  <si>
    <t>TOTAL CAGE D'ESCALIER + EDICULE</t>
  </si>
  <si>
    <t>15-</t>
  </si>
  <si>
    <t xml:space="preserve">DALLE </t>
  </si>
  <si>
    <t>Décapage de la chape existante</t>
  </si>
  <si>
    <t xml:space="preserve">Chape en mortier de ciment + sikalite </t>
  </si>
  <si>
    <t xml:space="preserve">Réalisation de l'accrotère </t>
  </si>
  <si>
    <t xml:space="preserve">Evacuation eau pluviale apparante (picette) </t>
  </si>
  <si>
    <t>TOTAL DALLE</t>
  </si>
  <si>
    <t>COULOIR ET FACE EXTERIEURE BLOC ADMINISTRATIF</t>
  </si>
  <si>
    <t xml:space="preserve">ECLAIRAGE EXTERIEUR </t>
  </si>
  <si>
    <t xml:space="preserve">PEINTURE </t>
  </si>
  <si>
    <t>MACONNERIE-REVETEMENTS DURS</t>
  </si>
  <si>
    <t>TOTAL COULOIR + FACE EXTERIEURE</t>
  </si>
  <si>
    <t>DIVERS TRAVAUX</t>
  </si>
  <si>
    <t>Fourniture et pose partielle d'un ensemble de fourreautage et filerie encastrés y compris toute autre sujétion pour l'alimentation séparée des circuits (d'éclairage, de climatisation, de prise courant et d'interrupteur)</t>
  </si>
  <si>
    <t xml:space="preserve">Correction partielle de l'alimentation générale de plomberie y compris les toilettes externes </t>
  </si>
  <si>
    <t>Correction de fissures sur l'ensemble du bâtiment</t>
  </si>
  <si>
    <t>TOTAL DIVERS</t>
  </si>
  <si>
    <t>TOTAL BLOC ADMINISTRATIF</t>
  </si>
  <si>
    <t>B</t>
  </si>
  <si>
    <t>TRAVAUX A L'EXTERIEUR DE BLOC ADMINITRATIF</t>
  </si>
  <si>
    <t>SERVICE ACCIDENT CONSTAT</t>
  </si>
  <si>
    <t xml:space="preserve">Baie vitrée de 0,8 x 1,20 + Grillage anti-moustiques </t>
  </si>
  <si>
    <t>TOTAL SERVICE ACCIDENT CONSTAT</t>
  </si>
  <si>
    <t>TOILETTES EXTERNES</t>
  </si>
  <si>
    <t>MACONNERIE - REVETEMENT DUR AU SOL</t>
  </si>
  <si>
    <t>Reprise de la partie la forme dallage des fosses d'aisance</t>
  </si>
  <si>
    <t>Fourniture et pose de carreaux anti dérapant de 30 x 30 cm au sol</t>
  </si>
  <si>
    <t>Fourniture et pose de carreaux faïence de 15 x 30 cm</t>
  </si>
  <si>
    <t xml:space="preserve">Reprise partielle câblage </t>
  </si>
  <si>
    <t xml:space="preserve">Robinet d'arrêt </t>
  </si>
  <si>
    <t>Porte savon</t>
  </si>
  <si>
    <t>Correction des portes métalliques</t>
  </si>
  <si>
    <t>TOTAL TOILETTE EXTERNE</t>
  </si>
  <si>
    <t>PARKING AUTOS</t>
  </si>
  <si>
    <t>Application bicouche de peinture foam SUPER LATEX  sur mur</t>
  </si>
  <si>
    <t xml:space="preserve">Application bicouche de peinture foam SUPER LATEX  sur poteau et poutre </t>
  </si>
  <si>
    <t xml:space="preserve">MACONNERIE </t>
  </si>
  <si>
    <t>Reprise partielle des zones affaiblies de la forme dallage</t>
  </si>
  <si>
    <t>TOITURE CHARPENTE</t>
  </si>
  <si>
    <t>Dépose de tuile 150x110</t>
  </si>
  <si>
    <t>Fourniture et pose de tuile 150x110 cm</t>
  </si>
  <si>
    <t>TOTAL PARKING AUTO</t>
  </si>
  <si>
    <t>AIRE D'ATTENTE USAGERS (3,30 x 6,00)</t>
  </si>
  <si>
    <t>Mur de soubasement en agglos de 10 plein y compris enduit (h = 1 m)</t>
  </si>
  <si>
    <t>Mur en élevation en agglos de 10 plein y compris enduit (h = 1 m)</t>
  </si>
  <si>
    <t xml:space="preserve">Béton armé dosé à 350 kg/m3 pour semelle </t>
  </si>
  <si>
    <t>m3</t>
  </si>
  <si>
    <t>Béton armé dosé à 350 kg/m3 pour forme dallage</t>
  </si>
  <si>
    <t>TOITURE - CHARPENTE - METALLIQUE</t>
  </si>
  <si>
    <t>Charpente en bois ébène traité au carbonyle</t>
  </si>
  <si>
    <t>Fourniture et pose de bac acier 75/100  pour toiture y compris toute sujétion</t>
  </si>
  <si>
    <t xml:space="preserve">Tuyau galvanisé de 50/60 pour support </t>
  </si>
  <si>
    <t>Amené de courant et filerie</t>
  </si>
  <si>
    <t>Prise courant 2P+T</t>
  </si>
  <si>
    <t>TOTAL AIR D'ATTENTE USAGER</t>
  </si>
  <si>
    <t xml:space="preserve">CLOTURE </t>
  </si>
  <si>
    <t>Application bicouche de peinture foam SUPER LATEX  sur mur de clôture interieure</t>
  </si>
  <si>
    <t>Application bicouche de peinture foam SUPER LATEX  sur mur de clôture exterieur</t>
  </si>
  <si>
    <t>Peinture à huile sur ouvrages métalliques</t>
  </si>
  <si>
    <t>Correction de fissures sur mur de clôture</t>
  </si>
  <si>
    <t>Douille + ampoule économique LED de 8W + filerie</t>
  </si>
  <si>
    <t>TOTAL CLOTURE</t>
  </si>
  <si>
    <t xml:space="preserve">ENSEIGNE </t>
  </si>
  <si>
    <t>METALLIQUE</t>
  </si>
  <si>
    <t>Réalisation d'enseignes à ossature métallique de 3,50m x 0,80m traité à l'anti-rouille et composée de:</t>
  </si>
  <si>
    <t>Cadre en cornière de 35 mm</t>
  </si>
  <si>
    <t>barre</t>
  </si>
  <si>
    <t>03 montants en tube carré de 30 mm</t>
  </si>
  <si>
    <t>Panneau en tôle noire de 20/10mm</t>
  </si>
  <si>
    <t>Feuille</t>
  </si>
  <si>
    <t>Patte de scellement</t>
  </si>
  <si>
    <t>SERIGRAPHIE</t>
  </si>
  <si>
    <t>Traitement des surface (ponçage et mastique)</t>
  </si>
  <si>
    <t>Application de peinture à huile sur la structure métallique</t>
  </si>
  <si>
    <r>
      <t xml:space="preserve">Inscription à base de peinture réfléchissante sur panneau de l'enseigne sous le format:                                              </t>
    </r>
    <r>
      <rPr>
        <sz val="10"/>
        <color rgb="FF000000"/>
        <rFont val="Calibri"/>
        <family val="2"/>
      </rPr>
      <t>"</t>
    </r>
    <r>
      <rPr>
        <b/>
        <sz val="10"/>
        <color rgb="FF000000"/>
        <rFont val="Calibri"/>
        <family val="2"/>
      </rPr>
      <t xml:space="preserve">REPUBLIQUE DU BENIN                                                                           DEPARTEMENT DE L'OUEME                            COMMISSARIAT DE L'ARRONDISSEMENT DE DANGBO                                                                                                                  TEL : 00 00 00 00  Email: xxxxxxxxxxxxx.dgpr.bj" </t>
    </r>
    <r>
      <rPr>
        <sz val="10"/>
        <color rgb="FF000000"/>
        <rFont val="Calibri"/>
        <family val="2"/>
      </rPr>
      <t>(Informations à prendre auprès de l'unité)</t>
    </r>
  </si>
  <si>
    <t>Travaux de fixation de l'enseigne au mur de clôture ou contre le bâtiment abritant l'unité</t>
  </si>
  <si>
    <t>TOTAL ENSEIGNE</t>
  </si>
  <si>
    <t>Travaux de sérigraphie</t>
  </si>
  <si>
    <r>
      <t>Inscription sur mur des contacts de la commission présidentielle sous le format existant et sous la forme de :                                                                             "</t>
    </r>
    <r>
      <rPr>
        <b/>
        <sz val="11"/>
        <color rgb="FF000000"/>
        <rFont val="Calibri"/>
        <family val="2"/>
      </rPr>
      <t>PRESIDENCE DE LA REPUBLIQUE                                                         (CCMSTN)                                                                                                      NUMEROS VERTS                                                                                   RECLAMATION-MEDIATION-DENONCIATION                                                 TEL: 21 30 33 34 / 69 19 00 00</t>
    </r>
    <r>
      <rPr>
        <sz val="11"/>
        <color theme="1"/>
        <rFont val="Calibri"/>
        <family val="2"/>
        <scheme val="minor"/>
      </rPr>
      <t>"</t>
    </r>
  </si>
  <si>
    <r>
      <t xml:space="preserve">Inscription sur mur des contacts du chef d'unité au format existant et la sous la forme de:                                                                                                   </t>
    </r>
    <r>
      <rPr>
        <b/>
        <sz val="11"/>
        <color rgb="FF000000"/>
        <rFont val="Calibri"/>
        <family val="2"/>
      </rPr>
      <t>"COMMISSARIAT FRONTALIER DE POLICE DE KABO         COMMISSAIRE : 00 00 00 00                                                               ADJOINT: 00 00 00 00                                                                              POSTE DE POLICE : 00 00 00 00                                                         PATROUILLE : 00 00 00 00                                                                                 N° SECOURS : 166"</t>
    </r>
  </si>
  <si>
    <t>TOTAL SERIGRAPHIE</t>
  </si>
  <si>
    <t>TOTAL GENERAL (HTVA)</t>
  </si>
  <si>
    <t>TVA</t>
  </si>
  <si>
    <t>GRAND TOTAL TTC</t>
  </si>
  <si>
    <t>Fait à .............., le...........</t>
  </si>
  <si>
    <t>Nom, titre, signature</t>
  </si>
  <si>
    <t>BODEREAU DES PRIX UNITAIRES DES TRAVAUX DE REHABILITATION DU COMMISSARIAT DU 2ème  ARRONDISSEMENT DE PARAKOU</t>
  </si>
  <si>
    <t>EN CHIFFRE</t>
  </si>
  <si>
    <t>EN LETTRE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</si>
</sst>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_ ;\-#,##0.00\ "/>
    <numFmt numFmtId="168" formatCode="_-* #,##0.00\ _€_-;\-* #,##0.00\ _€_-;_-* &quot;-&quot;\ _€_-;_-@_-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5" fontId="0" fillId="0" borderId="6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165" fontId="0" fillId="3" borderId="6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 wrapText="1"/>
    </xf>
    <xf numFmtId="164" fontId="0" fillId="0" borderId="6" xfId="0" applyNumberFormat="1" applyBorder="1" applyAlignment="1">
      <alignment horizontal="left" vertical="center"/>
    </xf>
    <xf numFmtId="164" fontId="0" fillId="3" borderId="6" xfId="0" applyNumberFormat="1" applyFill="1" applyBorder="1" applyAlignment="1">
      <alignment horizontal="left" vertical="center"/>
    </xf>
    <xf numFmtId="164" fontId="0" fillId="3" borderId="6" xfId="0" applyNumberFormat="1" applyFill="1" applyBorder="1" applyAlignment="1">
      <alignment horizontal="right" vertical="center" wrapText="1"/>
    </xf>
    <xf numFmtId="0" fontId="0" fillId="4" borderId="6" xfId="0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left" vertical="center"/>
    </xf>
    <xf numFmtId="0" fontId="0" fillId="4" borderId="6" xfId="0" applyFill="1" applyBorder="1" applyAlignment="1">
      <alignment horizontal="left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4" fontId="0" fillId="4" borderId="6" xfId="0" applyNumberForma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right" vertical="center" wrapText="1"/>
    </xf>
    <xf numFmtId="164" fontId="1" fillId="4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left" vertical="center"/>
    </xf>
    <xf numFmtId="164" fontId="0" fillId="2" borderId="6" xfId="0" applyNumberFormat="1" applyFill="1" applyBorder="1" applyAlignment="1">
      <alignment horizontal="right" vertical="center" wrapText="1"/>
    </xf>
    <xf numFmtId="164" fontId="0" fillId="0" borderId="6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left" vertical="center"/>
    </xf>
    <xf numFmtId="164" fontId="4" fillId="4" borderId="6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horizontal="right" vertical="center" wrapText="1"/>
    </xf>
    <xf numFmtId="164" fontId="3" fillId="4" borderId="6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left" vertical="center"/>
    </xf>
    <xf numFmtId="164" fontId="3" fillId="2" borderId="6" xfId="0" applyNumberFormat="1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 wrapText="1"/>
    </xf>
    <xf numFmtId="164" fontId="3" fillId="5" borderId="6" xfId="0" applyNumberFormat="1" applyFont="1" applyFill="1" applyBorder="1" applyAlignment="1">
      <alignment horizontal="left" vertical="center"/>
    </xf>
    <xf numFmtId="164" fontId="3" fillId="5" borderId="6" xfId="0" applyNumberFormat="1" applyFont="1" applyFill="1" applyBorder="1" applyAlignment="1">
      <alignment horizontal="right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165" fontId="3" fillId="6" borderId="6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left" vertical="center"/>
    </xf>
    <xf numFmtId="164" fontId="3" fillId="6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left" vertical="center" wrapText="1"/>
    </xf>
    <xf numFmtId="165" fontId="3" fillId="7" borderId="6" xfId="0" applyNumberFormat="1" applyFont="1" applyFill="1" applyBorder="1" applyAlignment="1">
      <alignment horizontal="center" vertical="center" wrapText="1"/>
    </xf>
    <xf numFmtId="164" fontId="3" fillId="7" borderId="6" xfId="0" applyNumberFormat="1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 wrapText="1"/>
    </xf>
    <xf numFmtId="165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left" vertical="center"/>
    </xf>
    <xf numFmtId="164" fontId="4" fillId="5" borderId="6" xfId="0" applyNumberFormat="1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center" wrapText="1"/>
    </xf>
    <xf numFmtId="164" fontId="4" fillId="7" borderId="6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 wrapText="1"/>
    </xf>
    <xf numFmtId="165" fontId="3" fillId="8" borderId="6" xfId="0" applyNumberFormat="1" applyFont="1" applyFill="1" applyBorder="1" applyAlignment="1">
      <alignment horizontal="center" vertical="center" wrapText="1"/>
    </xf>
    <xf numFmtId="164" fontId="3" fillId="8" borderId="6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center" vertical="center" wrapText="1"/>
    </xf>
    <xf numFmtId="165" fontId="3" fillId="9" borderId="6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left" vertical="center"/>
    </xf>
    <xf numFmtId="164" fontId="3" fillId="9" borderId="6" xfId="0" applyNumberFormat="1" applyFont="1" applyFill="1" applyBorder="1" applyAlignment="1">
      <alignment horizontal="right" vertical="center" wrapText="1"/>
    </xf>
    <xf numFmtId="165" fontId="4" fillId="6" borderId="6" xfId="0" applyNumberFormat="1" applyFont="1" applyFill="1" applyBorder="1" applyAlignment="1">
      <alignment horizontal="center" vertical="center" wrapText="1"/>
    </xf>
    <xf numFmtId="164" fontId="4" fillId="6" borderId="6" xfId="0" applyNumberFormat="1" applyFont="1" applyFill="1" applyBorder="1" applyAlignment="1">
      <alignment horizontal="left" vertical="center"/>
    </xf>
    <xf numFmtId="164" fontId="4" fillId="9" borderId="6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3" fillId="10" borderId="6" xfId="0" applyNumberFormat="1" applyFont="1" applyFill="1" applyBorder="1" applyAlignment="1">
      <alignment horizontal="right" vertical="center" wrapText="1"/>
    </xf>
    <xf numFmtId="0" fontId="0" fillId="11" borderId="6" xfId="0" applyFill="1" applyBorder="1" applyAlignment="1">
      <alignment horizontal="center" vertical="center" wrapText="1"/>
    </xf>
    <xf numFmtId="165" fontId="3" fillId="11" borderId="6" xfId="0" applyNumberFormat="1" applyFont="1" applyFill="1" applyBorder="1" applyAlignment="1">
      <alignment horizontal="center" vertical="center" wrapText="1"/>
    </xf>
    <xf numFmtId="164" fontId="3" fillId="11" borderId="6" xfId="0" applyNumberFormat="1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 wrapText="1"/>
    </xf>
    <xf numFmtId="165" fontId="4" fillId="7" borderId="6" xfId="0" applyNumberFormat="1" applyFont="1" applyFill="1" applyBorder="1" applyAlignment="1">
      <alignment horizontal="center" vertical="center" wrapText="1"/>
    </xf>
    <xf numFmtId="164" fontId="4" fillId="7" borderId="6" xfId="0" applyNumberFormat="1" applyFont="1" applyFill="1" applyBorder="1" applyAlignment="1">
      <alignment horizontal="left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righ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center" vertical="center" wrapText="1"/>
    </xf>
    <xf numFmtId="165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left" vertical="center"/>
    </xf>
    <xf numFmtId="164" fontId="6" fillId="5" borderId="6" xfId="0" applyNumberFormat="1" applyFont="1" applyFill="1" applyBorder="1" applyAlignment="1">
      <alignment horizontal="right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left" vertical="center" wrapText="1"/>
    </xf>
    <xf numFmtId="165" fontId="6" fillId="6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/>
    </xf>
    <xf numFmtId="164" fontId="6" fillId="6" borderId="6" xfId="0" applyNumberFormat="1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 wrapText="1"/>
    </xf>
    <xf numFmtId="165" fontId="6" fillId="7" borderId="6" xfId="0" applyNumberFormat="1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left" vertical="center"/>
    </xf>
    <xf numFmtId="164" fontId="6" fillId="7" borderId="6" xfId="0" applyNumberFormat="1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left" vertical="center" wrapText="1"/>
    </xf>
    <xf numFmtId="164" fontId="3" fillId="8" borderId="6" xfId="0" applyNumberFormat="1" applyFont="1" applyFill="1" applyBorder="1" applyAlignment="1">
      <alignment horizontal="left" vertical="center"/>
    </xf>
    <xf numFmtId="164" fontId="3" fillId="8" borderId="6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right" vertical="center" wrapText="1"/>
    </xf>
    <xf numFmtId="0" fontId="3" fillId="11" borderId="6" xfId="0" applyFont="1" applyFill="1" applyBorder="1" applyAlignment="1">
      <alignment horizontal="center" vertical="center" wrapText="1"/>
    </xf>
    <xf numFmtId="164" fontId="3" fillId="11" borderId="6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vertical="center"/>
    </xf>
    <xf numFmtId="164" fontId="0" fillId="0" borderId="6" xfId="0" applyNumberFormat="1" applyBorder="1"/>
    <xf numFmtId="0" fontId="1" fillId="0" borderId="6" xfId="0" applyFont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165" fontId="8" fillId="7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65" fontId="9" fillId="0" borderId="6" xfId="0" applyNumberFormat="1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vertical="center" wrapText="1"/>
    </xf>
    <xf numFmtId="165" fontId="7" fillId="5" borderId="6" xfId="0" applyNumberFormat="1" applyFont="1" applyFill="1" applyBorder="1" applyAlignment="1">
      <alignment vertical="center" wrapText="1"/>
    </xf>
    <xf numFmtId="164" fontId="7" fillId="5" borderId="6" xfId="0" applyNumberFormat="1" applyFont="1" applyFill="1" applyBorder="1" applyAlignment="1">
      <alignment vertical="center" wrapText="1"/>
    </xf>
    <xf numFmtId="44" fontId="9" fillId="0" borderId="6" xfId="0" applyNumberFormat="1" applyFont="1" applyBorder="1" applyAlignment="1">
      <alignment horizontal="center" vertical="center" wrapText="1"/>
    </xf>
    <xf numFmtId="165" fontId="7" fillId="5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7" fontId="12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vertical="center" wrapText="1"/>
    </xf>
    <xf numFmtId="0" fontId="1" fillId="13" borderId="6" xfId="0" applyFont="1" applyFill="1" applyBorder="1" applyAlignment="1">
      <alignment horizontal="center" vertical="center" wrapText="1"/>
    </xf>
    <xf numFmtId="44" fontId="1" fillId="13" borderId="6" xfId="0" applyNumberFormat="1" applyFont="1" applyFill="1" applyBorder="1" applyAlignment="1">
      <alignment horizontal="right" vertical="center" wrapText="1"/>
    </xf>
    <xf numFmtId="168" fontId="0" fillId="13" borderId="6" xfId="0" applyNumberFormat="1" applyFill="1" applyBorder="1" applyAlignment="1">
      <alignment horizontal="right" vertical="center" wrapText="1"/>
    </xf>
    <xf numFmtId="0" fontId="0" fillId="13" borderId="0" xfId="0" applyFill="1"/>
    <xf numFmtId="0" fontId="4" fillId="1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0" fontId="0" fillId="14" borderId="0" xfId="0" applyFill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1" fillId="15" borderId="7" xfId="0" applyFont="1" applyFill="1" applyBorder="1"/>
    <xf numFmtId="0" fontId="0" fillId="15" borderId="7" xfId="0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 vertical="center"/>
    </xf>
    <xf numFmtId="0" fontId="1" fillId="15" borderId="9" xfId="0" applyFont="1" applyFill="1" applyBorder="1"/>
    <xf numFmtId="0" fontId="1" fillId="15" borderId="9" xfId="0" applyFont="1" applyFill="1" applyBorder="1" applyAlignment="1">
      <alignment horizontal="center" vertical="center"/>
    </xf>
    <xf numFmtId="16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4"/>
  <sheetViews>
    <sheetView tabSelected="1" topLeftCell="A535" workbookViewId="0">
      <selection activeCell="D543" sqref="D543"/>
    </sheetView>
  </sheetViews>
  <sheetFormatPr defaultColWidth="11.42578125" defaultRowHeight="14.45"/>
  <cols>
    <col min="1" max="1" width="4.85546875" style="186" customWidth="1"/>
    <col min="2" max="2" width="49.85546875" customWidth="1"/>
    <col min="3" max="3" width="7.28515625" style="186" customWidth="1"/>
    <col min="4" max="4" width="10.5703125" customWidth="1"/>
    <col min="5" max="5" width="17.85546875" customWidth="1"/>
    <col min="6" max="6" width="23.7109375" customWidth="1"/>
    <col min="7" max="7" width="14.42578125" style="193" customWidth="1"/>
  </cols>
  <sheetData>
    <row r="1" spans="1:7" ht="14.45" customHeight="1">
      <c r="A1" s="201" t="s">
        <v>0</v>
      </c>
      <c r="B1" s="202"/>
      <c r="C1" s="202"/>
      <c r="D1" s="202"/>
      <c r="E1" s="202"/>
      <c r="F1" s="202"/>
      <c r="G1" s="202"/>
    </row>
    <row r="2" spans="1:7" ht="26.45" customHeight="1">
      <c r="A2" s="1"/>
      <c r="B2" s="2"/>
      <c r="C2" s="2"/>
      <c r="D2" s="2"/>
      <c r="E2" s="2"/>
      <c r="G2"/>
    </row>
    <row r="3" spans="1:7" ht="30.7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90" t="s">
        <v>7</v>
      </c>
    </row>
    <row r="4" spans="1:7">
      <c r="A4" s="13">
        <v>100</v>
      </c>
      <c r="B4" s="3" t="s">
        <v>8</v>
      </c>
      <c r="C4" s="13"/>
      <c r="D4" s="4"/>
      <c r="E4" s="13"/>
      <c r="F4" s="5"/>
      <c r="G4" s="191"/>
    </row>
    <row r="5" spans="1:7" ht="15">
      <c r="A5" s="6">
        <v>101</v>
      </c>
      <c r="B5" s="7" t="s">
        <v>9</v>
      </c>
      <c r="C5" s="6" t="s">
        <v>10</v>
      </c>
      <c r="D5" s="8">
        <v>1</v>
      </c>
      <c r="E5" s="9"/>
      <c r="F5" s="10">
        <f t="shared" ref="F5:F68" si="0">D5*E5</f>
        <v>0</v>
      </c>
      <c r="G5" s="192">
        <f>F5/655.957</f>
        <v>0</v>
      </c>
    </row>
    <row r="6" spans="1:7" ht="16.149999999999999" customHeight="1">
      <c r="A6" s="6">
        <v>102</v>
      </c>
      <c r="B6" s="7" t="s">
        <v>11</v>
      </c>
      <c r="C6" s="6" t="s">
        <v>10</v>
      </c>
      <c r="D6" s="8">
        <v>1</v>
      </c>
      <c r="E6" s="9"/>
      <c r="F6" s="10">
        <f t="shared" si="0"/>
        <v>0</v>
      </c>
      <c r="G6" s="192">
        <f t="shared" ref="G6:G69" si="1">F6/655.957</f>
        <v>0</v>
      </c>
    </row>
    <row r="7" spans="1:7">
      <c r="A7" s="6"/>
      <c r="B7" s="11" t="s">
        <v>12</v>
      </c>
      <c r="C7" s="6"/>
      <c r="D7" s="8"/>
      <c r="E7" s="9"/>
      <c r="F7" s="10">
        <f>SUM(F5:F6)</f>
        <v>0</v>
      </c>
      <c r="G7" s="192">
        <f t="shared" si="1"/>
        <v>0</v>
      </c>
    </row>
    <row r="8" spans="1:7">
      <c r="A8" s="13" t="s">
        <v>13</v>
      </c>
      <c r="B8" s="13" t="s">
        <v>14</v>
      </c>
      <c r="C8" s="13"/>
      <c r="D8" s="13"/>
      <c r="E8" s="13"/>
      <c r="F8" s="10"/>
      <c r="G8" s="192">
        <f t="shared" si="1"/>
        <v>0</v>
      </c>
    </row>
    <row r="9" spans="1:7">
      <c r="A9" s="14" t="s">
        <v>15</v>
      </c>
      <c r="B9" s="14" t="s">
        <v>16</v>
      </c>
      <c r="C9" s="14"/>
      <c r="D9" s="14"/>
      <c r="E9" s="14"/>
      <c r="F9" s="10">
        <f t="shared" si="0"/>
        <v>0</v>
      </c>
      <c r="G9" s="192">
        <f t="shared" si="1"/>
        <v>0</v>
      </c>
    </row>
    <row r="10" spans="1:7">
      <c r="A10" s="16">
        <v>100</v>
      </c>
      <c r="B10" s="17" t="s">
        <v>17</v>
      </c>
      <c r="C10" s="18"/>
      <c r="D10" s="19"/>
      <c r="E10" s="20"/>
      <c r="F10" s="10">
        <f t="shared" si="0"/>
        <v>0</v>
      </c>
      <c r="G10" s="192">
        <f t="shared" si="1"/>
        <v>0</v>
      </c>
    </row>
    <row r="11" spans="1:7" ht="28.9">
      <c r="A11" s="6">
        <v>101</v>
      </c>
      <c r="B11" s="7" t="s">
        <v>18</v>
      </c>
      <c r="C11" s="6" t="s">
        <v>19</v>
      </c>
      <c r="D11" s="8">
        <v>0.31</v>
      </c>
      <c r="E11" s="22"/>
      <c r="F11" s="10">
        <f t="shared" si="0"/>
        <v>0</v>
      </c>
      <c r="G11" s="192">
        <f t="shared" si="1"/>
        <v>0</v>
      </c>
    </row>
    <row r="12" spans="1:7">
      <c r="A12" s="6"/>
      <c r="B12" s="11" t="s">
        <v>12</v>
      </c>
      <c r="C12" s="6"/>
      <c r="D12" s="8"/>
      <c r="E12" s="22"/>
      <c r="F12" s="10">
        <f>SUM(F11)</f>
        <v>0</v>
      </c>
      <c r="G12" s="192">
        <f t="shared" si="1"/>
        <v>0</v>
      </c>
    </row>
    <row r="13" spans="1:7">
      <c r="A13" s="16">
        <v>200</v>
      </c>
      <c r="B13" s="17" t="s">
        <v>20</v>
      </c>
      <c r="C13" s="18"/>
      <c r="D13" s="19"/>
      <c r="E13" s="23"/>
      <c r="F13" s="10">
        <f t="shared" si="0"/>
        <v>0</v>
      </c>
      <c r="G13" s="192">
        <f t="shared" si="1"/>
        <v>0</v>
      </c>
    </row>
    <row r="14" spans="1:7">
      <c r="A14" s="25">
        <v>201</v>
      </c>
      <c r="B14" s="7" t="s">
        <v>21</v>
      </c>
      <c r="C14" s="6" t="s">
        <v>22</v>
      </c>
      <c r="D14" s="8">
        <v>2</v>
      </c>
      <c r="E14" s="22"/>
      <c r="F14" s="10">
        <f t="shared" si="0"/>
        <v>0</v>
      </c>
      <c r="G14" s="192">
        <f t="shared" si="1"/>
        <v>0</v>
      </c>
    </row>
    <row r="15" spans="1:7">
      <c r="A15" s="25">
        <v>202</v>
      </c>
      <c r="B15" s="7" t="s">
        <v>23</v>
      </c>
      <c r="C15" s="6" t="s">
        <v>22</v>
      </c>
      <c r="D15" s="8">
        <v>1</v>
      </c>
      <c r="E15" s="22"/>
      <c r="F15" s="10">
        <f t="shared" si="0"/>
        <v>0</v>
      </c>
      <c r="G15" s="192">
        <f t="shared" si="1"/>
        <v>0</v>
      </c>
    </row>
    <row r="16" spans="1:7" ht="28.9">
      <c r="A16" s="25">
        <v>203</v>
      </c>
      <c r="B16" s="7" t="s">
        <v>24</v>
      </c>
      <c r="C16" s="6" t="s">
        <v>22</v>
      </c>
      <c r="D16" s="8">
        <v>1</v>
      </c>
      <c r="E16" s="22"/>
      <c r="F16" s="10">
        <f t="shared" si="0"/>
        <v>0</v>
      </c>
      <c r="G16" s="192">
        <f t="shared" si="1"/>
        <v>0</v>
      </c>
    </row>
    <row r="17" spans="1:7" ht="27.75" customHeight="1">
      <c r="A17" s="25">
        <v>204</v>
      </c>
      <c r="B17" s="7" t="s">
        <v>25</v>
      </c>
      <c r="C17" s="27" t="s">
        <v>19</v>
      </c>
      <c r="D17" s="28">
        <f>2.1*1.2+1.4*1.2</f>
        <v>4.2</v>
      </c>
      <c r="E17" s="29"/>
      <c r="F17" s="10">
        <f t="shared" si="0"/>
        <v>0</v>
      </c>
      <c r="G17" s="192">
        <f t="shared" si="1"/>
        <v>0</v>
      </c>
    </row>
    <row r="18" spans="1:7" ht="19.5" customHeight="1">
      <c r="A18" s="6"/>
      <c r="B18" s="11" t="s">
        <v>26</v>
      </c>
      <c r="C18" s="6"/>
      <c r="D18" s="8"/>
      <c r="E18" s="22"/>
      <c r="F18" s="10">
        <f>SUM(F14:F17)</f>
        <v>0</v>
      </c>
      <c r="G18" s="192">
        <f t="shared" si="1"/>
        <v>0</v>
      </c>
    </row>
    <row r="19" spans="1:7">
      <c r="A19" s="16">
        <v>300</v>
      </c>
      <c r="B19" s="17" t="s">
        <v>27</v>
      </c>
      <c r="C19" s="18"/>
      <c r="D19" s="19"/>
      <c r="E19" s="23"/>
      <c r="F19" s="10">
        <f t="shared" si="0"/>
        <v>0</v>
      </c>
      <c r="G19" s="192">
        <f t="shared" si="1"/>
        <v>0</v>
      </c>
    </row>
    <row r="20" spans="1:7" ht="28.9">
      <c r="A20" s="25">
        <v>301</v>
      </c>
      <c r="B20" s="30" t="s">
        <v>28</v>
      </c>
      <c r="C20" s="25" t="s">
        <v>10</v>
      </c>
      <c r="D20" s="31">
        <v>1</v>
      </c>
      <c r="E20" s="32"/>
      <c r="F20" s="10">
        <f t="shared" si="0"/>
        <v>0</v>
      </c>
      <c r="G20" s="192">
        <f t="shared" si="1"/>
        <v>0</v>
      </c>
    </row>
    <row r="21" spans="1:7" ht="28.9">
      <c r="A21" s="25"/>
      <c r="B21" s="33" t="s">
        <v>29</v>
      </c>
      <c r="C21" s="25"/>
      <c r="D21" s="31"/>
      <c r="E21" s="32"/>
      <c r="F21" s="10">
        <f t="shared" si="0"/>
        <v>0</v>
      </c>
      <c r="G21" s="192">
        <f t="shared" si="1"/>
        <v>0</v>
      </c>
    </row>
    <row r="22" spans="1:7">
      <c r="A22" s="25">
        <v>302</v>
      </c>
      <c r="B22" s="30" t="s">
        <v>30</v>
      </c>
      <c r="C22" s="25" t="s">
        <v>22</v>
      </c>
      <c r="D22" s="31">
        <v>1</v>
      </c>
      <c r="E22" s="32"/>
      <c r="F22" s="10">
        <f t="shared" si="0"/>
        <v>0</v>
      </c>
      <c r="G22" s="192">
        <f t="shared" si="1"/>
        <v>0</v>
      </c>
    </row>
    <row r="23" spans="1:7" ht="28.9">
      <c r="A23" s="25">
        <v>303</v>
      </c>
      <c r="B23" s="30" t="s">
        <v>31</v>
      </c>
      <c r="C23" s="25" t="s">
        <v>22</v>
      </c>
      <c r="D23" s="31">
        <v>3</v>
      </c>
      <c r="E23" s="32"/>
      <c r="F23" s="10">
        <f t="shared" si="0"/>
        <v>0</v>
      </c>
      <c r="G23" s="192">
        <f t="shared" si="1"/>
        <v>0</v>
      </c>
    </row>
    <row r="24" spans="1:7">
      <c r="A24" s="25">
        <v>303</v>
      </c>
      <c r="B24" s="30" t="s">
        <v>32</v>
      </c>
      <c r="C24" s="25" t="s">
        <v>22</v>
      </c>
      <c r="D24" s="31">
        <v>1</v>
      </c>
      <c r="E24" s="32"/>
      <c r="F24" s="10">
        <f t="shared" si="0"/>
        <v>0</v>
      </c>
      <c r="G24" s="192">
        <f t="shared" si="1"/>
        <v>0</v>
      </c>
    </row>
    <row r="25" spans="1:7">
      <c r="A25" s="6"/>
      <c r="B25" s="11" t="s">
        <v>33</v>
      </c>
      <c r="C25" s="6"/>
      <c r="D25" s="8"/>
      <c r="E25" s="22"/>
      <c r="F25" s="10">
        <f>SUM(F20:F24)</f>
        <v>0</v>
      </c>
      <c r="G25" s="192">
        <f t="shared" si="1"/>
        <v>0</v>
      </c>
    </row>
    <row r="26" spans="1:7">
      <c r="A26" s="16">
        <v>400</v>
      </c>
      <c r="B26" s="17" t="s">
        <v>34</v>
      </c>
      <c r="C26" s="16"/>
      <c r="D26" s="34"/>
      <c r="E26" s="35"/>
      <c r="F26" s="10">
        <f t="shared" si="0"/>
        <v>0</v>
      </c>
      <c r="G26" s="192">
        <f t="shared" si="1"/>
        <v>0</v>
      </c>
    </row>
    <row r="27" spans="1:7" ht="28.9">
      <c r="A27" s="25">
        <v>401</v>
      </c>
      <c r="B27" s="30" t="s">
        <v>35</v>
      </c>
      <c r="C27" s="25" t="s">
        <v>22</v>
      </c>
      <c r="D27" s="31">
        <v>1</v>
      </c>
      <c r="E27" s="32"/>
      <c r="F27" s="10">
        <f t="shared" si="0"/>
        <v>0</v>
      </c>
      <c r="G27" s="192">
        <f t="shared" si="1"/>
        <v>0</v>
      </c>
    </row>
    <row r="28" spans="1:7">
      <c r="A28" s="25">
        <v>402</v>
      </c>
      <c r="B28" s="30" t="s">
        <v>36</v>
      </c>
      <c r="C28" s="25" t="s">
        <v>22</v>
      </c>
      <c r="D28" s="31">
        <v>1</v>
      </c>
      <c r="E28" s="32"/>
      <c r="F28" s="10">
        <f t="shared" si="0"/>
        <v>0</v>
      </c>
      <c r="G28" s="192">
        <f t="shared" si="1"/>
        <v>0</v>
      </c>
    </row>
    <row r="29" spans="1:7">
      <c r="A29" s="25"/>
      <c r="B29" s="36" t="s">
        <v>37</v>
      </c>
      <c r="C29" s="25"/>
      <c r="D29" s="31"/>
      <c r="E29" s="32"/>
      <c r="F29" s="10">
        <f>SUM(F27:F28)</f>
        <v>0</v>
      </c>
      <c r="G29" s="192">
        <f t="shared" si="1"/>
        <v>0</v>
      </c>
    </row>
    <row r="30" spans="1:7">
      <c r="A30" s="16">
        <v>500</v>
      </c>
      <c r="B30" s="17" t="s">
        <v>38</v>
      </c>
      <c r="C30" s="18"/>
      <c r="D30" s="19"/>
      <c r="E30" s="23"/>
      <c r="F30" s="10">
        <f t="shared" si="0"/>
        <v>0</v>
      </c>
      <c r="G30" s="192">
        <f t="shared" si="1"/>
        <v>0</v>
      </c>
    </row>
    <row r="31" spans="1:7">
      <c r="A31" s="25">
        <v>501</v>
      </c>
      <c r="B31" s="30" t="s">
        <v>39</v>
      </c>
      <c r="C31" s="25" t="s">
        <v>19</v>
      </c>
      <c r="D31" s="31">
        <v>53.82</v>
      </c>
      <c r="E31" s="32"/>
      <c r="F31" s="10">
        <f t="shared" si="0"/>
        <v>0</v>
      </c>
      <c r="G31" s="192">
        <f t="shared" si="1"/>
        <v>0</v>
      </c>
    </row>
    <row r="32" spans="1:7">
      <c r="A32" s="25">
        <v>502</v>
      </c>
      <c r="B32" s="30" t="s">
        <v>40</v>
      </c>
      <c r="C32" s="25" t="s">
        <v>19</v>
      </c>
      <c r="D32" s="31">
        <v>18.739999999999998</v>
      </c>
      <c r="E32" s="32"/>
      <c r="F32" s="10">
        <f t="shared" si="0"/>
        <v>0</v>
      </c>
      <c r="G32" s="192">
        <f t="shared" si="1"/>
        <v>0</v>
      </c>
    </row>
    <row r="33" spans="1:7">
      <c r="A33" s="25">
        <v>503</v>
      </c>
      <c r="B33" s="30" t="s">
        <v>41</v>
      </c>
      <c r="C33" s="25" t="s">
        <v>19</v>
      </c>
      <c r="D33" s="31">
        <v>20.82</v>
      </c>
      <c r="E33" s="32"/>
      <c r="F33" s="10">
        <f t="shared" si="0"/>
        <v>0</v>
      </c>
      <c r="G33" s="192">
        <f t="shared" si="1"/>
        <v>0</v>
      </c>
    </row>
    <row r="34" spans="1:7">
      <c r="A34" s="25"/>
      <c r="B34" s="36" t="s">
        <v>42</v>
      </c>
      <c r="C34" s="25"/>
      <c r="D34" s="31"/>
      <c r="E34" s="32"/>
      <c r="F34" s="10">
        <f>SUM(F31:F33)</f>
        <v>0</v>
      </c>
      <c r="G34" s="192">
        <f t="shared" si="1"/>
        <v>0</v>
      </c>
    </row>
    <row r="35" spans="1:7">
      <c r="A35" s="16">
        <v>600</v>
      </c>
      <c r="B35" s="17" t="s">
        <v>43</v>
      </c>
      <c r="C35" s="18"/>
      <c r="D35" s="19"/>
      <c r="E35" s="23"/>
      <c r="F35" s="10">
        <f t="shared" si="0"/>
        <v>0</v>
      </c>
      <c r="G35" s="192">
        <f t="shared" si="1"/>
        <v>0</v>
      </c>
    </row>
    <row r="36" spans="1:7">
      <c r="A36" s="25">
        <v>601</v>
      </c>
      <c r="B36" s="30" t="s">
        <v>44</v>
      </c>
      <c r="C36" s="25" t="s">
        <v>10</v>
      </c>
      <c r="D36" s="31">
        <v>1</v>
      </c>
      <c r="E36" s="32"/>
      <c r="F36" s="10">
        <f t="shared" si="0"/>
        <v>0</v>
      </c>
      <c r="G36" s="192">
        <f t="shared" si="1"/>
        <v>0</v>
      </c>
    </row>
    <row r="37" spans="1:7" ht="28.9">
      <c r="A37" s="25"/>
      <c r="B37" s="33" t="s">
        <v>45</v>
      </c>
      <c r="C37" s="25"/>
      <c r="D37" s="31"/>
      <c r="E37" s="32"/>
      <c r="F37" s="10">
        <f t="shared" si="0"/>
        <v>0</v>
      </c>
      <c r="G37" s="192">
        <f t="shared" si="1"/>
        <v>0</v>
      </c>
    </row>
    <row r="38" spans="1:7">
      <c r="A38" s="25">
        <v>602</v>
      </c>
      <c r="B38" s="30" t="s">
        <v>46</v>
      </c>
      <c r="C38" s="25" t="s">
        <v>22</v>
      </c>
      <c r="D38" s="31">
        <v>1</v>
      </c>
      <c r="E38" s="32"/>
      <c r="F38" s="10">
        <f t="shared" si="0"/>
        <v>0</v>
      </c>
      <c r="G38" s="192">
        <f t="shared" si="1"/>
        <v>0</v>
      </c>
    </row>
    <row r="39" spans="1:7">
      <c r="A39" s="25">
        <v>603</v>
      </c>
      <c r="B39" s="30" t="s">
        <v>47</v>
      </c>
      <c r="C39" s="25" t="s">
        <v>22</v>
      </c>
      <c r="D39" s="31">
        <v>1</v>
      </c>
      <c r="E39" s="32"/>
      <c r="F39" s="10">
        <f t="shared" si="0"/>
        <v>0</v>
      </c>
      <c r="G39" s="192">
        <f t="shared" si="1"/>
        <v>0</v>
      </c>
    </row>
    <row r="40" spans="1:7">
      <c r="A40" s="25">
        <v>604</v>
      </c>
      <c r="B40" s="30" t="s">
        <v>48</v>
      </c>
      <c r="C40" s="25" t="s">
        <v>22</v>
      </c>
      <c r="D40" s="31">
        <v>1</v>
      </c>
      <c r="E40" s="32"/>
      <c r="F40" s="10">
        <f t="shared" si="0"/>
        <v>0</v>
      </c>
      <c r="G40" s="192">
        <f t="shared" si="1"/>
        <v>0</v>
      </c>
    </row>
    <row r="41" spans="1:7">
      <c r="A41" s="25">
        <v>605</v>
      </c>
      <c r="B41" s="30" t="s">
        <v>49</v>
      </c>
      <c r="C41" s="25" t="s">
        <v>22</v>
      </c>
      <c r="D41" s="31">
        <v>1</v>
      </c>
      <c r="E41" s="32"/>
      <c r="F41" s="10">
        <f t="shared" si="0"/>
        <v>0</v>
      </c>
      <c r="G41" s="192">
        <f t="shared" si="1"/>
        <v>0</v>
      </c>
    </row>
    <row r="42" spans="1:7">
      <c r="A42" s="25">
        <v>606</v>
      </c>
      <c r="B42" s="30" t="s">
        <v>50</v>
      </c>
      <c r="C42" s="25" t="s">
        <v>22</v>
      </c>
      <c r="D42" s="31">
        <v>1</v>
      </c>
      <c r="E42" s="32"/>
      <c r="F42" s="10">
        <f t="shared" si="0"/>
        <v>0</v>
      </c>
      <c r="G42" s="192">
        <f t="shared" si="1"/>
        <v>0</v>
      </c>
    </row>
    <row r="43" spans="1:7">
      <c r="A43" s="25"/>
      <c r="B43" s="36" t="s">
        <v>51</v>
      </c>
      <c r="C43" s="25"/>
      <c r="D43" s="31"/>
      <c r="E43" s="32"/>
      <c r="F43" s="10">
        <f>SUM(F36:F42)</f>
        <v>0</v>
      </c>
      <c r="G43" s="192">
        <f t="shared" si="1"/>
        <v>0</v>
      </c>
    </row>
    <row r="44" spans="1:7">
      <c r="A44" s="16">
        <v>700</v>
      </c>
      <c r="B44" s="17" t="s">
        <v>52</v>
      </c>
      <c r="C44" s="18"/>
      <c r="D44" s="19"/>
      <c r="E44" s="23"/>
      <c r="F44" s="10">
        <f t="shared" si="0"/>
        <v>0</v>
      </c>
      <c r="G44" s="192">
        <f t="shared" si="1"/>
        <v>0</v>
      </c>
    </row>
    <row r="45" spans="1:7" ht="28.9">
      <c r="A45" s="25">
        <v>701</v>
      </c>
      <c r="B45" s="30" t="s">
        <v>53</v>
      </c>
      <c r="C45" s="25" t="s">
        <v>19</v>
      </c>
      <c r="D45" s="31">
        <f>4*4.7</f>
        <v>18.8</v>
      </c>
      <c r="E45" s="32"/>
      <c r="F45" s="10">
        <f t="shared" si="0"/>
        <v>0</v>
      </c>
      <c r="G45" s="192">
        <f t="shared" si="1"/>
        <v>0</v>
      </c>
    </row>
    <row r="46" spans="1:7" ht="28.9">
      <c r="A46" s="25">
        <v>702</v>
      </c>
      <c r="B46" s="30" t="s">
        <v>54</v>
      </c>
      <c r="C46" s="25" t="s">
        <v>19</v>
      </c>
      <c r="D46" s="31">
        <f>1.925*1.18</f>
        <v>2.2715000000000001</v>
      </c>
      <c r="E46" s="32"/>
      <c r="F46" s="10">
        <f t="shared" si="0"/>
        <v>0</v>
      </c>
      <c r="G46" s="192">
        <f t="shared" si="1"/>
        <v>0</v>
      </c>
    </row>
    <row r="47" spans="1:7">
      <c r="A47" s="25">
        <v>703</v>
      </c>
      <c r="B47" s="30" t="s">
        <v>55</v>
      </c>
      <c r="C47" s="25" t="s">
        <v>19</v>
      </c>
      <c r="D47" s="31">
        <v>9.94</v>
      </c>
      <c r="E47" s="32"/>
      <c r="F47" s="10">
        <f t="shared" si="0"/>
        <v>0</v>
      </c>
      <c r="G47" s="192">
        <f t="shared" si="1"/>
        <v>0</v>
      </c>
    </row>
    <row r="48" spans="1:7">
      <c r="A48" s="25">
        <v>704</v>
      </c>
      <c r="B48" s="30" t="s">
        <v>56</v>
      </c>
      <c r="C48" s="25" t="s">
        <v>57</v>
      </c>
      <c r="D48" s="31">
        <v>17.36</v>
      </c>
      <c r="E48" s="32"/>
      <c r="F48" s="10">
        <f t="shared" si="0"/>
        <v>0</v>
      </c>
      <c r="G48" s="192">
        <f t="shared" si="1"/>
        <v>0</v>
      </c>
    </row>
    <row r="49" spans="1:7">
      <c r="A49" s="25"/>
      <c r="B49" s="36" t="s">
        <v>58</v>
      </c>
      <c r="C49" s="25"/>
      <c r="D49" s="31"/>
      <c r="E49" s="32"/>
      <c r="F49" s="10">
        <f>SUM(F45:F48)</f>
        <v>0</v>
      </c>
      <c r="G49" s="192">
        <f t="shared" si="1"/>
        <v>0</v>
      </c>
    </row>
    <row r="50" spans="1:7">
      <c r="A50" s="25"/>
      <c r="B50" s="36" t="s">
        <v>59</v>
      </c>
      <c r="C50" s="25"/>
      <c r="D50" s="31"/>
      <c r="E50" s="32"/>
      <c r="F50" s="10">
        <f>SUM(F49+F43+F34+F29+F25+F17+F12)</f>
        <v>0</v>
      </c>
      <c r="G50" s="192">
        <f t="shared" si="1"/>
        <v>0</v>
      </c>
    </row>
    <row r="51" spans="1:7">
      <c r="A51" s="14" t="s">
        <v>60</v>
      </c>
      <c r="B51" s="38" t="s">
        <v>61</v>
      </c>
      <c r="C51" s="39"/>
      <c r="D51" s="40"/>
      <c r="E51" s="41"/>
      <c r="F51" s="10">
        <f t="shared" si="0"/>
        <v>0</v>
      </c>
      <c r="G51" s="192">
        <f t="shared" si="1"/>
        <v>0</v>
      </c>
    </row>
    <row r="52" spans="1:7">
      <c r="A52" s="16">
        <v>100</v>
      </c>
      <c r="B52" s="17" t="s">
        <v>62</v>
      </c>
      <c r="C52" s="18"/>
      <c r="D52" s="19"/>
      <c r="E52" s="23"/>
      <c r="F52" s="10">
        <f t="shared" si="0"/>
        <v>0</v>
      </c>
      <c r="G52" s="192">
        <f t="shared" si="1"/>
        <v>0</v>
      </c>
    </row>
    <row r="53" spans="1:7" ht="28.9">
      <c r="A53" s="6"/>
      <c r="B53" s="3" t="s">
        <v>29</v>
      </c>
      <c r="C53" s="6"/>
      <c r="D53" s="8"/>
      <c r="E53" s="43"/>
      <c r="F53" s="10">
        <f t="shared" si="0"/>
        <v>0</v>
      </c>
      <c r="G53" s="192">
        <f t="shared" si="1"/>
        <v>0</v>
      </c>
    </row>
    <row r="54" spans="1:7">
      <c r="A54" s="6">
        <v>101</v>
      </c>
      <c r="B54" s="7" t="s">
        <v>63</v>
      </c>
      <c r="C54" s="6" t="s">
        <v>22</v>
      </c>
      <c r="D54" s="8">
        <v>2</v>
      </c>
      <c r="E54" s="22"/>
      <c r="F54" s="10">
        <f t="shared" si="0"/>
        <v>0</v>
      </c>
      <c r="G54" s="192">
        <f t="shared" si="1"/>
        <v>0</v>
      </c>
    </row>
    <row r="55" spans="1:7">
      <c r="A55" s="6">
        <v>102</v>
      </c>
      <c r="B55" s="7" t="s">
        <v>21</v>
      </c>
      <c r="C55" s="6" t="s">
        <v>22</v>
      </c>
      <c r="D55" s="8">
        <v>1</v>
      </c>
      <c r="E55" s="22"/>
      <c r="F55" s="10">
        <f t="shared" si="0"/>
        <v>0</v>
      </c>
      <c r="G55" s="192">
        <f t="shared" si="1"/>
        <v>0</v>
      </c>
    </row>
    <row r="56" spans="1:7">
      <c r="A56" s="6">
        <v>103</v>
      </c>
      <c r="B56" s="7" t="s">
        <v>64</v>
      </c>
      <c r="C56" s="6" t="s">
        <v>19</v>
      </c>
      <c r="D56" s="8">
        <v>3.32</v>
      </c>
      <c r="E56" s="22"/>
      <c r="F56" s="10">
        <f t="shared" si="0"/>
        <v>0</v>
      </c>
      <c r="G56" s="192">
        <f t="shared" si="1"/>
        <v>0</v>
      </c>
    </row>
    <row r="57" spans="1:7">
      <c r="A57" s="6">
        <v>104</v>
      </c>
      <c r="B57" s="7" t="s">
        <v>65</v>
      </c>
      <c r="C57" s="6" t="s">
        <v>19</v>
      </c>
      <c r="D57" s="8">
        <v>1.59</v>
      </c>
      <c r="E57" s="22"/>
      <c r="F57" s="10">
        <f t="shared" si="0"/>
        <v>0</v>
      </c>
      <c r="G57" s="192">
        <f t="shared" si="1"/>
        <v>0</v>
      </c>
    </row>
    <row r="58" spans="1:7">
      <c r="A58" s="6"/>
      <c r="B58" s="11" t="s">
        <v>12</v>
      </c>
      <c r="C58" s="6"/>
      <c r="D58" s="8"/>
      <c r="E58" s="22"/>
      <c r="F58" s="10">
        <f>SUM(F54:F57)</f>
        <v>0</v>
      </c>
      <c r="G58" s="192">
        <f t="shared" si="1"/>
        <v>0</v>
      </c>
    </row>
    <row r="59" spans="1:7">
      <c r="A59" s="16">
        <v>200</v>
      </c>
      <c r="B59" s="17" t="s">
        <v>66</v>
      </c>
      <c r="C59" s="18"/>
      <c r="D59" s="19"/>
      <c r="E59" s="23"/>
      <c r="F59" s="10">
        <f t="shared" si="0"/>
        <v>0</v>
      </c>
      <c r="G59" s="192">
        <f t="shared" si="1"/>
        <v>0</v>
      </c>
    </row>
    <row r="60" spans="1:7">
      <c r="A60" s="25">
        <v>201</v>
      </c>
      <c r="B60" s="30" t="s">
        <v>30</v>
      </c>
      <c r="C60" s="25" t="s">
        <v>22</v>
      </c>
      <c r="D60" s="31">
        <v>1</v>
      </c>
      <c r="E60" s="32"/>
      <c r="F60" s="10">
        <f t="shared" si="0"/>
        <v>0</v>
      </c>
      <c r="G60" s="192">
        <f t="shared" si="1"/>
        <v>0</v>
      </c>
    </row>
    <row r="61" spans="1:7" ht="28.9">
      <c r="A61" s="25">
        <v>202</v>
      </c>
      <c r="B61" s="30" t="s">
        <v>31</v>
      </c>
      <c r="C61" s="25" t="s">
        <v>22</v>
      </c>
      <c r="D61" s="31">
        <v>1</v>
      </c>
      <c r="E61" s="32"/>
      <c r="F61" s="10">
        <f t="shared" si="0"/>
        <v>0</v>
      </c>
      <c r="G61" s="192">
        <f t="shared" si="1"/>
        <v>0</v>
      </c>
    </row>
    <row r="62" spans="1:7">
      <c r="A62" s="25">
        <v>203</v>
      </c>
      <c r="B62" s="30" t="s">
        <v>67</v>
      </c>
      <c r="C62" s="25" t="s">
        <v>22</v>
      </c>
      <c r="D62" s="31">
        <v>1</v>
      </c>
      <c r="E62" s="32"/>
      <c r="F62" s="10">
        <f t="shared" si="0"/>
        <v>0</v>
      </c>
      <c r="G62" s="192">
        <f t="shared" si="1"/>
        <v>0</v>
      </c>
    </row>
    <row r="63" spans="1:7" ht="28.9">
      <c r="A63" s="25">
        <v>204</v>
      </c>
      <c r="B63" s="30" t="s">
        <v>68</v>
      </c>
      <c r="C63" s="25" t="s">
        <v>22</v>
      </c>
      <c r="D63" s="31">
        <v>1</v>
      </c>
      <c r="E63" s="32"/>
      <c r="F63" s="10">
        <f t="shared" si="0"/>
        <v>0</v>
      </c>
      <c r="G63" s="192">
        <f t="shared" si="1"/>
        <v>0</v>
      </c>
    </row>
    <row r="64" spans="1:7">
      <c r="A64" s="6"/>
      <c r="B64" s="11" t="s">
        <v>26</v>
      </c>
      <c r="C64" s="6"/>
      <c r="D64" s="8"/>
      <c r="E64" s="22"/>
      <c r="F64" s="10">
        <f>SUM(F60:F63)</f>
        <v>0</v>
      </c>
      <c r="G64" s="192">
        <f t="shared" si="1"/>
        <v>0</v>
      </c>
    </row>
    <row r="65" spans="1:7">
      <c r="A65" s="16">
        <v>300</v>
      </c>
      <c r="B65" s="17" t="s">
        <v>38</v>
      </c>
      <c r="C65" s="18"/>
      <c r="D65" s="19"/>
      <c r="E65" s="23"/>
      <c r="F65" s="10">
        <f t="shared" si="0"/>
        <v>0</v>
      </c>
      <c r="G65" s="192">
        <f t="shared" si="1"/>
        <v>0</v>
      </c>
    </row>
    <row r="66" spans="1:7">
      <c r="A66" s="25">
        <v>301</v>
      </c>
      <c r="B66" s="30" t="s">
        <v>69</v>
      </c>
      <c r="C66" s="25" t="s">
        <v>19</v>
      </c>
      <c r="D66" s="31">
        <v>41.11</v>
      </c>
      <c r="E66" s="32"/>
      <c r="F66" s="10">
        <f t="shared" si="0"/>
        <v>0</v>
      </c>
      <c r="G66" s="192">
        <f t="shared" si="1"/>
        <v>0</v>
      </c>
    </row>
    <row r="67" spans="1:7">
      <c r="A67" s="25">
        <v>302</v>
      </c>
      <c r="B67" s="30" t="s">
        <v>40</v>
      </c>
      <c r="C67" s="25" t="s">
        <v>19</v>
      </c>
      <c r="D67" s="31">
        <v>10.77</v>
      </c>
      <c r="E67" s="32"/>
      <c r="F67" s="10">
        <f t="shared" si="0"/>
        <v>0</v>
      </c>
      <c r="G67" s="192">
        <f t="shared" si="1"/>
        <v>0</v>
      </c>
    </row>
    <row r="68" spans="1:7">
      <c r="A68" s="25">
        <v>303</v>
      </c>
      <c r="B68" s="30" t="s">
        <v>41</v>
      </c>
      <c r="C68" s="25" t="s">
        <v>19</v>
      </c>
      <c r="D68" s="31">
        <v>12.93</v>
      </c>
      <c r="E68" s="32"/>
      <c r="F68" s="10">
        <f t="shared" si="0"/>
        <v>0</v>
      </c>
      <c r="G68" s="192">
        <f t="shared" si="1"/>
        <v>0</v>
      </c>
    </row>
    <row r="69" spans="1:7">
      <c r="A69" s="44"/>
      <c r="B69" s="45" t="s">
        <v>33</v>
      </c>
      <c r="C69" s="44"/>
      <c r="D69" s="46"/>
      <c r="E69" s="47"/>
      <c r="F69" s="10">
        <f>SUM(F66:F68)</f>
        <v>0</v>
      </c>
      <c r="G69" s="192">
        <f t="shared" si="1"/>
        <v>0</v>
      </c>
    </row>
    <row r="70" spans="1:7">
      <c r="A70" s="49">
        <v>400</v>
      </c>
      <c r="B70" s="17" t="s">
        <v>52</v>
      </c>
      <c r="C70" s="18"/>
      <c r="D70" s="50"/>
      <c r="E70" s="51"/>
      <c r="F70" s="10">
        <f t="shared" ref="F70:F133" si="2">D70*E70</f>
        <v>0</v>
      </c>
      <c r="G70" s="192">
        <f t="shared" ref="G70:G133" si="3">F70/655.957</f>
        <v>0</v>
      </c>
    </row>
    <row r="71" spans="1:7" ht="28.9">
      <c r="A71" s="44">
        <v>401</v>
      </c>
      <c r="B71" s="30" t="s">
        <v>53</v>
      </c>
      <c r="C71" s="25" t="s">
        <v>19</v>
      </c>
      <c r="D71" s="31">
        <f>2.96*3.48</f>
        <v>10.300800000000001</v>
      </c>
      <c r="E71" s="47"/>
      <c r="F71" s="10">
        <f t="shared" si="2"/>
        <v>0</v>
      </c>
      <c r="G71" s="192">
        <f t="shared" si="3"/>
        <v>0</v>
      </c>
    </row>
    <row r="72" spans="1:7">
      <c r="A72" s="44">
        <v>402</v>
      </c>
      <c r="B72" s="30" t="s">
        <v>56</v>
      </c>
      <c r="C72" s="25" t="s">
        <v>57</v>
      </c>
      <c r="D72" s="46">
        <f>2*(2.96+3.48)</f>
        <v>12.879999999999999</v>
      </c>
      <c r="E72" s="47"/>
      <c r="F72" s="10">
        <f t="shared" si="2"/>
        <v>0</v>
      </c>
      <c r="G72" s="192">
        <f t="shared" si="3"/>
        <v>0</v>
      </c>
    </row>
    <row r="73" spans="1:7">
      <c r="A73" s="44"/>
      <c r="B73" s="45" t="s">
        <v>37</v>
      </c>
      <c r="C73" s="25"/>
      <c r="D73" s="46"/>
      <c r="E73" s="47"/>
      <c r="F73" s="10">
        <f>SUM(F71:F72)</f>
        <v>0</v>
      </c>
      <c r="G73" s="192">
        <f t="shared" si="3"/>
        <v>0</v>
      </c>
    </row>
    <row r="74" spans="1:7">
      <c r="A74" s="44"/>
      <c r="B74" s="45" t="s">
        <v>70</v>
      </c>
      <c r="C74" s="44"/>
      <c r="D74" s="46"/>
      <c r="E74" s="47"/>
      <c r="F74" s="10">
        <f>SUM(F73+F69+F64+F58)</f>
        <v>0</v>
      </c>
      <c r="G74" s="192">
        <f t="shared" si="3"/>
        <v>0</v>
      </c>
    </row>
    <row r="75" spans="1:7">
      <c r="A75" s="54" t="s">
        <v>71</v>
      </c>
      <c r="B75" s="55" t="s">
        <v>72</v>
      </c>
      <c r="C75" s="56"/>
      <c r="D75" s="57"/>
      <c r="E75" s="58"/>
      <c r="F75" s="10">
        <f t="shared" si="2"/>
        <v>0</v>
      </c>
      <c r="G75" s="192">
        <f t="shared" si="3"/>
        <v>0</v>
      </c>
    </row>
    <row r="76" spans="1:7">
      <c r="A76" s="60">
        <v>100</v>
      </c>
      <c r="B76" s="61" t="s">
        <v>20</v>
      </c>
      <c r="C76" s="62"/>
      <c r="D76" s="63"/>
      <c r="E76" s="64"/>
      <c r="F76" s="10">
        <f t="shared" si="2"/>
        <v>0</v>
      </c>
      <c r="G76" s="192">
        <f t="shared" si="3"/>
        <v>0</v>
      </c>
    </row>
    <row r="77" spans="1:7">
      <c r="A77" s="66">
        <v>101</v>
      </c>
      <c r="B77" s="67" t="s">
        <v>73</v>
      </c>
      <c r="C77" s="66" t="s">
        <v>10</v>
      </c>
      <c r="D77" s="68">
        <v>2</v>
      </c>
      <c r="E77" s="69"/>
      <c r="F77" s="10">
        <f t="shared" si="2"/>
        <v>0</v>
      </c>
      <c r="G77" s="192">
        <f t="shared" si="3"/>
        <v>0</v>
      </c>
    </row>
    <row r="78" spans="1:7" ht="28.9">
      <c r="A78" s="71"/>
      <c r="B78" s="72" t="s">
        <v>29</v>
      </c>
      <c r="C78" s="71"/>
      <c r="D78" s="73"/>
      <c r="E78" s="74"/>
      <c r="F78" s="10">
        <f t="shared" si="2"/>
        <v>0</v>
      </c>
      <c r="G78" s="192">
        <f t="shared" si="3"/>
        <v>0</v>
      </c>
    </row>
    <row r="79" spans="1:7">
      <c r="A79" s="71">
        <v>102</v>
      </c>
      <c r="B79" s="76" t="s">
        <v>21</v>
      </c>
      <c r="C79" s="71" t="s">
        <v>22</v>
      </c>
      <c r="D79" s="73">
        <v>1</v>
      </c>
      <c r="E79" s="77"/>
      <c r="F79" s="10">
        <f t="shared" si="2"/>
        <v>0</v>
      </c>
      <c r="G79" s="192">
        <f t="shared" si="3"/>
        <v>0</v>
      </c>
    </row>
    <row r="80" spans="1:7">
      <c r="A80" s="71">
        <v>103</v>
      </c>
      <c r="B80" s="76" t="s">
        <v>63</v>
      </c>
      <c r="C80" s="71" t="s">
        <v>22</v>
      </c>
      <c r="D80" s="73">
        <v>2</v>
      </c>
      <c r="E80" s="77"/>
      <c r="F80" s="10">
        <f t="shared" si="2"/>
        <v>0</v>
      </c>
      <c r="G80" s="192">
        <f t="shared" si="3"/>
        <v>0</v>
      </c>
    </row>
    <row r="81" spans="1:7">
      <c r="A81" s="71">
        <v>104</v>
      </c>
      <c r="B81" s="76" t="s">
        <v>74</v>
      </c>
      <c r="C81" s="71" t="s">
        <v>19</v>
      </c>
      <c r="D81" s="73">
        <f>2.1*1.2</f>
        <v>2.52</v>
      </c>
      <c r="E81" s="77"/>
      <c r="F81" s="10">
        <f t="shared" si="2"/>
        <v>0</v>
      </c>
      <c r="G81" s="192">
        <f t="shared" si="3"/>
        <v>0</v>
      </c>
    </row>
    <row r="82" spans="1:7">
      <c r="A82" s="71"/>
      <c r="B82" s="78" t="s">
        <v>12</v>
      </c>
      <c r="C82" s="71"/>
      <c r="D82" s="73"/>
      <c r="E82" s="77"/>
      <c r="F82" s="10">
        <f>SUM(F77:F81)</f>
        <v>0</v>
      </c>
      <c r="G82" s="192">
        <f t="shared" si="3"/>
        <v>0</v>
      </c>
    </row>
    <row r="83" spans="1:7">
      <c r="A83" s="60">
        <v>200</v>
      </c>
      <c r="B83" s="61" t="s">
        <v>66</v>
      </c>
      <c r="C83" s="62"/>
      <c r="D83" s="63"/>
      <c r="E83" s="64"/>
      <c r="F83" s="10">
        <f t="shared" si="2"/>
        <v>0</v>
      </c>
      <c r="G83" s="192">
        <f t="shared" si="3"/>
        <v>0</v>
      </c>
    </row>
    <row r="84" spans="1:7" ht="28.9">
      <c r="A84" s="80"/>
      <c r="B84" s="81" t="s">
        <v>29</v>
      </c>
      <c r="C84" s="80"/>
      <c r="D84" s="82"/>
      <c r="E84" s="83"/>
      <c r="F84" s="10">
        <f t="shared" si="2"/>
        <v>0</v>
      </c>
      <c r="G84" s="192">
        <f t="shared" si="3"/>
        <v>0</v>
      </c>
    </row>
    <row r="85" spans="1:7">
      <c r="A85" s="80">
        <v>201</v>
      </c>
      <c r="B85" s="84" t="s">
        <v>75</v>
      </c>
      <c r="C85" s="80" t="s">
        <v>22</v>
      </c>
      <c r="D85" s="82">
        <v>1</v>
      </c>
      <c r="E85" s="83"/>
      <c r="F85" s="10">
        <f t="shared" si="2"/>
        <v>0</v>
      </c>
      <c r="G85" s="192">
        <f t="shared" si="3"/>
        <v>0</v>
      </c>
    </row>
    <row r="86" spans="1:7">
      <c r="A86" s="80">
        <v>202</v>
      </c>
      <c r="B86" s="30" t="s">
        <v>67</v>
      </c>
      <c r="C86" s="25" t="s">
        <v>22</v>
      </c>
      <c r="D86" s="31">
        <v>1</v>
      </c>
      <c r="E86" s="32"/>
      <c r="F86" s="10">
        <f t="shared" si="2"/>
        <v>0</v>
      </c>
      <c r="G86" s="192">
        <f t="shared" si="3"/>
        <v>0</v>
      </c>
    </row>
    <row r="87" spans="1:7" ht="28.9">
      <c r="A87" s="80">
        <v>203</v>
      </c>
      <c r="B87" s="30" t="s">
        <v>68</v>
      </c>
      <c r="C87" s="25" t="s">
        <v>22</v>
      </c>
      <c r="D87" s="31">
        <v>1</v>
      </c>
      <c r="E87" s="32"/>
      <c r="F87" s="10">
        <f t="shared" si="2"/>
        <v>0</v>
      </c>
      <c r="G87" s="192">
        <f t="shared" si="3"/>
        <v>0</v>
      </c>
    </row>
    <row r="88" spans="1:7">
      <c r="A88" s="80">
        <v>204</v>
      </c>
      <c r="B88" s="84" t="s">
        <v>76</v>
      </c>
      <c r="C88" s="80" t="s">
        <v>22</v>
      </c>
      <c r="D88" s="82">
        <v>3</v>
      </c>
      <c r="E88" s="83"/>
      <c r="F88" s="10">
        <f t="shared" si="2"/>
        <v>0</v>
      </c>
      <c r="G88" s="192">
        <f t="shared" si="3"/>
        <v>0</v>
      </c>
    </row>
    <row r="89" spans="1:7">
      <c r="A89" s="71"/>
      <c r="B89" s="78" t="s">
        <v>26</v>
      </c>
      <c r="C89" s="71"/>
      <c r="D89" s="73"/>
      <c r="E89" s="77"/>
      <c r="F89" s="10">
        <f>SUM(F84:F88)</f>
        <v>0</v>
      </c>
      <c r="G89" s="192">
        <f t="shared" si="3"/>
        <v>0</v>
      </c>
    </row>
    <row r="90" spans="1:7">
      <c r="A90" s="60">
        <v>300</v>
      </c>
      <c r="B90" s="61" t="s">
        <v>17</v>
      </c>
      <c r="C90" s="60"/>
      <c r="D90" s="85"/>
      <c r="E90" s="86"/>
      <c r="F90" s="10">
        <f t="shared" si="2"/>
        <v>0</v>
      </c>
      <c r="G90" s="192">
        <f t="shared" si="3"/>
        <v>0</v>
      </c>
    </row>
    <row r="91" spans="1:7">
      <c r="A91" s="80">
        <v>301</v>
      </c>
      <c r="B91" s="7" t="s">
        <v>77</v>
      </c>
      <c r="C91" s="6" t="s">
        <v>19</v>
      </c>
      <c r="D91" s="8">
        <v>0.31</v>
      </c>
      <c r="E91" s="22"/>
      <c r="F91" s="10">
        <f t="shared" si="2"/>
        <v>0</v>
      </c>
      <c r="G91" s="192">
        <f t="shared" si="3"/>
        <v>0</v>
      </c>
    </row>
    <row r="92" spans="1:7">
      <c r="A92" s="80"/>
      <c r="B92" s="88" t="s">
        <v>33</v>
      </c>
      <c r="C92" s="80"/>
      <c r="D92" s="82"/>
      <c r="E92" s="83"/>
      <c r="F92" s="10">
        <f>SUM(F91)</f>
        <v>0</v>
      </c>
      <c r="G92" s="192">
        <f t="shared" si="3"/>
        <v>0</v>
      </c>
    </row>
    <row r="93" spans="1:7">
      <c r="A93" s="60">
        <v>400</v>
      </c>
      <c r="B93" s="61" t="s">
        <v>38</v>
      </c>
      <c r="C93" s="62"/>
      <c r="D93" s="63"/>
      <c r="E93" s="64"/>
      <c r="F93" s="10">
        <f t="shared" si="2"/>
        <v>0</v>
      </c>
      <c r="G93" s="192">
        <f t="shared" si="3"/>
        <v>0</v>
      </c>
    </row>
    <row r="94" spans="1:7">
      <c r="A94" s="80">
        <v>401</v>
      </c>
      <c r="B94" s="84" t="s">
        <v>69</v>
      </c>
      <c r="C94" s="80" t="s">
        <v>19</v>
      </c>
      <c r="D94" s="82">
        <v>46.44</v>
      </c>
      <c r="E94" s="83"/>
      <c r="F94" s="10">
        <f t="shared" si="2"/>
        <v>0</v>
      </c>
      <c r="G94" s="192">
        <f t="shared" si="3"/>
        <v>0</v>
      </c>
    </row>
    <row r="95" spans="1:7">
      <c r="A95" s="80">
        <v>402</v>
      </c>
      <c r="B95" s="84" t="s">
        <v>40</v>
      </c>
      <c r="C95" s="80" t="s">
        <v>19</v>
      </c>
      <c r="D95" s="82">
        <v>13.74</v>
      </c>
      <c r="E95" s="83"/>
      <c r="F95" s="10">
        <f t="shared" si="2"/>
        <v>0</v>
      </c>
      <c r="G95" s="192">
        <f t="shared" si="3"/>
        <v>0</v>
      </c>
    </row>
    <row r="96" spans="1:7">
      <c r="A96" s="80">
        <v>403</v>
      </c>
      <c r="B96" s="84" t="s">
        <v>41</v>
      </c>
      <c r="C96" s="80" t="s">
        <v>19</v>
      </c>
      <c r="D96" s="82">
        <v>14.47</v>
      </c>
      <c r="E96" s="83"/>
      <c r="F96" s="10">
        <f t="shared" si="2"/>
        <v>0</v>
      </c>
      <c r="G96" s="192">
        <f t="shared" si="3"/>
        <v>0</v>
      </c>
    </row>
    <row r="97" spans="1:7">
      <c r="A97" s="80"/>
      <c r="B97" s="88" t="s">
        <v>37</v>
      </c>
      <c r="C97" s="80"/>
      <c r="D97" s="82"/>
      <c r="E97" s="83"/>
      <c r="F97" s="10">
        <f>SUM(F94:F96)</f>
        <v>0</v>
      </c>
      <c r="G97" s="192">
        <f t="shared" si="3"/>
        <v>0</v>
      </c>
    </row>
    <row r="98" spans="1:7">
      <c r="A98" s="60">
        <v>500</v>
      </c>
      <c r="B98" s="61" t="s">
        <v>43</v>
      </c>
      <c r="C98" s="62"/>
      <c r="D98" s="63"/>
      <c r="E98" s="64"/>
      <c r="F98" s="10">
        <f t="shared" si="2"/>
        <v>0</v>
      </c>
      <c r="G98" s="192">
        <f t="shared" si="3"/>
        <v>0</v>
      </c>
    </row>
    <row r="99" spans="1:7">
      <c r="A99" s="80">
        <v>501</v>
      </c>
      <c r="B99" s="84" t="s">
        <v>44</v>
      </c>
      <c r="C99" s="80" t="s">
        <v>10</v>
      </c>
      <c r="D99" s="82">
        <v>1</v>
      </c>
      <c r="E99" s="83"/>
      <c r="F99" s="10">
        <f t="shared" si="2"/>
        <v>0</v>
      </c>
      <c r="G99" s="192">
        <f t="shared" si="3"/>
        <v>0</v>
      </c>
    </row>
    <row r="100" spans="1:7" ht="28.9">
      <c r="A100" s="80"/>
      <c r="B100" s="81" t="s">
        <v>45</v>
      </c>
      <c r="C100" s="80"/>
      <c r="D100" s="82"/>
      <c r="E100" s="83"/>
      <c r="F100" s="10">
        <f t="shared" si="2"/>
        <v>0</v>
      </c>
      <c r="G100" s="192">
        <f t="shared" si="3"/>
        <v>0</v>
      </c>
    </row>
    <row r="101" spans="1:7">
      <c r="A101" s="80">
        <v>502</v>
      </c>
      <c r="B101" s="30" t="s">
        <v>78</v>
      </c>
      <c r="C101" s="25" t="s">
        <v>22</v>
      </c>
      <c r="D101" s="31">
        <v>1</v>
      </c>
      <c r="E101" s="32"/>
      <c r="F101" s="10">
        <f t="shared" si="2"/>
        <v>0</v>
      </c>
      <c r="G101" s="192">
        <f t="shared" si="3"/>
        <v>0</v>
      </c>
    </row>
    <row r="102" spans="1:7">
      <c r="A102" s="80">
        <v>503</v>
      </c>
      <c r="B102" s="30" t="s">
        <v>47</v>
      </c>
      <c r="C102" s="25" t="s">
        <v>22</v>
      </c>
      <c r="D102" s="31">
        <v>1</v>
      </c>
      <c r="E102" s="32"/>
      <c r="F102" s="10">
        <f t="shared" si="2"/>
        <v>0</v>
      </c>
      <c r="G102" s="192">
        <f t="shared" si="3"/>
        <v>0</v>
      </c>
    </row>
    <row r="103" spans="1:7">
      <c r="A103" s="80">
        <v>504</v>
      </c>
      <c r="B103" s="30" t="s">
        <v>48</v>
      </c>
      <c r="C103" s="25" t="s">
        <v>22</v>
      </c>
      <c r="D103" s="31">
        <v>1</v>
      </c>
      <c r="E103" s="32"/>
      <c r="F103" s="10">
        <f t="shared" si="2"/>
        <v>0</v>
      </c>
      <c r="G103" s="192">
        <f t="shared" si="3"/>
        <v>0</v>
      </c>
    </row>
    <row r="104" spans="1:7">
      <c r="A104" s="80">
        <v>505</v>
      </c>
      <c r="B104" s="30" t="s">
        <v>49</v>
      </c>
      <c r="C104" s="25" t="s">
        <v>22</v>
      </c>
      <c r="D104" s="31">
        <v>1</v>
      </c>
      <c r="E104" s="32"/>
      <c r="F104" s="10">
        <f t="shared" si="2"/>
        <v>0</v>
      </c>
      <c r="G104" s="192">
        <f t="shared" si="3"/>
        <v>0</v>
      </c>
    </row>
    <row r="105" spans="1:7">
      <c r="A105" s="80">
        <v>506</v>
      </c>
      <c r="B105" s="30" t="s">
        <v>50</v>
      </c>
      <c r="C105" s="25" t="s">
        <v>22</v>
      </c>
      <c r="D105" s="31">
        <v>1</v>
      </c>
      <c r="E105" s="32"/>
      <c r="F105" s="10">
        <f t="shared" si="2"/>
        <v>0</v>
      </c>
      <c r="G105" s="192">
        <f t="shared" si="3"/>
        <v>0</v>
      </c>
    </row>
    <row r="106" spans="1:7">
      <c r="A106" s="80"/>
      <c r="B106" s="88" t="s">
        <v>42</v>
      </c>
      <c r="C106" s="80"/>
      <c r="D106" s="82"/>
      <c r="E106" s="83"/>
      <c r="F106" s="10">
        <f>SUM(F99:F105)</f>
        <v>0</v>
      </c>
      <c r="G106" s="192">
        <f t="shared" si="3"/>
        <v>0</v>
      </c>
    </row>
    <row r="107" spans="1:7">
      <c r="A107" s="16">
        <v>600</v>
      </c>
      <c r="B107" s="17" t="s">
        <v>52</v>
      </c>
      <c r="C107" s="18"/>
      <c r="D107" s="19"/>
      <c r="E107" s="23"/>
      <c r="F107" s="10">
        <f t="shared" si="2"/>
        <v>0</v>
      </c>
      <c r="G107" s="192">
        <f t="shared" si="3"/>
        <v>0</v>
      </c>
    </row>
    <row r="108" spans="1:7" ht="28.9">
      <c r="A108" s="25">
        <v>601</v>
      </c>
      <c r="B108" s="30" t="s">
        <v>53</v>
      </c>
      <c r="C108" s="25" t="s">
        <v>19</v>
      </c>
      <c r="D108" s="31">
        <f>3.5*4</f>
        <v>14</v>
      </c>
      <c r="E108" s="32"/>
      <c r="F108" s="10">
        <f t="shared" si="2"/>
        <v>0</v>
      </c>
      <c r="G108" s="192">
        <f t="shared" si="3"/>
        <v>0</v>
      </c>
    </row>
    <row r="109" spans="1:7" ht="28.9">
      <c r="A109" s="25">
        <v>602</v>
      </c>
      <c r="B109" s="30" t="s">
        <v>54</v>
      </c>
      <c r="C109" s="25" t="s">
        <v>19</v>
      </c>
      <c r="D109" s="31">
        <f>1.955*1.18</f>
        <v>2.3069000000000002</v>
      </c>
      <c r="E109" s="32"/>
      <c r="F109" s="10">
        <f t="shared" si="2"/>
        <v>0</v>
      </c>
      <c r="G109" s="192">
        <f t="shared" si="3"/>
        <v>0</v>
      </c>
    </row>
    <row r="110" spans="1:7">
      <c r="A110" s="25">
        <v>603</v>
      </c>
      <c r="B110" s="30" t="s">
        <v>79</v>
      </c>
      <c r="C110" s="25" t="s">
        <v>19</v>
      </c>
      <c r="D110" s="31">
        <v>9.85</v>
      </c>
      <c r="E110" s="32"/>
      <c r="F110" s="10">
        <f t="shared" si="2"/>
        <v>0</v>
      </c>
      <c r="G110" s="192">
        <f t="shared" si="3"/>
        <v>0</v>
      </c>
    </row>
    <row r="111" spans="1:7">
      <c r="A111" s="25">
        <v>604</v>
      </c>
      <c r="B111" s="30" t="s">
        <v>56</v>
      </c>
      <c r="C111" s="25" t="s">
        <v>57</v>
      </c>
      <c r="D111" s="31">
        <f>2*(3.5+4)</f>
        <v>15</v>
      </c>
      <c r="E111" s="32"/>
      <c r="F111" s="10">
        <f t="shared" si="2"/>
        <v>0</v>
      </c>
      <c r="G111" s="192">
        <f t="shared" si="3"/>
        <v>0</v>
      </c>
    </row>
    <row r="112" spans="1:7">
      <c r="A112" s="25"/>
      <c r="B112" s="36" t="s">
        <v>51</v>
      </c>
      <c r="C112" s="25"/>
      <c r="D112" s="31"/>
      <c r="E112" s="32"/>
      <c r="F112" s="10">
        <f>SUM(F108:F111)</f>
        <v>0</v>
      </c>
      <c r="G112" s="192">
        <f t="shared" si="3"/>
        <v>0</v>
      </c>
    </row>
    <row r="113" spans="1:7">
      <c r="A113" s="44"/>
      <c r="B113" s="45" t="s">
        <v>80</v>
      </c>
      <c r="C113" s="44"/>
      <c r="D113" s="46"/>
      <c r="E113" s="47"/>
      <c r="F113" s="10">
        <f>SUM(F112+F107+F97+F92+F89+F82)</f>
        <v>0</v>
      </c>
      <c r="G113" s="192">
        <f t="shared" si="3"/>
        <v>0</v>
      </c>
    </row>
    <row r="114" spans="1:7">
      <c r="A114" s="90" t="s">
        <v>81</v>
      </c>
      <c r="B114" s="91" t="s">
        <v>82</v>
      </c>
      <c r="C114" s="92"/>
      <c r="D114" s="93"/>
      <c r="E114" s="94"/>
      <c r="F114" s="10">
        <f t="shared" si="2"/>
        <v>0</v>
      </c>
      <c r="G114" s="192">
        <f t="shared" si="3"/>
        <v>0</v>
      </c>
    </row>
    <row r="115" spans="1:7">
      <c r="A115" s="60">
        <v>100</v>
      </c>
      <c r="B115" s="61" t="s">
        <v>62</v>
      </c>
      <c r="C115" s="62"/>
      <c r="D115" s="63"/>
      <c r="E115" s="64"/>
      <c r="F115" s="10">
        <f t="shared" si="2"/>
        <v>0</v>
      </c>
      <c r="G115" s="192">
        <f t="shared" si="3"/>
        <v>0</v>
      </c>
    </row>
    <row r="116" spans="1:7" ht="28.9">
      <c r="A116" s="71"/>
      <c r="B116" s="72" t="s">
        <v>29</v>
      </c>
      <c r="C116" s="71"/>
      <c r="D116" s="73"/>
      <c r="E116" s="74"/>
      <c r="F116" s="10">
        <f t="shared" si="2"/>
        <v>0</v>
      </c>
      <c r="G116" s="192">
        <f t="shared" si="3"/>
        <v>0</v>
      </c>
    </row>
    <row r="117" spans="1:7">
      <c r="A117" s="71">
        <v>101</v>
      </c>
      <c r="B117" s="76" t="s">
        <v>21</v>
      </c>
      <c r="C117" s="71" t="s">
        <v>22</v>
      </c>
      <c r="D117" s="73">
        <v>1</v>
      </c>
      <c r="E117" s="77"/>
      <c r="F117" s="10">
        <f t="shared" si="2"/>
        <v>0</v>
      </c>
      <c r="G117" s="192">
        <f t="shared" si="3"/>
        <v>0</v>
      </c>
    </row>
    <row r="118" spans="1:7">
      <c r="A118" s="71">
        <v>102</v>
      </c>
      <c r="B118" s="76" t="s">
        <v>83</v>
      </c>
      <c r="C118" s="71" t="s">
        <v>22</v>
      </c>
      <c r="D118" s="73">
        <v>3</v>
      </c>
      <c r="E118" s="77"/>
      <c r="F118" s="10">
        <f t="shared" si="2"/>
        <v>0</v>
      </c>
      <c r="G118" s="192">
        <f t="shared" si="3"/>
        <v>0</v>
      </c>
    </row>
    <row r="119" spans="1:7" ht="21.6" customHeight="1">
      <c r="A119" s="71">
        <v>103</v>
      </c>
      <c r="B119" s="76" t="s">
        <v>84</v>
      </c>
      <c r="C119" s="71" t="s">
        <v>19</v>
      </c>
      <c r="D119" s="73">
        <f>2.1*1.2</f>
        <v>2.52</v>
      </c>
      <c r="E119" s="77"/>
      <c r="F119" s="10">
        <f t="shared" si="2"/>
        <v>0</v>
      </c>
      <c r="G119" s="192">
        <f t="shared" si="3"/>
        <v>0</v>
      </c>
    </row>
    <row r="120" spans="1:7">
      <c r="A120" s="96"/>
      <c r="B120" s="78" t="s">
        <v>12</v>
      </c>
      <c r="C120" s="66"/>
      <c r="D120" s="68"/>
      <c r="E120" s="69"/>
      <c r="F120" s="10">
        <f>SUM(F116:F119)</f>
        <v>0</v>
      </c>
      <c r="G120" s="192">
        <f t="shared" si="3"/>
        <v>0</v>
      </c>
    </row>
    <row r="121" spans="1:7">
      <c r="A121" s="98">
        <v>200</v>
      </c>
      <c r="B121" s="99" t="s">
        <v>85</v>
      </c>
      <c r="C121" s="100"/>
      <c r="D121" s="101"/>
      <c r="E121" s="102"/>
      <c r="F121" s="10">
        <f t="shared" si="2"/>
        <v>0</v>
      </c>
      <c r="G121" s="192">
        <f t="shared" si="3"/>
        <v>0</v>
      </c>
    </row>
    <row r="122" spans="1:7" ht="28.9">
      <c r="A122" s="80"/>
      <c r="B122" s="81" t="s">
        <v>29</v>
      </c>
      <c r="C122" s="80"/>
      <c r="D122" s="82"/>
      <c r="E122" s="83"/>
      <c r="F122" s="10">
        <f t="shared" si="2"/>
        <v>0</v>
      </c>
      <c r="G122" s="192">
        <f t="shared" si="3"/>
        <v>0</v>
      </c>
    </row>
    <row r="123" spans="1:7">
      <c r="A123" s="80">
        <v>201</v>
      </c>
      <c r="B123" s="84" t="s">
        <v>75</v>
      </c>
      <c r="C123" s="80" t="s">
        <v>22</v>
      </c>
      <c r="D123" s="82">
        <v>1</v>
      </c>
      <c r="E123" s="83"/>
      <c r="F123" s="10">
        <f t="shared" si="2"/>
        <v>0</v>
      </c>
      <c r="G123" s="192">
        <f t="shared" si="3"/>
        <v>0</v>
      </c>
    </row>
    <row r="124" spans="1:7">
      <c r="A124" s="80">
        <v>202</v>
      </c>
      <c r="B124" s="84" t="s">
        <v>67</v>
      </c>
      <c r="C124" s="80" t="s">
        <v>22</v>
      </c>
      <c r="D124" s="82">
        <v>1</v>
      </c>
      <c r="E124" s="83"/>
      <c r="F124" s="10">
        <f t="shared" si="2"/>
        <v>0</v>
      </c>
      <c r="G124" s="192">
        <f t="shared" si="3"/>
        <v>0</v>
      </c>
    </row>
    <row r="125" spans="1:7">
      <c r="A125" s="71">
        <v>203</v>
      </c>
      <c r="B125" s="84" t="s">
        <v>76</v>
      </c>
      <c r="C125" s="80" t="s">
        <v>22</v>
      </c>
      <c r="D125" s="82">
        <v>2</v>
      </c>
      <c r="E125" s="83"/>
      <c r="F125" s="10">
        <f t="shared" si="2"/>
        <v>0</v>
      </c>
      <c r="G125" s="192">
        <f t="shared" si="3"/>
        <v>0</v>
      </c>
    </row>
    <row r="126" spans="1:7" ht="28.9">
      <c r="A126" s="80">
        <v>204</v>
      </c>
      <c r="B126" s="84" t="s">
        <v>68</v>
      </c>
      <c r="C126" s="80" t="s">
        <v>22</v>
      </c>
      <c r="D126" s="82">
        <v>1</v>
      </c>
      <c r="E126" s="83"/>
      <c r="F126" s="10">
        <f t="shared" si="2"/>
        <v>0</v>
      </c>
      <c r="G126" s="192">
        <f t="shared" si="3"/>
        <v>0</v>
      </c>
    </row>
    <row r="127" spans="1:7">
      <c r="A127" s="96"/>
      <c r="B127" s="78" t="s">
        <v>26</v>
      </c>
      <c r="C127" s="96"/>
      <c r="D127" s="104"/>
      <c r="E127" s="105"/>
      <c r="F127" s="10">
        <f>SUM(F122:F126)</f>
        <v>0</v>
      </c>
      <c r="G127" s="192">
        <f t="shared" si="3"/>
        <v>0</v>
      </c>
    </row>
    <row r="128" spans="1:7">
      <c r="A128" s="98">
        <v>300</v>
      </c>
      <c r="B128" s="99" t="s">
        <v>38</v>
      </c>
      <c r="C128" s="100"/>
      <c r="D128" s="101"/>
      <c r="E128" s="102"/>
      <c r="F128" s="10">
        <f t="shared" si="2"/>
        <v>0</v>
      </c>
      <c r="G128" s="192">
        <f t="shared" si="3"/>
        <v>0</v>
      </c>
    </row>
    <row r="129" spans="1:7">
      <c r="A129" s="80">
        <v>301</v>
      </c>
      <c r="B129" s="84" t="s">
        <v>69</v>
      </c>
      <c r="C129" s="80" t="s">
        <v>19</v>
      </c>
      <c r="D129" s="82">
        <v>34.311999999999998</v>
      </c>
      <c r="E129" s="83"/>
      <c r="F129" s="10">
        <f t="shared" si="2"/>
        <v>0</v>
      </c>
      <c r="G129" s="192">
        <f t="shared" si="3"/>
        <v>0</v>
      </c>
    </row>
    <row r="130" spans="1:7">
      <c r="A130" s="80">
        <v>302</v>
      </c>
      <c r="B130" s="84" t="s">
        <v>40</v>
      </c>
      <c r="C130" s="80" t="s">
        <v>19</v>
      </c>
      <c r="D130" s="82">
        <v>9.8800000000000008</v>
      </c>
      <c r="E130" s="83"/>
      <c r="F130" s="10">
        <f t="shared" si="2"/>
        <v>0</v>
      </c>
      <c r="G130" s="192">
        <f t="shared" si="3"/>
        <v>0</v>
      </c>
    </row>
    <row r="131" spans="1:7">
      <c r="A131" s="80">
        <v>303</v>
      </c>
      <c r="B131" s="84" t="s">
        <v>41</v>
      </c>
      <c r="C131" s="80" t="s">
        <v>19</v>
      </c>
      <c r="D131" s="82">
        <v>9.67</v>
      </c>
      <c r="E131" s="83"/>
      <c r="F131" s="10">
        <f t="shared" si="2"/>
        <v>0</v>
      </c>
      <c r="G131" s="192">
        <f t="shared" si="3"/>
        <v>0</v>
      </c>
    </row>
    <row r="132" spans="1:7">
      <c r="A132" s="96"/>
      <c r="B132" s="88" t="s">
        <v>33</v>
      </c>
      <c r="C132" s="66"/>
      <c r="D132" s="68"/>
      <c r="E132" s="69"/>
      <c r="F132" s="10">
        <f>SUM(F129:F131)</f>
        <v>0</v>
      </c>
      <c r="G132" s="192">
        <f t="shared" si="3"/>
        <v>0</v>
      </c>
    </row>
    <row r="133" spans="1:7">
      <c r="A133" s="98">
        <v>400</v>
      </c>
      <c r="B133" s="17" t="s">
        <v>52</v>
      </c>
      <c r="C133" s="18"/>
      <c r="D133" s="50"/>
      <c r="E133" s="51"/>
      <c r="F133" s="10">
        <f t="shared" si="2"/>
        <v>0</v>
      </c>
      <c r="G133" s="192">
        <f t="shared" si="3"/>
        <v>0</v>
      </c>
    </row>
    <row r="134" spans="1:7" ht="28.9">
      <c r="A134" s="66">
        <v>401</v>
      </c>
      <c r="B134" s="30" t="s">
        <v>53</v>
      </c>
      <c r="C134" s="25" t="s">
        <v>19</v>
      </c>
      <c r="D134" s="82">
        <f>2.97*3.48</f>
        <v>10.335600000000001</v>
      </c>
      <c r="E134" s="47"/>
      <c r="F134" s="10">
        <f t="shared" ref="F134:F197" si="4">D134*E134</f>
        <v>0</v>
      </c>
      <c r="G134" s="192">
        <f t="shared" ref="G134:G197" si="5">F134/655.957</f>
        <v>0</v>
      </c>
    </row>
    <row r="135" spans="1:7">
      <c r="A135" s="66">
        <v>402</v>
      </c>
      <c r="B135" s="30" t="s">
        <v>56</v>
      </c>
      <c r="C135" s="25" t="s">
        <v>57</v>
      </c>
      <c r="D135" s="46">
        <f>2*(2.97+3.48)</f>
        <v>12.9</v>
      </c>
      <c r="E135" s="47"/>
      <c r="F135" s="10">
        <f t="shared" si="4"/>
        <v>0</v>
      </c>
      <c r="G135" s="192">
        <f t="shared" si="5"/>
        <v>0</v>
      </c>
    </row>
    <row r="136" spans="1:7">
      <c r="A136" s="96"/>
      <c r="B136" s="88" t="s">
        <v>37</v>
      </c>
      <c r="C136" s="66"/>
      <c r="D136" s="68"/>
      <c r="E136" s="69"/>
      <c r="F136" s="10">
        <f>SUM(F134:F135)</f>
        <v>0</v>
      </c>
      <c r="G136" s="192">
        <f t="shared" si="5"/>
        <v>0</v>
      </c>
    </row>
    <row r="137" spans="1:7">
      <c r="A137" s="96"/>
      <c r="B137" s="88" t="s">
        <v>86</v>
      </c>
      <c r="C137" s="66"/>
      <c r="D137" s="68"/>
      <c r="E137" s="69"/>
      <c r="F137" s="10">
        <f>SUM(F136+F132+F127+F121)</f>
        <v>0</v>
      </c>
      <c r="G137" s="192">
        <f t="shared" si="5"/>
        <v>0</v>
      </c>
    </row>
    <row r="138" spans="1:7">
      <c r="A138" s="90" t="s">
        <v>87</v>
      </c>
      <c r="B138" s="91" t="s">
        <v>88</v>
      </c>
      <c r="C138" s="92"/>
      <c r="D138" s="93"/>
      <c r="E138" s="94"/>
      <c r="F138" s="10">
        <f t="shared" si="4"/>
        <v>0</v>
      </c>
      <c r="G138" s="192">
        <f t="shared" si="5"/>
        <v>0</v>
      </c>
    </row>
    <row r="139" spans="1:7">
      <c r="A139" s="60">
        <v>100</v>
      </c>
      <c r="B139" s="61" t="s">
        <v>20</v>
      </c>
      <c r="C139" s="62"/>
      <c r="D139" s="63"/>
      <c r="E139" s="64"/>
      <c r="F139" s="10">
        <f t="shared" si="4"/>
        <v>0</v>
      </c>
      <c r="G139" s="192">
        <f t="shared" si="5"/>
        <v>0</v>
      </c>
    </row>
    <row r="140" spans="1:7">
      <c r="A140" s="80">
        <v>101</v>
      </c>
      <c r="B140" s="84" t="s">
        <v>89</v>
      </c>
      <c r="C140" s="80" t="s">
        <v>22</v>
      </c>
      <c r="D140" s="82">
        <v>2</v>
      </c>
      <c r="E140" s="83"/>
      <c r="F140" s="10">
        <f t="shared" si="4"/>
        <v>0</v>
      </c>
      <c r="G140" s="192">
        <f t="shared" si="5"/>
        <v>0</v>
      </c>
    </row>
    <row r="141" spans="1:7" ht="28.9">
      <c r="A141" s="71"/>
      <c r="B141" s="72" t="s">
        <v>29</v>
      </c>
      <c r="C141" s="71"/>
      <c r="D141" s="73"/>
      <c r="E141" s="74"/>
      <c r="F141" s="10">
        <f t="shared" si="4"/>
        <v>0</v>
      </c>
      <c r="G141" s="192">
        <f t="shared" si="5"/>
        <v>0</v>
      </c>
    </row>
    <row r="142" spans="1:7">
      <c r="A142" s="71">
        <v>102</v>
      </c>
      <c r="B142" s="76" t="s">
        <v>21</v>
      </c>
      <c r="C142" s="71" t="s">
        <v>22</v>
      </c>
      <c r="D142" s="73">
        <v>1</v>
      </c>
      <c r="E142" s="77"/>
      <c r="F142" s="10">
        <f t="shared" si="4"/>
        <v>0</v>
      </c>
      <c r="G142" s="192">
        <f t="shared" si="5"/>
        <v>0</v>
      </c>
    </row>
    <row r="143" spans="1:7">
      <c r="A143" s="71">
        <v>103</v>
      </c>
      <c r="B143" s="76" t="s">
        <v>90</v>
      </c>
      <c r="C143" s="71" t="s">
        <v>22</v>
      </c>
      <c r="D143" s="73">
        <v>2</v>
      </c>
      <c r="E143" s="77"/>
      <c r="F143" s="10">
        <f t="shared" si="4"/>
        <v>0</v>
      </c>
      <c r="G143" s="192">
        <f t="shared" si="5"/>
        <v>0</v>
      </c>
    </row>
    <row r="144" spans="1:7">
      <c r="A144" s="71">
        <v>104</v>
      </c>
      <c r="B144" s="76" t="s">
        <v>65</v>
      </c>
      <c r="C144" s="71" t="s">
        <v>19</v>
      </c>
      <c r="D144" s="73">
        <v>3.18</v>
      </c>
      <c r="E144" s="77"/>
      <c r="F144" s="10">
        <f t="shared" si="4"/>
        <v>0</v>
      </c>
      <c r="G144" s="192">
        <f t="shared" si="5"/>
        <v>0</v>
      </c>
    </row>
    <row r="145" spans="1:7">
      <c r="A145" s="96"/>
      <c r="B145" s="78" t="s">
        <v>12</v>
      </c>
      <c r="C145" s="66"/>
      <c r="D145" s="68"/>
      <c r="E145" s="69"/>
      <c r="F145" s="10">
        <f>SUM(F140:F144)</f>
        <v>0</v>
      </c>
      <c r="G145" s="192">
        <f t="shared" si="5"/>
        <v>0</v>
      </c>
    </row>
    <row r="146" spans="1:7">
      <c r="A146" s="98">
        <v>200</v>
      </c>
      <c r="B146" s="99" t="s">
        <v>27</v>
      </c>
      <c r="C146" s="100"/>
      <c r="D146" s="101"/>
      <c r="E146" s="102"/>
      <c r="F146" s="10">
        <f t="shared" si="4"/>
        <v>0</v>
      </c>
      <c r="G146" s="192">
        <f t="shared" si="5"/>
        <v>0</v>
      </c>
    </row>
    <row r="147" spans="1:7">
      <c r="A147" s="80">
        <v>201</v>
      </c>
      <c r="B147" s="84" t="s">
        <v>91</v>
      </c>
      <c r="C147" s="80" t="s">
        <v>57</v>
      </c>
      <c r="D147" s="82">
        <v>6</v>
      </c>
      <c r="E147" s="83"/>
      <c r="F147" s="10">
        <f t="shared" si="4"/>
        <v>0</v>
      </c>
      <c r="G147" s="192">
        <f t="shared" si="5"/>
        <v>0</v>
      </c>
    </row>
    <row r="148" spans="1:7" ht="28.9">
      <c r="A148" s="80"/>
      <c r="B148" s="81" t="s">
        <v>29</v>
      </c>
      <c r="C148" s="80"/>
      <c r="D148" s="82"/>
      <c r="E148" s="83"/>
      <c r="F148" s="10">
        <f t="shared" si="4"/>
        <v>0</v>
      </c>
      <c r="G148" s="192">
        <f t="shared" si="5"/>
        <v>0</v>
      </c>
    </row>
    <row r="149" spans="1:7">
      <c r="A149" s="80">
        <v>202</v>
      </c>
      <c r="B149" s="84" t="s">
        <v>75</v>
      </c>
      <c r="C149" s="80" t="s">
        <v>22</v>
      </c>
      <c r="D149" s="82">
        <v>1</v>
      </c>
      <c r="E149" s="83"/>
      <c r="F149" s="10">
        <f t="shared" si="4"/>
        <v>0</v>
      </c>
      <c r="G149" s="192">
        <f t="shared" si="5"/>
        <v>0</v>
      </c>
    </row>
    <row r="150" spans="1:7">
      <c r="A150" s="80">
        <v>203</v>
      </c>
      <c r="B150" s="84" t="s">
        <v>32</v>
      </c>
      <c r="C150" s="80" t="s">
        <v>22</v>
      </c>
      <c r="D150" s="82">
        <v>2</v>
      </c>
      <c r="E150" s="83"/>
      <c r="F150" s="10">
        <f t="shared" si="4"/>
        <v>0</v>
      </c>
      <c r="G150" s="192">
        <f t="shared" si="5"/>
        <v>0</v>
      </c>
    </row>
    <row r="151" spans="1:7">
      <c r="A151" s="71">
        <v>204</v>
      </c>
      <c r="B151" s="84" t="s">
        <v>76</v>
      </c>
      <c r="C151" s="80" t="s">
        <v>22</v>
      </c>
      <c r="D151" s="82">
        <v>2</v>
      </c>
      <c r="E151" s="83"/>
      <c r="F151" s="10">
        <f t="shared" si="4"/>
        <v>0</v>
      </c>
      <c r="G151" s="192">
        <f t="shared" si="5"/>
        <v>0</v>
      </c>
    </row>
    <row r="152" spans="1:7" ht="28.9">
      <c r="A152" s="80">
        <v>205</v>
      </c>
      <c r="B152" s="84" t="s">
        <v>68</v>
      </c>
      <c r="C152" s="80" t="s">
        <v>22</v>
      </c>
      <c r="D152" s="82">
        <v>1</v>
      </c>
      <c r="E152" s="83"/>
      <c r="F152" s="10">
        <f t="shared" si="4"/>
        <v>0</v>
      </c>
      <c r="G152" s="192">
        <f t="shared" si="5"/>
        <v>0</v>
      </c>
    </row>
    <row r="153" spans="1:7">
      <c r="A153" s="71">
        <v>206</v>
      </c>
      <c r="B153" s="84" t="s">
        <v>67</v>
      </c>
      <c r="C153" s="80" t="s">
        <v>22</v>
      </c>
      <c r="D153" s="82">
        <v>1</v>
      </c>
      <c r="E153" s="83"/>
      <c r="F153" s="10">
        <f t="shared" si="4"/>
        <v>0</v>
      </c>
      <c r="G153" s="192">
        <f t="shared" si="5"/>
        <v>0</v>
      </c>
    </row>
    <row r="154" spans="1:7">
      <c r="A154" s="96"/>
      <c r="B154" s="78" t="s">
        <v>26</v>
      </c>
      <c r="C154" s="96"/>
      <c r="D154" s="104"/>
      <c r="E154" s="105"/>
      <c r="F154" s="10">
        <f>SUM(F147:F153)</f>
        <v>0</v>
      </c>
      <c r="G154" s="192">
        <f t="shared" si="5"/>
        <v>0</v>
      </c>
    </row>
    <row r="155" spans="1:7">
      <c r="A155" s="98">
        <v>300</v>
      </c>
      <c r="B155" s="99" t="s">
        <v>38</v>
      </c>
      <c r="C155" s="100"/>
      <c r="D155" s="101"/>
      <c r="E155" s="102"/>
      <c r="F155" s="10">
        <f t="shared" si="4"/>
        <v>0</v>
      </c>
      <c r="G155" s="192">
        <f t="shared" si="5"/>
        <v>0</v>
      </c>
    </row>
    <row r="156" spans="1:7">
      <c r="A156" s="80">
        <v>301</v>
      </c>
      <c r="B156" s="84" t="s">
        <v>69</v>
      </c>
      <c r="C156" s="80" t="s">
        <v>19</v>
      </c>
      <c r="D156" s="82">
        <v>48.67</v>
      </c>
      <c r="E156" s="83"/>
      <c r="F156" s="10">
        <f t="shared" si="4"/>
        <v>0</v>
      </c>
      <c r="G156" s="192">
        <f t="shared" si="5"/>
        <v>0</v>
      </c>
    </row>
    <row r="157" spans="1:7">
      <c r="A157" s="80">
        <v>302</v>
      </c>
      <c r="B157" s="84" t="s">
        <v>40</v>
      </c>
      <c r="C157" s="80" t="s">
        <v>19</v>
      </c>
      <c r="D157" s="82">
        <v>15.32</v>
      </c>
      <c r="E157" s="83"/>
      <c r="F157" s="10">
        <f t="shared" si="4"/>
        <v>0</v>
      </c>
      <c r="G157" s="192">
        <f t="shared" si="5"/>
        <v>0</v>
      </c>
    </row>
    <row r="158" spans="1:7">
      <c r="A158" s="80">
        <v>303</v>
      </c>
      <c r="B158" s="84" t="s">
        <v>41</v>
      </c>
      <c r="C158" s="80" t="s">
        <v>19</v>
      </c>
      <c r="D158" s="82">
        <v>17.03</v>
      </c>
      <c r="E158" s="83"/>
      <c r="F158" s="10">
        <f t="shared" si="4"/>
        <v>0</v>
      </c>
      <c r="G158" s="192">
        <f t="shared" si="5"/>
        <v>0</v>
      </c>
    </row>
    <row r="159" spans="1:7">
      <c r="A159" s="96"/>
      <c r="B159" s="88" t="s">
        <v>33</v>
      </c>
      <c r="C159" s="66"/>
      <c r="D159" s="68"/>
      <c r="E159" s="69"/>
      <c r="F159" s="10">
        <f>SUM(F156:F158)</f>
        <v>0</v>
      </c>
      <c r="G159" s="192">
        <f t="shared" si="5"/>
        <v>0</v>
      </c>
    </row>
    <row r="160" spans="1:7">
      <c r="A160" s="98">
        <v>400</v>
      </c>
      <c r="B160" s="17" t="s">
        <v>52</v>
      </c>
      <c r="C160" s="18"/>
      <c r="D160" s="50"/>
      <c r="E160" s="51"/>
      <c r="F160" s="10">
        <f t="shared" si="4"/>
        <v>0</v>
      </c>
      <c r="G160" s="192">
        <f t="shared" si="5"/>
        <v>0</v>
      </c>
    </row>
    <row r="161" spans="1:7" ht="28.9">
      <c r="A161" s="66">
        <v>401</v>
      </c>
      <c r="B161" s="30" t="s">
        <v>53</v>
      </c>
      <c r="C161" s="25" t="s">
        <v>19</v>
      </c>
      <c r="D161" s="82">
        <f>5*2.87</f>
        <v>14.350000000000001</v>
      </c>
      <c r="E161" s="47"/>
      <c r="F161" s="10">
        <f t="shared" si="4"/>
        <v>0</v>
      </c>
      <c r="G161" s="192">
        <f t="shared" si="5"/>
        <v>0</v>
      </c>
    </row>
    <row r="162" spans="1:7">
      <c r="A162" s="66">
        <v>402</v>
      </c>
      <c r="B162" s="30" t="s">
        <v>56</v>
      </c>
      <c r="C162" s="25" t="s">
        <v>57</v>
      </c>
      <c r="D162" s="46">
        <f>2*(5+2.85)</f>
        <v>15.7</v>
      </c>
      <c r="E162" s="47"/>
      <c r="F162" s="10">
        <f t="shared" si="4"/>
        <v>0</v>
      </c>
      <c r="G162" s="192">
        <f t="shared" si="5"/>
        <v>0</v>
      </c>
    </row>
    <row r="163" spans="1:7">
      <c r="A163" s="96"/>
      <c r="B163" s="88" t="s">
        <v>42</v>
      </c>
      <c r="C163" s="66"/>
      <c r="D163" s="68"/>
      <c r="E163" s="69"/>
      <c r="F163" s="10">
        <f>SUM(F161:F162)</f>
        <v>0</v>
      </c>
      <c r="G163" s="192">
        <f t="shared" si="5"/>
        <v>0</v>
      </c>
    </row>
    <row r="164" spans="1:7">
      <c r="A164" s="96"/>
      <c r="B164" s="88" t="s">
        <v>92</v>
      </c>
      <c r="C164" s="66"/>
      <c r="D164" s="68"/>
      <c r="E164" s="69"/>
      <c r="F164" s="10">
        <f>SUM(F163+F159+F154+F145+F137)</f>
        <v>0</v>
      </c>
      <c r="G164" s="192">
        <f t="shared" si="5"/>
        <v>0</v>
      </c>
    </row>
    <row r="165" spans="1:7">
      <c r="A165" s="54" t="s">
        <v>93</v>
      </c>
      <c r="B165" s="55" t="s">
        <v>94</v>
      </c>
      <c r="C165" s="56"/>
      <c r="D165" s="57"/>
      <c r="E165" s="58"/>
      <c r="F165" s="10">
        <f t="shared" si="4"/>
        <v>0</v>
      </c>
      <c r="G165" s="192">
        <f t="shared" si="5"/>
        <v>0</v>
      </c>
    </row>
    <row r="166" spans="1:7">
      <c r="A166" s="60">
        <v>100</v>
      </c>
      <c r="B166" s="61" t="s">
        <v>62</v>
      </c>
      <c r="C166" s="62"/>
      <c r="D166" s="63"/>
      <c r="E166" s="64"/>
      <c r="F166" s="10">
        <f t="shared" si="4"/>
        <v>0</v>
      </c>
      <c r="G166" s="192">
        <f t="shared" si="5"/>
        <v>0</v>
      </c>
    </row>
    <row r="167" spans="1:7">
      <c r="A167" s="80">
        <v>101</v>
      </c>
      <c r="B167" s="84" t="s">
        <v>95</v>
      </c>
      <c r="C167" s="80" t="s">
        <v>22</v>
      </c>
      <c r="D167" s="82">
        <v>2</v>
      </c>
      <c r="E167" s="83"/>
      <c r="F167" s="10">
        <f t="shared" si="4"/>
        <v>0</v>
      </c>
      <c r="G167" s="192">
        <f t="shared" si="5"/>
        <v>0</v>
      </c>
    </row>
    <row r="168" spans="1:7" ht="28.9">
      <c r="A168" s="71"/>
      <c r="B168" s="72" t="s">
        <v>29</v>
      </c>
      <c r="C168" s="71"/>
      <c r="D168" s="73"/>
      <c r="E168" s="74"/>
      <c r="F168" s="10">
        <f t="shared" si="4"/>
        <v>0</v>
      </c>
      <c r="G168" s="192">
        <f t="shared" si="5"/>
        <v>0</v>
      </c>
    </row>
    <row r="169" spans="1:7">
      <c r="A169" s="71">
        <v>102</v>
      </c>
      <c r="B169" s="76" t="s">
        <v>25</v>
      </c>
      <c r="C169" s="71" t="s">
        <v>19</v>
      </c>
      <c r="D169" s="73">
        <v>2.52</v>
      </c>
      <c r="E169" s="77"/>
      <c r="F169" s="10">
        <f t="shared" si="4"/>
        <v>0</v>
      </c>
      <c r="G169" s="192">
        <f t="shared" si="5"/>
        <v>0</v>
      </c>
    </row>
    <row r="170" spans="1:7">
      <c r="A170" s="71">
        <v>103</v>
      </c>
      <c r="B170" s="76" t="s">
        <v>21</v>
      </c>
      <c r="C170" s="71" t="s">
        <v>22</v>
      </c>
      <c r="D170" s="73">
        <v>1</v>
      </c>
      <c r="E170" s="77"/>
      <c r="F170" s="10">
        <f t="shared" si="4"/>
        <v>0</v>
      </c>
      <c r="G170" s="192">
        <f t="shared" si="5"/>
        <v>0</v>
      </c>
    </row>
    <row r="171" spans="1:7">
      <c r="A171" s="96"/>
      <c r="B171" s="78" t="s">
        <v>12</v>
      </c>
      <c r="C171" s="66"/>
      <c r="D171" s="68"/>
      <c r="E171" s="69"/>
      <c r="F171" s="10">
        <f>SUM(F167:F170)</f>
        <v>0</v>
      </c>
      <c r="G171" s="192">
        <f t="shared" si="5"/>
        <v>0</v>
      </c>
    </row>
    <row r="172" spans="1:7">
      <c r="A172" s="98">
        <v>200</v>
      </c>
      <c r="B172" s="99" t="s">
        <v>85</v>
      </c>
      <c r="C172" s="100"/>
      <c r="D172" s="101"/>
      <c r="E172" s="102"/>
      <c r="F172" s="10">
        <f t="shared" si="4"/>
        <v>0</v>
      </c>
      <c r="G172" s="192">
        <f t="shared" si="5"/>
        <v>0</v>
      </c>
    </row>
    <row r="173" spans="1:7">
      <c r="A173" s="80">
        <v>201</v>
      </c>
      <c r="B173" s="84" t="s">
        <v>91</v>
      </c>
      <c r="C173" s="80" t="s">
        <v>57</v>
      </c>
      <c r="D173" s="82">
        <v>4</v>
      </c>
      <c r="E173" s="83"/>
      <c r="F173" s="10">
        <f t="shared" si="4"/>
        <v>0</v>
      </c>
      <c r="G173" s="192">
        <f t="shared" si="5"/>
        <v>0</v>
      </c>
    </row>
    <row r="174" spans="1:7" ht="28.9">
      <c r="A174" s="80"/>
      <c r="B174" s="81" t="s">
        <v>29</v>
      </c>
      <c r="C174" s="80"/>
      <c r="D174" s="82"/>
      <c r="E174" s="83"/>
      <c r="F174" s="10">
        <f t="shared" si="4"/>
        <v>0</v>
      </c>
      <c r="G174" s="192">
        <f t="shared" si="5"/>
        <v>0</v>
      </c>
    </row>
    <row r="175" spans="1:7">
      <c r="A175" s="80">
        <v>202</v>
      </c>
      <c r="B175" s="84" t="s">
        <v>75</v>
      </c>
      <c r="C175" s="80" t="s">
        <v>22</v>
      </c>
      <c r="D175" s="82">
        <v>1</v>
      </c>
      <c r="E175" s="83"/>
      <c r="F175" s="10">
        <f t="shared" si="4"/>
        <v>0</v>
      </c>
      <c r="G175" s="192">
        <f t="shared" si="5"/>
        <v>0</v>
      </c>
    </row>
    <row r="176" spans="1:7">
      <c r="A176" s="71">
        <v>203</v>
      </c>
      <c r="B176" s="84" t="s">
        <v>76</v>
      </c>
      <c r="C176" s="80" t="s">
        <v>22</v>
      </c>
      <c r="D176" s="82">
        <v>3</v>
      </c>
      <c r="E176" s="83"/>
      <c r="F176" s="10">
        <f t="shared" si="4"/>
        <v>0</v>
      </c>
      <c r="G176" s="192">
        <f t="shared" si="5"/>
        <v>0</v>
      </c>
    </row>
    <row r="177" spans="1:7">
      <c r="A177" s="71">
        <v>204</v>
      </c>
      <c r="B177" s="84" t="s">
        <v>32</v>
      </c>
      <c r="C177" s="80" t="s">
        <v>96</v>
      </c>
      <c r="D177" s="82">
        <v>2</v>
      </c>
      <c r="E177" s="83"/>
      <c r="F177" s="10">
        <f t="shared" si="4"/>
        <v>0</v>
      </c>
      <c r="G177" s="192">
        <f t="shared" si="5"/>
        <v>0</v>
      </c>
    </row>
    <row r="178" spans="1:7" ht="28.9">
      <c r="A178" s="71">
        <v>205</v>
      </c>
      <c r="B178" s="84" t="s">
        <v>68</v>
      </c>
      <c r="C178" s="80" t="s">
        <v>22</v>
      </c>
      <c r="D178" s="82">
        <v>1</v>
      </c>
      <c r="E178" s="83"/>
      <c r="F178" s="10">
        <f t="shared" si="4"/>
        <v>0</v>
      </c>
      <c r="G178" s="192">
        <f t="shared" si="5"/>
        <v>0</v>
      </c>
    </row>
    <row r="179" spans="1:7">
      <c r="A179" s="71">
        <v>206</v>
      </c>
      <c r="B179" s="84" t="s">
        <v>67</v>
      </c>
      <c r="C179" s="80" t="s">
        <v>22</v>
      </c>
      <c r="D179" s="82">
        <v>1</v>
      </c>
      <c r="E179" s="83"/>
      <c r="F179" s="10">
        <f t="shared" si="4"/>
        <v>0</v>
      </c>
      <c r="G179" s="192">
        <f t="shared" si="5"/>
        <v>0</v>
      </c>
    </row>
    <row r="180" spans="1:7">
      <c r="A180" s="96"/>
      <c r="B180" s="78" t="s">
        <v>26</v>
      </c>
      <c r="C180" s="96"/>
      <c r="D180" s="104"/>
      <c r="E180" s="105"/>
      <c r="F180" s="10">
        <f>SUM(F173:F179)</f>
        <v>0</v>
      </c>
      <c r="G180" s="192">
        <f t="shared" si="5"/>
        <v>0</v>
      </c>
    </row>
    <row r="181" spans="1:7">
      <c r="A181" s="98">
        <v>300</v>
      </c>
      <c r="B181" s="99" t="s">
        <v>38</v>
      </c>
      <c r="C181" s="100"/>
      <c r="D181" s="101"/>
      <c r="E181" s="102"/>
      <c r="F181" s="10">
        <f t="shared" si="4"/>
        <v>0</v>
      </c>
      <c r="G181" s="192">
        <f t="shared" si="5"/>
        <v>0</v>
      </c>
    </row>
    <row r="182" spans="1:7">
      <c r="A182" s="80">
        <v>301</v>
      </c>
      <c r="B182" s="84" t="s">
        <v>69</v>
      </c>
      <c r="C182" s="80" t="s">
        <v>19</v>
      </c>
      <c r="D182" s="82">
        <v>41.06</v>
      </c>
      <c r="E182" s="83"/>
      <c r="F182" s="10">
        <f t="shared" si="4"/>
        <v>0</v>
      </c>
      <c r="G182" s="192">
        <f t="shared" si="5"/>
        <v>0</v>
      </c>
    </row>
    <row r="183" spans="1:7">
      <c r="A183" s="80">
        <v>302</v>
      </c>
      <c r="B183" s="84" t="s">
        <v>40</v>
      </c>
      <c r="C183" s="80" t="s">
        <v>19</v>
      </c>
      <c r="D183" s="82">
        <v>13.9</v>
      </c>
      <c r="E183" s="83"/>
      <c r="F183" s="10">
        <f t="shared" si="4"/>
        <v>0</v>
      </c>
      <c r="G183" s="192">
        <f t="shared" si="5"/>
        <v>0</v>
      </c>
    </row>
    <row r="184" spans="1:7">
      <c r="A184" s="80">
        <v>303</v>
      </c>
      <c r="B184" s="84" t="s">
        <v>41</v>
      </c>
      <c r="C184" s="80" t="s">
        <v>19</v>
      </c>
      <c r="D184" s="82">
        <v>14.76</v>
      </c>
      <c r="E184" s="83"/>
      <c r="F184" s="10">
        <f t="shared" si="4"/>
        <v>0</v>
      </c>
      <c r="G184" s="192">
        <f t="shared" si="5"/>
        <v>0</v>
      </c>
    </row>
    <row r="185" spans="1:7">
      <c r="A185" s="96"/>
      <c r="B185" s="88" t="s">
        <v>37</v>
      </c>
      <c r="C185" s="66"/>
      <c r="D185" s="68"/>
      <c r="E185" s="69"/>
      <c r="F185" s="10">
        <f>SUM(F182:F184)</f>
        <v>0</v>
      </c>
      <c r="G185" s="192">
        <f t="shared" si="5"/>
        <v>0</v>
      </c>
    </row>
    <row r="186" spans="1:7">
      <c r="A186" s="49">
        <v>400</v>
      </c>
      <c r="B186" s="17" t="s">
        <v>52</v>
      </c>
      <c r="C186" s="18"/>
      <c r="D186" s="50"/>
      <c r="E186" s="51"/>
      <c r="F186" s="10">
        <f t="shared" si="4"/>
        <v>0</v>
      </c>
      <c r="G186" s="192">
        <f t="shared" si="5"/>
        <v>0</v>
      </c>
    </row>
    <row r="187" spans="1:7" ht="28.9">
      <c r="A187" s="66">
        <v>401</v>
      </c>
      <c r="B187" s="30" t="s">
        <v>53</v>
      </c>
      <c r="C187" s="25" t="s">
        <v>19</v>
      </c>
      <c r="D187" s="82">
        <f>3.5*4</f>
        <v>14</v>
      </c>
      <c r="E187" s="47"/>
      <c r="F187" s="10">
        <f t="shared" si="4"/>
        <v>0</v>
      </c>
      <c r="G187" s="192">
        <f t="shared" si="5"/>
        <v>0</v>
      </c>
    </row>
    <row r="188" spans="1:7">
      <c r="A188" s="66">
        <v>402</v>
      </c>
      <c r="B188" s="30" t="s">
        <v>56</v>
      </c>
      <c r="C188" s="25" t="s">
        <v>57</v>
      </c>
      <c r="D188" s="46">
        <f>2*(3.5+4)</f>
        <v>15</v>
      </c>
      <c r="E188" s="47"/>
      <c r="F188" s="10">
        <f t="shared" si="4"/>
        <v>0</v>
      </c>
      <c r="G188" s="192">
        <f t="shared" si="5"/>
        <v>0</v>
      </c>
    </row>
    <row r="189" spans="1:7">
      <c r="A189" s="96"/>
      <c r="B189" s="88" t="s">
        <v>42</v>
      </c>
      <c r="C189" s="66"/>
      <c r="D189" s="68"/>
      <c r="E189" s="69"/>
      <c r="F189" s="10">
        <f>SUM(F187:F188)</f>
        <v>0</v>
      </c>
      <c r="G189" s="192">
        <f t="shared" si="5"/>
        <v>0</v>
      </c>
    </row>
    <row r="190" spans="1:7">
      <c r="A190" s="96"/>
      <c r="B190" s="88" t="s">
        <v>97</v>
      </c>
      <c r="C190" s="66"/>
      <c r="D190" s="68"/>
      <c r="E190" s="69"/>
      <c r="F190" s="10">
        <f>SUM(F189+F185+F180+F171)</f>
        <v>0</v>
      </c>
      <c r="G190" s="192">
        <f t="shared" si="5"/>
        <v>0</v>
      </c>
    </row>
    <row r="191" spans="1:7">
      <c r="A191" s="54" t="s">
        <v>93</v>
      </c>
      <c r="B191" s="55" t="s">
        <v>98</v>
      </c>
      <c r="C191" s="56"/>
      <c r="D191" s="57"/>
      <c r="E191" s="58"/>
      <c r="F191" s="10">
        <f t="shared" si="4"/>
        <v>0</v>
      </c>
      <c r="G191" s="192">
        <f t="shared" si="5"/>
        <v>0</v>
      </c>
    </row>
    <row r="192" spans="1:7">
      <c r="A192" s="60">
        <v>100</v>
      </c>
      <c r="B192" s="61" t="s">
        <v>20</v>
      </c>
      <c r="C192" s="62"/>
      <c r="D192" s="63"/>
      <c r="E192" s="64"/>
      <c r="F192" s="10">
        <f t="shared" si="4"/>
        <v>0</v>
      </c>
      <c r="G192" s="192">
        <f t="shared" si="5"/>
        <v>0</v>
      </c>
    </row>
    <row r="193" spans="1:7">
      <c r="A193" s="80">
        <v>101</v>
      </c>
      <c r="B193" s="84" t="s">
        <v>99</v>
      </c>
      <c r="C193" s="80" t="s">
        <v>22</v>
      </c>
      <c r="D193" s="82">
        <v>2</v>
      </c>
      <c r="E193" s="83"/>
      <c r="F193" s="10">
        <f t="shared" si="4"/>
        <v>0</v>
      </c>
      <c r="G193" s="192">
        <f t="shared" si="5"/>
        <v>0</v>
      </c>
    </row>
    <row r="194" spans="1:7" ht="28.9">
      <c r="A194" s="71"/>
      <c r="B194" s="72" t="s">
        <v>29</v>
      </c>
      <c r="C194" s="71"/>
      <c r="D194" s="73"/>
      <c r="E194" s="74"/>
      <c r="F194" s="10">
        <f t="shared" si="4"/>
        <v>0</v>
      </c>
      <c r="G194" s="192">
        <f t="shared" si="5"/>
        <v>0</v>
      </c>
    </row>
    <row r="195" spans="1:7" ht="30.75">
      <c r="A195" s="71">
        <v>102</v>
      </c>
      <c r="B195" s="76" t="s">
        <v>25</v>
      </c>
      <c r="C195" s="71" t="s">
        <v>19</v>
      </c>
      <c r="D195" s="73">
        <f>2.1*1.2</f>
        <v>2.52</v>
      </c>
      <c r="E195" s="77"/>
      <c r="F195" s="10">
        <f t="shared" si="4"/>
        <v>0</v>
      </c>
      <c r="G195" s="192">
        <f t="shared" si="5"/>
        <v>0</v>
      </c>
    </row>
    <row r="196" spans="1:7">
      <c r="A196" s="71">
        <v>103</v>
      </c>
      <c r="B196" s="76" t="s">
        <v>21</v>
      </c>
      <c r="C196" s="71" t="s">
        <v>22</v>
      </c>
      <c r="D196" s="73">
        <v>1</v>
      </c>
      <c r="E196" s="77"/>
      <c r="F196" s="10">
        <f t="shared" si="4"/>
        <v>0</v>
      </c>
      <c r="G196" s="192">
        <f t="shared" si="5"/>
        <v>0</v>
      </c>
    </row>
    <row r="197" spans="1:7">
      <c r="A197" s="71">
        <v>104</v>
      </c>
      <c r="B197" s="76" t="s">
        <v>83</v>
      </c>
      <c r="C197" s="71" t="s">
        <v>22</v>
      </c>
      <c r="D197" s="73">
        <v>2</v>
      </c>
      <c r="E197" s="77"/>
      <c r="F197" s="10">
        <f t="shared" si="4"/>
        <v>0</v>
      </c>
      <c r="G197" s="192">
        <f t="shared" si="5"/>
        <v>0</v>
      </c>
    </row>
    <row r="198" spans="1:7">
      <c r="A198" s="96"/>
      <c r="B198" s="78" t="s">
        <v>12</v>
      </c>
      <c r="C198" s="66"/>
      <c r="D198" s="68"/>
      <c r="E198" s="69"/>
      <c r="F198" s="10">
        <f>SUM(F193:F197)</f>
        <v>0</v>
      </c>
      <c r="G198" s="192">
        <f t="shared" ref="G198:G261" si="6">F198/655.957</f>
        <v>0</v>
      </c>
    </row>
    <row r="199" spans="1:7">
      <c r="A199" s="98">
        <v>200</v>
      </c>
      <c r="B199" s="99" t="s">
        <v>27</v>
      </c>
      <c r="C199" s="100"/>
      <c r="D199" s="101"/>
      <c r="E199" s="102"/>
      <c r="F199" s="10">
        <f t="shared" ref="F199:F261" si="7">D199*E199</f>
        <v>0</v>
      </c>
      <c r="G199" s="192">
        <f t="shared" si="6"/>
        <v>0</v>
      </c>
    </row>
    <row r="200" spans="1:7" ht="28.9">
      <c r="A200" s="80"/>
      <c r="B200" s="81" t="s">
        <v>29</v>
      </c>
      <c r="C200" s="80"/>
      <c r="D200" s="82"/>
      <c r="E200" s="83"/>
      <c r="F200" s="10">
        <f t="shared" si="7"/>
        <v>0</v>
      </c>
      <c r="G200" s="192">
        <f t="shared" si="6"/>
        <v>0</v>
      </c>
    </row>
    <row r="201" spans="1:7">
      <c r="A201" s="80">
        <v>201</v>
      </c>
      <c r="B201" s="84" t="s">
        <v>75</v>
      </c>
      <c r="C201" s="80" t="s">
        <v>22</v>
      </c>
      <c r="D201" s="82">
        <v>1</v>
      </c>
      <c r="E201" s="83"/>
      <c r="F201" s="10">
        <f t="shared" si="7"/>
        <v>0</v>
      </c>
      <c r="G201" s="192">
        <f t="shared" si="6"/>
        <v>0</v>
      </c>
    </row>
    <row r="202" spans="1:7">
      <c r="A202" s="71">
        <v>202</v>
      </c>
      <c r="B202" s="84" t="s">
        <v>76</v>
      </c>
      <c r="C202" s="80" t="s">
        <v>22</v>
      </c>
      <c r="D202" s="82">
        <v>2</v>
      </c>
      <c r="E202" s="83"/>
      <c r="F202" s="10">
        <f t="shared" si="7"/>
        <v>0</v>
      </c>
      <c r="G202" s="192">
        <f t="shared" si="6"/>
        <v>0</v>
      </c>
    </row>
    <row r="203" spans="1:7">
      <c r="A203" s="71">
        <v>203</v>
      </c>
      <c r="B203" s="84" t="s">
        <v>32</v>
      </c>
      <c r="C203" s="80" t="s">
        <v>22</v>
      </c>
      <c r="D203" s="82">
        <v>2</v>
      </c>
      <c r="E203" s="83"/>
      <c r="F203" s="10">
        <f t="shared" si="7"/>
        <v>0</v>
      </c>
      <c r="G203" s="192">
        <f t="shared" si="6"/>
        <v>0</v>
      </c>
    </row>
    <row r="204" spans="1:7" ht="28.9">
      <c r="A204" s="71">
        <v>204</v>
      </c>
      <c r="B204" s="84" t="s">
        <v>68</v>
      </c>
      <c r="C204" s="80" t="s">
        <v>22</v>
      </c>
      <c r="D204" s="82">
        <v>1</v>
      </c>
      <c r="E204" s="83"/>
      <c r="F204" s="10">
        <f t="shared" si="7"/>
        <v>0</v>
      </c>
      <c r="G204" s="192">
        <f t="shared" si="6"/>
        <v>0</v>
      </c>
    </row>
    <row r="205" spans="1:7">
      <c r="A205" s="71">
        <v>205</v>
      </c>
      <c r="B205" s="84" t="s">
        <v>100</v>
      </c>
      <c r="C205" s="80" t="s">
        <v>22</v>
      </c>
      <c r="D205" s="82">
        <v>1</v>
      </c>
      <c r="E205" s="83"/>
      <c r="F205" s="10">
        <f t="shared" si="7"/>
        <v>0</v>
      </c>
      <c r="G205" s="192">
        <f t="shared" si="6"/>
        <v>0</v>
      </c>
    </row>
    <row r="206" spans="1:7">
      <c r="A206" s="96"/>
      <c r="B206" s="78" t="s">
        <v>26</v>
      </c>
      <c r="C206" s="96"/>
      <c r="D206" s="104"/>
      <c r="E206" s="105"/>
      <c r="F206" s="10">
        <f>SUM(F200:F205)</f>
        <v>0</v>
      </c>
      <c r="G206" s="192">
        <f t="shared" si="6"/>
        <v>0</v>
      </c>
    </row>
    <row r="207" spans="1:7">
      <c r="A207" s="98">
        <v>400</v>
      </c>
      <c r="B207" s="99" t="s">
        <v>38</v>
      </c>
      <c r="C207" s="100"/>
      <c r="D207" s="101"/>
      <c r="E207" s="102"/>
      <c r="F207" s="10">
        <f t="shared" si="7"/>
        <v>0</v>
      </c>
      <c r="G207" s="192">
        <f t="shared" si="6"/>
        <v>0</v>
      </c>
    </row>
    <row r="208" spans="1:7">
      <c r="A208" s="80">
        <v>401</v>
      </c>
      <c r="B208" s="84" t="s">
        <v>69</v>
      </c>
      <c r="C208" s="80" t="s">
        <v>19</v>
      </c>
      <c r="D208" s="82">
        <v>44.3</v>
      </c>
      <c r="E208" s="83"/>
      <c r="F208" s="10">
        <f t="shared" si="7"/>
        <v>0</v>
      </c>
      <c r="G208" s="192">
        <f t="shared" si="6"/>
        <v>0</v>
      </c>
    </row>
    <row r="209" spans="1:7">
      <c r="A209" s="80">
        <v>402</v>
      </c>
      <c r="B209" s="84" t="s">
        <v>40</v>
      </c>
      <c r="C209" s="80" t="s">
        <v>19</v>
      </c>
      <c r="D209" s="82">
        <v>15.56</v>
      </c>
      <c r="E209" s="83"/>
      <c r="F209" s="10">
        <f t="shared" si="7"/>
        <v>0</v>
      </c>
      <c r="G209" s="192">
        <f t="shared" si="6"/>
        <v>0</v>
      </c>
    </row>
    <row r="210" spans="1:7">
      <c r="A210" s="80">
        <v>403</v>
      </c>
      <c r="B210" s="84" t="s">
        <v>41</v>
      </c>
      <c r="C210" s="80" t="s">
        <v>19</v>
      </c>
      <c r="D210" s="82">
        <v>14.76</v>
      </c>
      <c r="E210" s="83"/>
      <c r="F210" s="10">
        <f t="shared" si="7"/>
        <v>0</v>
      </c>
      <c r="G210" s="192">
        <f t="shared" si="6"/>
        <v>0</v>
      </c>
    </row>
    <row r="211" spans="1:7">
      <c r="A211" s="96"/>
      <c r="B211" s="88" t="s">
        <v>37</v>
      </c>
      <c r="C211" s="66"/>
      <c r="D211" s="68"/>
      <c r="E211" s="69"/>
      <c r="F211" s="10">
        <f>SUM(F208:F210)</f>
        <v>0</v>
      </c>
      <c r="G211" s="192">
        <f t="shared" si="6"/>
        <v>0</v>
      </c>
    </row>
    <row r="212" spans="1:7">
      <c r="A212" s="98">
        <v>500</v>
      </c>
      <c r="B212" s="17" t="s">
        <v>52</v>
      </c>
      <c r="C212" s="109"/>
      <c r="D212" s="110"/>
      <c r="E212" s="111"/>
      <c r="F212" s="10">
        <f t="shared" si="7"/>
        <v>0</v>
      </c>
      <c r="G212" s="192">
        <f t="shared" si="6"/>
        <v>0</v>
      </c>
    </row>
    <row r="213" spans="1:7" ht="28.9">
      <c r="A213" s="66">
        <v>501</v>
      </c>
      <c r="B213" s="30" t="s">
        <v>53</v>
      </c>
      <c r="C213" s="25" t="s">
        <v>19</v>
      </c>
      <c r="D213" s="82">
        <f>3.85*4</f>
        <v>15.4</v>
      </c>
      <c r="E213" s="47"/>
      <c r="F213" s="10">
        <f t="shared" si="7"/>
        <v>0</v>
      </c>
      <c r="G213" s="192">
        <f t="shared" si="6"/>
        <v>0</v>
      </c>
    </row>
    <row r="214" spans="1:7">
      <c r="A214" s="66">
        <v>502</v>
      </c>
      <c r="B214" s="30" t="s">
        <v>56</v>
      </c>
      <c r="C214" s="25" t="s">
        <v>57</v>
      </c>
      <c r="D214" s="46">
        <f>2*(3.85+4)</f>
        <v>15.7</v>
      </c>
      <c r="E214" s="47"/>
      <c r="F214" s="10">
        <f t="shared" si="7"/>
        <v>0</v>
      </c>
      <c r="G214" s="192">
        <f t="shared" si="6"/>
        <v>0</v>
      </c>
    </row>
    <row r="215" spans="1:7">
      <c r="A215" s="96"/>
      <c r="B215" s="88" t="s">
        <v>42</v>
      </c>
      <c r="C215" s="66"/>
      <c r="D215" s="68"/>
      <c r="E215" s="69"/>
      <c r="F215" s="10">
        <f>SUM(F213:F214)</f>
        <v>0</v>
      </c>
      <c r="G215" s="192">
        <f t="shared" si="6"/>
        <v>0</v>
      </c>
    </row>
    <row r="216" spans="1:7">
      <c r="A216" s="96"/>
      <c r="B216" s="88" t="s">
        <v>86</v>
      </c>
      <c r="C216" s="66"/>
      <c r="D216" s="68"/>
      <c r="E216" s="69"/>
      <c r="F216" s="10">
        <f>SUM(F215+F211+F206+F198)</f>
        <v>0</v>
      </c>
      <c r="G216" s="192">
        <f t="shared" si="6"/>
        <v>0</v>
      </c>
    </row>
    <row r="217" spans="1:7">
      <c r="A217" s="54" t="s">
        <v>101</v>
      </c>
      <c r="B217" s="55" t="s">
        <v>102</v>
      </c>
      <c r="C217" s="56"/>
      <c r="D217" s="57"/>
      <c r="E217" s="58"/>
      <c r="F217" s="10">
        <f t="shared" si="7"/>
        <v>0</v>
      </c>
      <c r="G217" s="192">
        <f t="shared" si="6"/>
        <v>0</v>
      </c>
    </row>
    <row r="218" spans="1:7">
      <c r="A218" s="60">
        <v>100</v>
      </c>
      <c r="B218" s="61" t="s">
        <v>62</v>
      </c>
      <c r="C218" s="62"/>
      <c r="D218" s="63"/>
      <c r="E218" s="64"/>
      <c r="F218" s="10">
        <f t="shared" si="7"/>
        <v>0</v>
      </c>
      <c r="G218" s="192">
        <f t="shared" si="6"/>
        <v>0</v>
      </c>
    </row>
    <row r="219" spans="1:7" ht="28.9">
      <c r="A219" s="71"/>
      <c r="B219" s="72" t="s">
        <v>29</v>
      </c>
      <c r="C219" s="71"/>
      <c r="D219" s="73"/>
      <c r="E219" s="74"/>
      <c r="F219" s="10">
        <f t="shared" si="7"/>
        <v>0</v>
      </c>
      <c r="G219" s="192">
        <f t="shared" si="6"/>
        <v>0</v>
      </c>
    </row>
    <row r="220" spans="1:7">
      <c r="A220" s="71">
        <v>101</v>
      </c>
      <c r="B220" s="76" t="s">
        <v>63</v>
      </c>
      <c r="C220" s="71" t="s">
        <v>22</v>
      </c>
      <c r="D220" s="73">
        <v>2</v>
      </c>
      <c r="E220" s="77"/>
      <c r="F220" s="10">
        <f t="shared" si="7"/>
        <v>0</v>
      </c>
      <c r="G220" s="192">
        <f t="shared" si="6"/>
        <v>0</v>
      </c>
    </row>
    <row r="221" spans="1:7">
      <c r="A221" s="71">
        <v>102</v>
      </c>
      <c r="B221" s="7" t="s">
        <v>103</v>
      </c>
      <c r="C221" s="6" t="s">
        <v>22</v>
      </c>
      <c r="D221" s="8">
        <v>1</v>
      </c>
      <c r="E221" s="22"/>
      <c r="F221" s="10">
        <f t="shared" si="7"/>
        <v>0</v>
      </c>
      <c r="G221" s="192">
        <f t="shared" si="6"/>
        <v>0</v>
      </c>
    </row>
    <row r="222" spans="1:7" ht="28.9">
      <c r="A222" s="71">
        <v>103</v>
      </c>
      <c r="B222" s="7" t="s">
        <v>104</v>
      </c>
      <c r="C222" s="6" t="s">
        <v>10</v>
      </c>
      <c r="D222" s="8">
        <f>1.4*1.16*1.5</f>
        <v>2.4359999999999999</v>
      </c>
      <c r="E222" s="22"/>
      <c r="F222" s="10">
        <f t="shared" si="7"/>
        <v>0</v>
      </c>
      <c r="G222" s="192">
        <f t="shared" si="6"/>
        <v>0</v>
      </c>
    </row>
    <row r="223" spans="1:7">
      <c r="A223" s="71">
        <v>104</v>
      </c>
      <c r="B223" s="7" t="s">
        <v>105</v>
      </c>
      <c r="C223" s="6" t="s">
        <v>19</v>
      </c>
      <c r="D223" s="8">
        <f>1.4*1.2*2</f>
        <v>3.36</v>
      </c>
      <c r="E223" s="22"/>
      <c r="F223" s="10">
        <f t="shared" si="7"/>
        <v>0</v>
      </c>
      <c r="G223" s="192">
        <f t="shared" si="6"/>
        <v>0</v>
      </c>
    </row>
    <row r="224" spans="1:7">
      <c r="A224" s="96"/>
      <c r="B224" s="78" t="s">
        <v>12</v>
      </c>
      <c r="C224" s="66"/>
      <c r="D224" s="68"/>
      <c r="E224" s="69"/>
      <c r="F224" s="10">
        <f>SUM(F219:F223)</f>
        <v>0</v>
      </c>
      <c r="G224" s="192">
        <f t="shared" si="6"/>
        <v>0</v>
      </c>
    </row>
    <row r="225" spans="1:7">
      <c r="A225" s="98">
        <v>200</v>
      </c>
      <c r="B225" s="99" t="s">
        <v>27</v>
      </c>
      <c r="C225" s="100"/>
      <c r="D225" s="101"/>
      <c r="E225" s="102"/>
      <c r="F225" s="10">
        <f t="shared" si="7"/>
        <v>0</v>
      </c>
      <c r="G225" s="192">
        <f t="shared" si="6"/>
        <v>0</v>
      </c>
    </row>
    <row r="226" spans="1:7" ht="28.9">
      <c r="A226" s="80"/>
      <c r="B226" s="81" t="s">
        <v>29</v>
      </c>
      <c r="C226" s="80"/>
      <c r="D226" s="82"/>
      <c r="E226" s="83"/>
      <c r="F226" s="10">
        <f t="shared" si="7"/>
        <v>0</v>
      </c>
      <c r="G226" s="192">
        <f t="shared" si="6"/>
        <v>0</v>
      </c>
    </row>
    <row r="227" spans="1:7">
      <c r="A227" s="80">
        <v>201</v>
      </c>
      <c r="B227" s="84" t="s">
        <v>75</v>
      </c>
      <c r="C227" s="80" t="s">
        <v>22</v>
      </c>
      <c r="D227" s="82">
        <v>1</v>
      </c>
      <c r="E227" s="83"/>
      <c r="F227" s="10">
        <f t="shared" si="7"/>
        <v>0</v>
      </c>
      <c r="G227" s="192">
        <f t="shared" si="6"/>
        <v>0</v>
      </c>
    </row>
    <row r="228" spans="1:7">
      <c r="A228" s="71">
        <v>202</v>
      </c>
      <c r="B228" s="84" t="s">
        <v>106</v>
      </c>
      <c r="C228" s="80" t="s">
        <v>22</v>
      </c>
      <c r="D228" s="82">
        <v>1</v>
      </c>
      <c r="E228" s="83"/>
      <c r="F228" s="10">
        <f t="shared" si="7"/>
        <v>0</v>
      </c>
      <c r="G228" s="192">
        <f t="shared" si="6"/>
        <v>0</v>
      </c>
    </row>
    <row r="229" spans="1:7" ht="28.9">
      <c r="A229" s="80">
        <v>203</v>
      </c>
      <c r="B229" s="84" t="s">
        <v>35</v>
      </c>
      <c r="C229" s="80" t="s">
        <v>22</v>
      </c>
      <c r="D229" s="82">
        <v>1</v>
      </c>
      <c r="E229" s="83"/>
      <c r="F229" s="10">
        <f t="shared" si="7"/>
        <v>0</v>
      </c>
      <c r="G229" s="192">
        <f t="shared" si="6"/>
        <v>0</v>
      </c>
    </row>
    <row r="230" spans="1:7">
      <c r="A230" s="71">
        <v>204</v>
      </c>
      <c r="B230" s="84" t="s">
        <v>100</v>
      </c>
      <c r="C230" s="80" t="s">
        <v>22</v>
      </c>
      <c r="D230" s="82">
        <v>1</v>
      </c>
      <c r="E230" s="83"/>
      <c r="F230" s="10">
        <f t="shared" si="7"/>
        <v>0</v>
      </c>
      <c r="G230" s="192">
        <f t="shared" si="6"/>
        <v>0</v>
      </c>
    </row>
    <row r="231" spans="1:7">
      <c r="A231" s="96"/>
      <c r="B231" s="78" t="s">
        <v>26</v>
      </c>
      <c r="C231" s="96"/>
      <c r="D231" s="104"/>
      <c r="E231" s="105"/>
      <c r="F231" s="10">
        <f>SUM(F226:F230)</f>
        <v>0</v>
      </c>
      <c r="G231" s="192">
        <f t="shared" si="6"/>
        <v>0</v>
      </c>
    </row>
    <row r="232" spans="1:7">
      <c r="A232" s="98">
        <v>300</v>
      </c>
      <c r="B232" s="99" t="s">
        <v>38</v>
      </c>
      <c r="C232" s="100"/>
      <c r="D232" s="101"/>
      <c r="E232" s="102"/>
      <c r="F232" s="10">
        <f t="shared" si="7"/>
        <v>0</v>
      </c>
      <c r="G232" s="192">
        <f t="shared" si="6"/>
        <v>0</v>
      </c>
    </row>
    <row r="233" spans="1:7">
      <c r="A233" s="80">
        <v>301</v>
      </c>
      <c r="B233" s="84" t="s">
        <v>69</v>
      </c>
      <c r="C233" s="80" t="s">
        <v>19</v>
      </c>
      <c r="D233" s="82">
        <f>2*3*(2.97+3.35)-0.85*2.02-1.4*1.2*2</f>
        <v>32.843000000000004</v>
      </c>
      <c r="E233" s="83"/>
      <c r="F233" s="10">
        <f t="shared" si="7"/>
        <v>0</v>
      </c>
      <c r="G233" s="192">
        <f t="shared" si="6"/>
        <v>0</v>
      </c>
    </row>
    <row r="234" spans="1:7">
      <c r="A234" s="80">
        <v>302</v>
      </c>
      <c r="B234" s="84" t="s">
        <v>107</v>
      </c>
      <c r="C234" s="80" t="s">
        <v>19</v>
      </c>
      <c r="D234" s="82">
        <f>2.97*3.35</f>
        <v>9.9495000000000005</v>
      </c>
      <c r="E234" s="83"/>
      <c r="F234" s="10">
        <f t="shared" si="7"/>
        <v>0</v>
      </c>
      <c r="G234" s="192">
        <f t="shared" si="6"/>
        <v>0</v>
      </c>
    </row>
    <row r="235" spans="1:7">
      <c r="A235" s="80">
        <v>303</v>
      </c>
      <c r="B235" s="84" t="s">
        <v>41</v>
      </c>
      <c r="C235" s="80" t="s">
        <v>19</v>
      </c>
      <c r="D235" s="82">
        <f>0.83*2.02*2+2.1*1.2</f>
        <v>5.8731999999999998</v>
      </c>
      <c r="E235" s="83"/>
      <c r="F235" s="10">
        <f t="shared" si="7"/>
        <v>0</v>
      </c>
      <c r="G235" s="192">
        <f t="shared" si="6"/>
        <v>0</v>
      </c>
    </row>
    <row r="236" spans="1:7">
      <c r="A236" s="96"/>
      <c r="B236" s="88" t="s">
        <v>33</v>
      </c>
      <c r="C236" s="66"/>
      <c r="D236" s="68"/>
      <c r="E236" s="69"/>
      <c r="F236" s="10">
        <f>SUM(F233:F235)</f>
        <v>0</v>
      </c>
      <c r="G236" s="192">
        <f t="shared" si="6"/>
        <v>0</v>
      </c>
    </row>
    <row r="237" spans="1:7">
      <c r="A237" s="98">
        <v>400</v>
      </c>
      <c r="B237" s="17" t="s">
        <v>52</v>
      </c>
      <c r="C237" s="109"/>
      <c r="D237" s="110"/>
      <c r="E237" s="111"/>
      <c r="F237" s="10">
        <f t="shared" si="7"/>
        <v>0</v>
      </c>
      <c r="G237" s="192">
        <f t="shared" si="6"/>
        <v>0</v>
      </c>
    </row>
    <row r="238" spans="1:7" ht="28.9">
      <c r="A238" s="66">
        <v>401</v>
      </c>
      <c r="B238" s="30" t="s">
        <v>53</v>
      </c>
      <c r="C238" s="25" t="s">
        <v>19</v>
      </c>
      <c r="D238" s="82">
        <f>2.97*3.36</f>
        <v>9.9792000000000005</v>
      </c>
      <c r="E238" s="47"/>
      <c r="F238" s="10">
        <f t="shared" si="7"/>
        <v>0</v>
      </c>
      <c r="G238" s="192">
        <f t="shared" si="6"/>
        <v>0</v>
      </c>
    </row>
    <row r="239" spans="1:7">
      <c r="A239" s="66">
        <v>402</v>
      </c>
      <c r="B239" s="30" t="s">
        <v>56</v>
      </c>
      <c r="C239" s="25" t="s">
        <v>57</v>
      </c>
      <c r="D239" s="46">
        <f>2*(2.97+3.36)</f>
        <v>12.66</v>
      </c>
      <c r="E239" s="47"/>
      <c r="F239" s="10">
        <f t="shared" si="7"/>
        <v>0</v>
      </c>
      <c r="G239" s="192">
        <f t="shared" si="6"/>
        <v>0</v>
      </c>
    </row>
    <row r="240" spans="1:7">
      <c r="A240" s="96"/>
      <c r="B240" s="88" t="s">
        <v>37</v>
      </c>
      <c r="C240" s="66"/>
      <c r="D240" s="68"/>
      <c r="E240" s="69"/>
      <c r="F240" s="10">
        <f>SUM(F238:F239)</f>
        <v>0</v>
      </c>
      <c r="G240" s="192">
        <f t="shared" si="6"/>
        <v>0</v>
      </c>
    </row>
    <row r="241" spans="1:7">
      <c r="A241" s="98">
        <v>500</v>
      </c>
      <c r="B241" s="17" t="s">
        <v>17</v>
      </c>
      <c r="C241" s="18"/>
      <c r="D241" s="19"/>
      <c r="E241" s="20"/>
      <c r="F241" s="10">
        <f t="shared" si="7"/>
        <v>0</v>
      </c>
      <c r="G241" s="192">
        <f t="shared" si="6"/>
        <v>0</v>
      </c>
    </row>
    <row r="242" spans="1:7">
      <c r="A242" s="66">
        <v>501</v>
      </c>
      <c r="B242" s="7" t="s">
        <v>108</v>
      </c>
      <c r="C242" s="6" t="s">
        <v>10</v>
      </c>
      <c r="D242" s="8">
        <v>1</v>
      </c>
      <c r="E242" s="22"/>
      <c r="F242" s="10">
        <f t="shared" si="7"/>
        <v>0</v>
      </c>
      <c r="G242" s="192">
        <f t="shared" si="6"/>
        <v>0</v>
      </c>
    </row>
    <row r="243" spans="1:7">
      <c r="A243" s="66">
        <v>502</v>
      </c>
      <c r="B243" s="7" t="s">
        <v>109</v>
      </c>
      <c r="C243" s="6" t="s">
        <v>19</v>
      </c>
      <c r="D243" s="8">
        <v>1.68</v>
      </c>
      <c r="E243" s="22"/>
      <c r="F243" s="10">
        <f t="shared" si="7"/>
        <v>0</v>
      </c>
      <c r="G243" s="192">
        <f t="shared" si="6"/>
        <v>0</v>
      </c>
    </row>
    <row r="244" spans="1:7" ht="57.6">
      <c r="A244" s="66">
        <v>503</v>
      </c>
      <c r="B244" s="84" t="s">
        <v>110</v>
      </c>
      <c r="C244" s="66" t="s">
        <v>111</v>
      </c>
      <c r="D244" s="68">
        <v>1</v>
      </c>
      <c r="E244" s="69"/>
      <c r="F244" s="10">
        <f t="shared" si="7"/>
        <v>0</v>
      </c>
      <c r="G244" s="192">
        <f t="shared" si="6"/>
        <v>0</v>
      </c>
    </row>
    <row r="245" spans="1:7">
      <c r="A245" s="96"/>
      <c r="B245" s="88" t="s">
        <v>42</v>
      </c>
      <c r="C245" s="66"/>
      <c r="D245" s="68"/>
      <c r="E245" s="69"/>
      <c r="F245" s="10">
        <f>SUM(F242:F244)</f>
        <v>0</v>
      </c>
      <c r="G245" s="192">
        <f t="shared" si="6"/>
        <v>0</v>
      </c>
    </row>
    <row r="246" spans="1:7">
      <c r="A246" s="44"/>
      <c r="B246" s="45" t="s">
        <v>112</v>
      </c>
      <c r="C246" s="44"/>
      <c r="D246" s="46"/>
      <c r="E246" s="47"/>
      <c r="F246" s="10">
        <f>SUM(F245+F240+F236++F231+F224)</f>
        <v>0</v>
      </c>
      <c r="G246" s="192">
        <f t="shared" si="6"/>
        <v>0</v>
      </c>
    </row>
    <row r="247" spans="1:7">
      <c r="A247" s="54" t="s">
        <v>113</v>
      </c>
      <c r="B247" s="55" t="s">
        <v>114</v>
      </c>
      <c r="C247" s="56"/>
      <c r="D247" s="57"/>
      <c r="E247" s="58"/>
      <c r="F247" s="10">
        <f t="shared" si="7"/>
        <v>0</v>
      </c>
      <c r="G247" s="192">
        <f t="shared" si="6"/>
        <v>0</v>
      </c>
    </row>
    <row r="248" spans="1:7">
      <c r="A248" s="60">
        <v>100</v>
      </c>
      <c r="B248" s="61" t="s">
        <v>85</v>
      </c>
      <c r="C248" s="62"/>
      <c r="D248" s="63"/>
      <c r="E248" s="64"/>
      <c r="F248" s="10">
        <f t="shared" si="7"/>
        <v>0</v>
      </c>
      <c r="G248" s="192">
        <f t="shared" si="6"/>
        <v>0</v>
      </c>
    </row>
    <row r="249" spans="1:7">
      <c r="A249" s="71">
        <v>101</v>
      </c>
      <c r="B249" s="84" t="s">
        <v>106</v>
      </c>
      <c r="C249" s="80" t="s">
        <v>22</v>
      </c>
      <c r="D249" s="82">
        <v>2</v>
      </c>
      <c r="E249" s="83"/>
      <c r="F249" s="10">
        <f t="shared" si="7"/>
        <v>0</v>
      </c>
      <c r="G249" s="192">
        <f t="shared" si="6"/>
        <v>0</v>
      </c>
    </row>
    <row r="250" spans="1:7">
      <c r="A250" s="71">
        <v>102</v>
      </c>
      <c r="B250" s="84" t="s">
        <v>115</v>
      </c>
      <c r="C250" s="80" t="s">
        <v>22</v>
      </c>
      <c r="D250" s="82">
        <v>1</v>
      </c>
      <c r="E250" s="83"/>
      <c r="F250" s="10">
        <f t="shared" si="7"/>
        <v>0</v>
      </c>
      <c r="G250" s="192">
        <f t="shared" si="6"/>
        <v>0</v>
      </c>
    </row>
    <row r="251" spans="1:7">
      <c r="A251" s="71">
        <v>103</v>
      </c>
      <c r="B251" s="84" t="s">
        <v>32</v>
      </c>
      <c r="C251" s="80" t="s">
        <v>22</v>
      </c>
      <c r="D251" s="82">
        <v>1</v>
      </c>
      <c r="E251" s="83"/>
      <c r="F251" s="10">
        <f t="shared" si="7"/>
        <v>0</v>
      </c>
      <c r="G251" s="192">
        <f t="shared" si="6"/>
        <v>0</v>
      </c>
    </row>
    <row r="252" spans="1:7" ht="28.9">
      <c r="A252" s="71">
        <v>104</v>
      </c>
      <c r="B252" s="84" t="s">
        <v>68</v>
      </c>
      <c r="C252" s="80" t="s">
        <v>22</v>
      </c>
      <c r="D252" s="82">
        <v>1</v>
      </c>
      <c r="E252" s="83"/>
      <c r="F252" s="10">
        <f t="shared" si="7"/>
        <v>0</v>
      </c>
      <c r="G252" s="192">
        <f t="shared" si="6"/>
        <v>0</v>
      </c>
    </row>
    <row r="253" spans="1:7">
      <c r="A253" s="71">
        <v>105</v>
      </c>
      <c r="B253" s="84" t="s">
        <v>67</v>
      </c>
      <c r="C253" s="80" t="s">
        <v>22</v>
      </c>
      <c r="D253" s="82">
        <v>1</v>
      </c>
      <c r="E253" s="83"/>
      <c r="F253" s="10">
        <f t="shared" si="7"/>
        <v>0</v>
      </c>
      <c r="G253" s="192">
        <f t="shared" si="6"/>
        <v>0</v>
      </c>
    </row>
    <row r="254" spans="1:7">
      <c r="A254" s="112"/>
      <c r="B254" s="78" t="s">
        <v>12</v>
      </c>
      <c r="C254" s="112"/>
      <c r="D254" s="113"/>
      <c r="E254" s="114"/>
      <c r="F254" s="10">
        <f>SUM(F249:F253)</f>
        <v>0</v>
      </c>
      <c r="G254" s="192">
        <f t="shared" si="6"/>
        <v>0</v>
      </c>
    </row>
    <row r="255" spans="1:7">
      <c r="A255" s="60">
        <v>200</v>
      </c>
      <c r="B255" s="61" t="s">
        <v>38</v>
      </c>
      <c r="C255" s="62"/>
      <c r="D255" s="63"/>
      <c r="E255" s="64"/>
      <c r="F255" s="10">
        <f t="shared" si="7"/>
        <v>0</v>
      </c>
      <c r="G255" s="192">
        <f t="shared" si="6"/>
        <v>0</v>
      </c>
    </row>
    <row r="256" spans="1:7">
      <c r="A256" s="80">
        <v>201</v>
      </c>
      <c r="B256" s="84" t="s">
        <v>69</v>
      </c>
      <c r="C256" s="80" t="s">
        <v>19</v>
      </c>
      <c r="D256" s="82">
        <v>24.49</v>
      </c>
      <c r="E256" s="83"/>
      <c r="F256" s="10">
        <f t="shared" si="7"/>
        <v>0</v>
      </c>
      <c r="G256" s="192">
        <f t="shared" si="6"/>
        <v>0</v>
      </c>
    </row>
    <row r="257" spans="1:7">
      <c r="A257" s="80">
        <v>202</v>
      </c>
      <c r="B257" s="84" t="s">
        <v>40</v>
      </c>
      <c r="C257" s="80" t="s">
        <v>19</v>
      </c>
      <c r="D257" s="82">
        <v>9.9700000000000006</v>
      </c>
      <c r="E257" s="83"/>
      <c r="F257" s="10">
        <f t="shared" si="7"/>
        <v>0</v>
      </c>
      <c r="G257" s="192">
        <f t="shared" si="6"/>
        <v>0</v>
      </c>
    </row>
    <row r="258" spans="1:7">
      <c r="A258" s="80">
        <v>203</v>
      </c>
      <c r="B258" s="84" t="s">
        <v>41</v>
      </c>
      <c r="C258" s="80" t="s">
        <v>19</v>
      </c>
      <c r="D258" s="82">
        <v>16.3</v>
      </c>
      <c r="E258" s="83"/>
      <c r="F258" s="10">
        <f t="shared" si="7"/>
        <v>0</v>
      </c>
      <c r="G258" s="192">
        <f t="shared" si="6"/>
        <v>0</v>
      </c>
    </row>
    <row r="259" spans="1:7">
      <c r="A259" s="112"/>
      <c r="B259" s="88" t="s">
        <v>26</v>
      </c>
      <c r="C259" s="80"/>
      <c r="D259" s="82"/>
      <c r="E259" s="83"/>
      <c r="F259" s="10">
        <f>SUM(F256:F258)</f>
        <v>0</v>
      </c>
      <c r="G259" s="192">
        <f t="shared" si="6"/>
        <v>0</v>
      </c>
    </row>
    <row r="260" spans="1:7">
      <c r="A260" s="112">
        <v>300</v>
      </c>
      <c r="B260" s="61" t="s">
        <v>20</v>
      </c>
      <c r="C260" s="62"/>
      <c r="D260" s="63"/>
      <c r="E260" s="64"/>
      <c r="F260" s="10">
        <f t="shared" si="7"/>
        <v>0</v>
      </c>
      <c r="G260" s="192">
        <f t="shared" si="6"/>
        <v>0</v>
      </c>
    </row>
    <row r="261" spans="1:7" ht="28.9">
      <c r="A261" s="80">
        <v>301</v>
      </c>
      <c r="B261" s="76" t="s">
        <v>116</v>
      </c>
      <c r="C261" s="71" t="s">
        <v>22</v>
      </c>
      <c r="D261" s="73">
        <v>1</v>
      </c>
      <c r="E261" s="74"/>
      <c r="F261" s="10">
        <f t="shared" si="7"/>
        <v>0</v>
      </c>
      <c r="G261" s="192">
        <f t="shared" si="6"/>
        <v>0</v>
      </c>
    </row>
    <row r="262" spans="1:7" ht="28.9">
      <c r="A262" s="112"/>
      <c r="B262" s="72" t="s">
        <v>29</v>
      </c>
      <c r="C262" s="71"/>
      <c r="D262" s="73"/>
      <c r="E262" s="74"/>
      <c r="F262" s="10">
        <f t="shared" ref="F262:F325" si="8">D262*E262</f>
        <v>0</v>
      </c>
      <c r="G262" s="192">
        <f t="shared" ref="G262:G325" si="9">F262/655.957</f>
        <v>0</v>
      </c>
    </row>
    <row r="263" spans="1:7">
      <c r="A263" s="80">
        <v>305</v>
      </c>
      <c r="B263" s="115" t="s">
        <v>117</v>
      </c>
      <c r="C263" s="116" t="s">
        <v>22</v>
      </c>
      <c r="D263" s="8">
        <v>1</v>
      </c>
      <c r="E263" s="117"/>
      <c r="F263" s="10">
        <f t="shared" si="8"/>
        <v>0</v>
      </c>
      <c r="G263" s="192">
        <f t="shared" si="9"/>
        <v>0</v>
      </c>
    </row>
    <row r="264" spans="1:7">
      <c r="A264" s="80">
        <v>306</v>
      </c>
      <c r="B264" s="76" t="s">
        <v>63</v>
      </c>
      <c r="C264" s="71" t="s">
        <v>22</v>
      </c>
      <c r="D264" s="73">
        <v>2</v>
      </c>
      <c r="E264" s="77"/>
      <c r="F264" s="10">
        <f t="shared" si="8"/>
        <v>0</v>
      </c>
      <c r="G264" s="192">
        <f t="shared" si="9"/>
        <v>0</v>
      </c>
    </row>
    <row r="265" spans="1:7">
      <c r="A265" s="112"/>
      <c r="B265" s="78" t="s">
        <v>37</v>
      </c>
      <c r="C265" s="66"/>
      <c r="D265" s="68"/>
      <c r="E265" s="69"/>
      <c r="F265" s="10">
        <f>SUM(F261:F264)</f>
        <v>0</v>
      </c>
      <c r="G265" s="192">
        <f t="shared" si="9"/>
        <v>0</v>
      </c>
    </row>
    <row r="266" spans="1:7">
      <c r="A266" s="98">
        <v>400</v>
      </c>
      <c r="B266" s="17" t="s">
        <v>52</v>
      </c>
      <c r="C266" s="109"/>
      <c r="D266" s="110"/>
      <c r="E266" s="111"/>
      <c r="F266" s="10">
        <f t="shared" si="8"/>
        <v>0</v>
      </c>
      <c r="G266" s="192">
        <f t="shared" si="9"/>
        <v>0</v>
      </c>
    </row>
    <row r="267" spans="1:7" ht="28.9">
      <c r="A267" s="80">
        <v>501</v>
      </c>
      <c r="B267" s="30" t="s">
        <v>53</v>
      </c>
      <c r="C267" s="25" t="s">
        <v>19</v>
      </c>
      <c r="D267" s="82">
        <f>3.35*2.97</f>
        <v>9.9495000000000005</v>
      </c>
      <c r="E267" s="47"/>
      <c r="F267" s="10">
        <f t="shared" si="8"/>
        <v>0</v>
      </c>
      <c r="G267" s="192">
        <f t="shared" si="9"/>
        <v>0</v>
      </c>
    </row>
    <row r="268" spans="1:7">
      <c r="A268" s="80">
        <v>502</v>
      </c>
      <c r="B268" s="30" t="s">
        <v>56</v>
      </c>
      <c r="C268" s="25" t="s">
        <v>57</v>
      </c>
      <c r="D268" s="46">
        <f>2*(3.35+2.97)</f>
        <v>12.64</v>
      </c>
      <c r="E268" s="47"/>
      <c r="F268" s="10">
        <f t="shared" si="8"/>
        <v>0</v>
      </c>
      <c r="G268" s="192">
        <f t="shared" si="9"/>
        <v>0</v>
      </c>
    </row>
    <row r="269" spans="1:7">
      <c r="A269" s="112"/>
      <c r="B269" s="88" t="s">
        <v>42</v>
      </c>
      <c r="C269" s="66"/>
      <c r="D269" s="68"/>
      <c r="E269" s="69"/>
      <c r="F269" s="10">
        <f>SUM(F267:F268)</f>
        <v>0</v>
      </c>
      <c r="G269" s="192">
        <f t="shared" si="9"/>
        <v>0</v>
      </c>
    </row>
    <row r="270" spans="1:7">
      <c r="A270" s="80"/>
      <c r="B270" s="88" t="s">
        <v>118</v>
      </c>
      <c r="C270" s="80"/>
      <c r="D270" s="82"/>
      <c r="E270" s="83"/>
      <c r="F270" s="10">
        <f>SUM(F269+F265+F259+F254)</f>
        <v>0</v>
      </c>
      <c r="G270" s="192">
        <f t="shared" si="9"/>
        <v>0</v>
      </c>
    </row>
    <row r="271" spans="1:7">
      <c r="A271" s="54" t="s">
        <v>119</v>
      </c>
      <c r="B271" s="55" t="s">
        <v>120</v>
      </c>
      <c r="C271" s="56"/>
      <c r="D271" s="57"/>
      <c r="E271" s="58"/>
      <c r="F271" s="10">
        <f t="shared" si="8"/>
        <v>0</v>
      </c>
      <c r="G271" s="192">
        <f t="shared" si="9"/>
        <v>0</v>
      </c>
    </row>
    <row r="272" spans="1:7">
      <c r="A272" s="98">
        <v>100</v>
      </c>
      <c r="B272" s="99" t="s">
        <v>27</v>
      </c>
      <c r="C272" s="100"/>
      <c r="D272" s="101"/>
      <c r="E272" s="102"/>
      <c r="F272" s="10">
        <f t="shared" si="8"/>
        <v>0</v>
      </c>
      <c r="G272" s="192">
        <f t="shared" si="9"/>
        <v>0</v>
      </c>
    </row>
    <row r="273" spans="1:7">
      <c r="A273" s="80">
        <v>101</v>
      </c>
      <c r="B273" s="84" t="s">
        <v>91</v>
      </c>
      <c r="C273" s="80" t="s">
        <v>57</v>
      </c>
      <c r="D273" s="82">
        <v>5</v>
      </c>
      <c r="E273" s="83"/>
      <c r="F273" s="10">
        <f t="shared" si="8"/>
        <v>0</v>
      </c>
      <c r="G273" s="192">
        <f t="shared" si="9"/>
        <v>0</v>
      </c>
    </row>
    <row r="274" spans="1:7" ht="28.9">
      <c r="A274" s="80"/>
      <c r="B274" s="81" t="s">
        <v>29</v>
      </c>
      <c r="C274" s="80"/>
      <c r="D274" s="82"/>
      <c r="E274" s="83"/>
      <c r="F274" s="10">
        <f t="shared" si="8"/>
        <v>0</v>
      </c>
      <c r="G274" s="192">
        <f t="shared" si="9"/>
        <v>0</v>
      </c>
    </row>
    <row r="275" spans="1:7">
      <c r="A275" s="80">
        <v>102</v>
      </c>
      <c r="B275" s="84" t="s">
        <v>75</v>
      </c>
      <c r="C275" s="80" t="s">
        <v>22</v>
      </c>
      <c r="D275" s="82">
        <v>1</v>
      </c>
      <c r="E275" s="83"/>
      <c r="F275" s="10">
        <f t="shared" si="8"/>
        <v>0</v>
      </c>
      <c r="G275" s="192">
        <f t="shared" si="9"/>
        <v>0</v>
      </c>
    </row>
    <row r="276" spans="1:7">
      <c r="A276" s="71">
        <v>103</v>
      </c>
      <c r="B276" s="84" t="s">
        <v>76</v>
      </c>
      <c r="C276" s="80" t="s">
        <v>22</v>
      </c>
      <c r="D276" s="82">
        <v>2</v>
      </c>
      <c r="E276" s="83"/>
      <c r="F276" s="10">
        <f t="shared" si="8"/>
        <v>0</v>
      </c>
      <c r="G276" s="192">
        <f t="shared" si="9"/>
        <v>0</v>
      </c>
    </row>
    <row r="277" spans="1:7">
      <c r="A277" s="71">
        <v>104</v>
      </c>
      <c r="B277" s="84" t="s">
        <v>32</v>
      </c>
      <c r="C277" s="80" t="s">
        <v>96</v>
      </c>
      <c r="D277" s="82">
        <v>2</v>
      </c>
      <c r="E277" s="83"/>
      <c r="F277" s="10">
        <f t="shared" si="8"/>
        <v>0</v>
      </c>
      <c r="G277" s="192">
        <f t="shared" si="9"/>
        <v>0</v>
      </c>
    </row>
    <row r="278" spans="1:7">
      <c r="A278" s="96"/>
      <c r="B278" s="78" t="s">
        <v>12</v>
      </c>
      <c r="C278" s="96"/>
      <c r="D278" s="104"/>
      <c r="E278" s="105"/>
      <c r="F278" s="10">
        <f>SUM(F273:F277)</f>
        <v>0</v>
      </c>
      <c r="G278" s="192">
        <f t="shared" si="9"/>
        <v>0</v>
      </c>
    </row>
    <row r="279" spans="1:7">
      <c r="A279" s="98">
        <v>200</v>
      </c>
      <c r="B279" s="99" t="s">
        <v>38</v>
      </c>
      <c r="C279" s="100"/>
      <c r="D279" s="101"/>
      <c r="E279" s="102"/>
      <c r="F279" s="10">
        <f t="shared" si="8"/>
        <v>0</v>
      </c>
      <c r="G279" s="192">
        <f t="shared" si="9"/>
        <v>0</v>
      </c>
    </row>
    <row r="280" spans="1:7">
      <c r="A280" s="80">
        <v>201</v>
      </c>
      <c r="B280" s="84" t="s">
        <v>69</v>
      </c>
      <c r="C280" s="80" t="s">
        <v>19</v>
      </c>
      <c r="D280" s="82">
        <v>37.06</v>
      </c>
      <c r="E280" s="83"/>
      <c r="F280" s="10">
        <f t="shared" si="8"/>
        <v>0</v>
      </c>
      <c r="G280" s="192">
        <f t="shared" si="9"/>
        <v>0</v>
      </c>
    </row>
    <row r="281" spans="1:7">
      <c r="A281" s="80">
        <v>202</v>
      </c>
      <c r="B281" s="84" t="s">
        <v>40</v>
      </c>
      <c r="C281" s="80" t="s">
        <v>19</v>
      </c>
      <c r="D281" s="82">
        <v>11.69</v>
      </c>
      <c r="E281" s="83"/>
      <c r="F281" s="10">
        <f t="shared" si="8"/>
        <v>0</v>
      </c>
      <c r="G281" s="192">
        <f t="shared" si="9"/>
        <v>0</v>
      </c>
    </row>
    <row r="282" spans="1:7">
      <c r="A282" s="80">
        <v>203</v>
      </c>
      <c r="B282" s="84" t="s">
        <v>41</v>
      </c>
      <c r="C282" s="80" t="s">
        <v>19</v>
      </c>
      <c r="D282" s="82">
        <v>11.28</v>
      </c>
      <c r="E282" s="83"/>
      <c r="F282" s="10">
        <f t="shared" si="8"/>
        <v>0</v>
      </c>
      <c r="G282" s="192">
        <f t="shared" si="9"/>
        <v>0</v>
      </c>
    </row>
    <row r="283" spans="1:7">
      <c r="A283" s="96"/>
      <c r="B283" s="88" t="s">
        <v>33</v>
      </c>
      <c r="C283" s="66"/>
      <c r="D283" s="68"/>
      <c r="E283" s="69"/>
      <c r="F283" s="10">
        <f>SUM(F280:F282)</f>
        <v>0</v>
      </c>
      <c r="G283" s="192">
        <f t="shared" si="9"/>
        <v>0</v>
      </c>
    </row>
    <row r="284" spans="1:7">
      <c r="A284" s="98">
        <v>300</v>
      </c>
      <c r="B284" s="17" t="s">
        <v>52</v>
      </c>
      <c r="C284" s="18"/>
      <c r="D284" s="110"/>
      <c r="E284" s="111"/>
      <c r="F284" s="10">
        <f t="shared" si="8"/>
        <v>0</v>
      </c>
      <c r="G284" s="192">
        <f t="shared" si="9"/>
        <v>0</v>
      </c>
    </row>
    <row r="285" spans="1:7" ht="28.9">
      <c r="A285" s="66">
        <v>301</v>
      </c>
      <c r="B285" s="30" t="s">
        <v>53</v>
      </c>
      <c r="C285" s="25" t="s">
        <v>19</v>
      </c>
      <c r="D285" s="82">
        <f>3.48*3.36</f>
        <v>11.6928</v>
      </c>
      <c r="E285" s="47"/>
      <c r="F285" s="10">
        <f t="shared" si="8"/>
        <v>0</v>
      </c>
      <c r="G285" s="192">
        <f t="shared" si="9"/>
        <v>0</v>
      </c>
    </row>
    <row r="286" spans="1:7">
      <c r="A286" s="66">
        <v>302</v>
      </c>
      <c r="B286" s="30" t="s">
        <v>56</v>
      </c>
      <c r="C286" s="25" t="s">
        <v>57</v>
      </c>
      <c r="D286" s="46">
        <f>2*(3.36+3.48)</f>
        <v>13.68</v>
      </c>
      <c r="E286" s="47"/>
      <c r="F286" s="10">
        <f t="shared" si="8"/>
        <v>0</v>
      </c>
      <c r="G286" s="192">
        <f t="shared" si="9"/>
        <v>0</v>
      </c>
    </row>
    <row r="287" spans="1:7">
      <c r="A287" s="96"/>
      <c r="B287" s="88" t="s">
        <v>33</v>
      </c>
      <c r="C287" s="66"/>
      <c r="D287" s="68"/>
      <c r="E287" s="69"/>
      <c r="F287" s="10">
        <f>SUM(F285:F286)</f>
        <v>0</v>
      </c>
      <c r="G287" s="192">
        <f t="shared" si="9"/>
        <v>0</v>
      </c>
    </row>
    <row r="288" spans="1:7">
      <c r="A288" s="98">
        <v>400</v>
      </c>
      <c r="B288" s="61" t="s">
        <v>20</v>
      </c>
      <c r="C288" s="62"/>
      <c r="D288" s="63"/>
      <c r="E288" s="64"/>
      <c r="F288" s="10">
        <f t="shared" si="8"/>
        <v>0</v>
      </c>
      <c r="G288" s="192">
        <f t="shared" si="9"/>
        <v>0</v>
      </c>
    </row>
    <row r="289" spans="1:7" ht="28.9">
      <c r="A289" s="80"/>
      <c r="B289" s="72" t="s">
        <v>29</v>
      </c>
      <c r="C289" s="71"/>
      <c r="D289" s="73"/>
      <c r="E289" s="74"/>
      <c r="F289" s="10">
        <f t="shared" si="8"/>
        <v>0</v>
      </c>
      <c r="G289" s="192">
        <f t="shared" si="9"/>
        <v>0</v>
      </c>
    </row>
    <row r="290" spans="1:7">
      <c r="A290" s="80">
        <v>501</v>
      </c>
      <c r="B290" s="76" t="s">
        <v>21</v>
      </c>
      <c r="C290" s="71" t="s">
        <v>22</v>
      </c>
      <c r="D290" s="73">
        <v>1</v>
      </c>
      <c r="E290" s="77"/>
      <c r="F290" s="10">
        <f t="shared" si="8"/>
        <v>0</v>
      </c>
      <c r="G290" s="192">
        <f t="shared" si="9"/>
        <v>0</v>
      </c>
    </row>
    <row r="291" spans="1:7">
      <c r="A291" s="80">
        <v>502</v>
      </c>
      <c r="B291" s="76" t="s">
        <v>63</v>
      </c>
      <c r="C291" s="71" t="s">
        <v>22</v>
      </c>
      <c r="D291" s="73">
        <v>2</v>
      </c>
      <c r="E291" s="77"/>
      <c r="F291" s="10">
        <f t="shared" si="8"/>
        <v>0</v>
      </c>
      <c r="G291" s="192">
        <f t="shared" si="9"/>
        <v>0</v>
      </c>
    </row>
    <row r="292" spans="1:7" ht="26.25" customHeight="1">
      <c r="A292" s="80">
        <v>503</v>
      </c>
      <c r="B292" s="76" t="s">
        <v>25</v>
      </c>
      <c r="C292" s="71" t="s">
        <v>19</v>
      </c>
      <c r="D292" s="73">
        <v>2.52</v>
      </c>
      <c r="E292" s="77"/>
      <c r="F292" s="10">
        <f t="shared" si="8"/>
        <v>0</v>
      </c>
      <c r="G292" s="192">
        <f t="shared" si="9"/>
        <v>0</v>
      </c>
    </row>
    <row r="293" spans="1:7">
      <c r="A293" s="80"/>
      <c r="B293" s="88" t="s">
        <v>37</v>
      </c>
      <c r="C293" s="80"/>
      <c r="D293" s="82"/>
      <c r="E293" s="83"/>
      <c r="F293" s="10">
        <f>SUM(F290:F292)</f>
        <v>0</v>
      </c>
      <c r="G293" s="192">
        <f t="shared" si="9"/>
        <v>0</v>
      </c>
    </row>
    <row r="294" spans="1:7">
      <c r="A294" s="80"/>
      <c r="B294" s="45" t="s">
        <v>121</v>
      </c>
      <c r="C294" s="80"/>
      <c r="D294" s="82"/>
      <c r="E294" s="83"/>
      <c r="F294" s="10">
        <f>SUM(F293+F287+F283+F278)</f>
        <v>0</v>
      </c>
      <c r="G294" s="192">
        <f t="shared" si="9"/>
        <v>0</v>
      </c>
    </row>
    <row r="295" spans="1:7">
      <c r="A295" s="54" t="s">
        <v>122</v>
      </c>
      <c r="B295" s="55" t="s">
        <v>123</v>
      </c>
      <c r="C295" s="56"/>
      <c r="D295" s="57"/>
      <c r="E295" s="58"/>
      <c r="F295" s="10">
        <f t="shared" si="8"/>
        <v>0</v>
      </c>
      <c r="G295" s="192">
        <f t="shared" si="9"/>
        <v>0</v>
      </c>
    </row>
    <row r="296" spans="1:7">
      <c r="A296" s="60">
        <v>100</v>
      </c>
      <c r="B296" s="61" t="s">
        <v>124</v>
      </c>
      <c r="C296" s="62"/>
      <c r="D296" s="63"/>
      <c r="E296" s="64"/>
      <c r="F296" s="10">
        <f t="shared" si="8"/>
        <v>0</v>
      </c>
      <c r="G296" s="192">
        <f t="shared" si="9"/>
        <v>0</v>
      </c>
    </row>
    <row r="297" spans="1:7" ht="28.9">
      <c r="A297" s="71"/>
      <c r="B297" s="72" t="s">
        <v>29</v>
      </c>
      <c r="C297" s="71"/>
      <c r="D297" s="73"/>
      <c r="E297" s="74"/>
      <c r="F297" s="10">
        <f t="shared" si="8"/>
        <v>0</v>
      </c>
      <c r="G297" s="192">
        <f t="shared" si="9"/>
        <v>0</v>
      </c>
    </row>
    <row r="298" spans="1:7">
      <c r="A298" s="71">
        <v>101</v>
      </c>
      <c r="B298" s="76" t="s">
        <v>21</v>
      </c>
      <c r="C298" s="71" t="s">
        <v>22</v>
      </c>
      <c r="D298" s="73">
        <v>2</v>
      </c>
      <c r="E298" s="77"/>
      <c r="F298" s="10">
        <f t="shared" si="8"/>
        <v>0</v>
      </c>
      <c r="G298" s="192">
        <f t="shared" si="9"/>
        <v>0</v>
      </c>
    </row>
    <row r="299" spans="1:7" ht="28.9">
      <c r="A299" s="71">
        <v>102</v>
      </c>
      <c r="B299" s="76" t="s">
        <v>125</v>
      </c>
      <c r="C299" s="71" t="s">
        <v>22</v>
      </c>
      <c r="D299" s="73">
        <v>1</v>
      </c>
      <c r="E299" s="77"/>
      <c r="F299" s="10">
        <f t="shared" si="8"/>
        <v>0</v>
      </c>
      <c r="G299" s="192">
        <f t="shared" si="9"/>
        <v>0</v>
      </c>
    </row>
    <row r="300" spans="1:7" ht="28.9">
      <c r="A300" s="71">
        <v>103</v>
      </c>
      <c r="B300" s="76" t="s">
        <v>126</v>
      </c>
      <c r="C300" s="71" t="s">
        <v>22</v>
      </c>
      <c r="D300" s="73">
        <v>2</v>
      </c>
      <c r="E300" s="77"/>
      <c r="F300" s="10">
        <f t="shared" si="8"/>
        <v>0</v>
      </c>
      <c r="G300" s="192">
        <f t="shared" si="9"/>
        <v>0</v>
      </c>
    </row>
    <row r="301" spans="1:7">
      <c r="A301" s="71">
        <v>104</v>
      </c>
      <c r="B301" s="76" t="s">
        <v>127</v>
      </c>
      <c r="C301" s="71" t="s">
        <v>22</v>
      </c>
      <c r="D301" s="73">
        <v>2</v>
      </c>
      <c r="E301" s="77"/>
      <c r="F301" s="10">
        <f t="shared" si="8"/>
        <v>0</v>
      </c>
      <c r="G301" s="192">
        <f t="shared" si="9"/>
        <v>0</v>
      </c>
    </row>
    <row r="302" spans="1:7">
      <c r="A302" s="96"/>
      <c r="B302" s="78" t="s">
        <v>12</v>
      </c>
      <c r="C302" s="66"/>
      <c r="D302" s="68"/>
      <c r="E302" s="69"/>
      <c r="F302" s="10">
        <f>SUM(F298:F301)</f>
        <v>0</v>
      </c>
      <c r="G302" s="192">
        <f t="shared" si="9"/>
        <v>0</v>
      </c>
    </row>
    <row r="303" spans="1:7">
      <c r="A303" s="98">
        <v>200</v>
      </c>
      <c r="B303" s="99" t="s">
        <v>27</v>
      </c>
      <c r="C303" s="100"/>
      <c r="D303" s="101"/>
      <c r="E303" s="102"/>
      <c r="F303" s="10">
        <f t="shared" si="8"/>
        <v>0</v>
      </c>
      <c r="G303" s="192">
        <f t="shared" si="9"/>
        <v>0</v>
      </c>
    </row>
    <row r="304" spans="1:7">
      <c r="A304" s="80">
        <v>201</v>
      </c>
      <c r="B304" s="84" t="s">
        <v>75</v>
      </c>
      <c r="C304" s="80" t="s">
        <v>22</v>
      </c>
      <c r="D304" s="82">
        <v>1</v>
      </c>
      <c r="E304" s="83"/>
      <c r="F304" s="10">
        <f t="shared" si="8"/>
        <v>0</v>
      </c>
      <c r="G304" s="192">
        <f t="shared" si="9"/>
        <v>0</v>
      </c>
    </row>
    <row r="305" spans="1:7">
      <c r="A305" s="71">
        <v>202</v>
      </c>
      <c r="B305" s="84" t="s">
        <v>128</v>
      </c>
      <c r="C305" s="80" t="s">
        <v>22</v>
      </c>
      <c r="D305" s="82">
        <v>1</v>
      </c>
      <c r="E305" s="83"/>
      <c r="F305" s="10">
        <f t="shared" si="8"/>
        <v>0</v>
      </c>
      <c r="G305" s="192">
        <f t="shared" si="9"/>
        <v>0</v>
      </c>
    </row>
    <row r="306" spans="1:7">
      <c r="A306" s="71">
        <v>203</v>
      </c>
      <c r="B306" s="84" t="s">
        <v>32</v>
      </c>
      <c r="C306" s="80" t="s">
        <v>96</v>
      </c>
      <c r="D306" s="82">
        <v>1</v>
      </c>
      <c r="E306" s="83"/>
      <c r="F306" s="10">
        <f t="shared" si="8"/>
        <v>0</v>
      </c>
      <c r="G306" s="192">
        <f t="shared" si="9"/>
        <v>0</v>
      </c>
    </row>
    <row r="307" spans="1:7">
      <c r="A307" s="71">
        <v>204</v>
      </c>
      <c r="B307" s="84" t="s">
        <v>91</v>
      </c>
      <c r="C307" s="80" t="s">
        <v>57</v>
      </c>
      <c r="D307" s="82">
        <v>4</v>
      </c>
      <c r="E307" s="83"/>
      <c r="F307" s="10">
        <f t="shared" si="8"/>
        <v>0</v>
      </c>
      <c r="G307" s="192">
        <f t="shared" si="9"/>
        <v>0</v>
      </c>
    </row>
    <row r="308" spans="1:7">
      <c r="A308" s="96"/>
      <c r="B308" s="78" t="s">
        <v>26</v>
      </c>
      <c r="C308" s="96"/>
      <c r="D308" s="104"/>
      <c r="E308" s="105"/>
      <c r="F308" s="10">
        <f>SUM(F304:F307)</f>
        <v>0</v>
      </c>
      <c r="G308" s="192">
        <f t="shared" si="9"/>
        <v>0</v>
      </c>
    </row>
    <row r="309" spans="1:7">
      <c r="A309" s="98">
        <v>300</v>
      </c>
      <c r="B309" s="99" t="s">
        <v>38</v>
      </c>
      <c r="C309" s="100"/>
      <c r="D309" s="101"/>
      <c r="E309" s="102"/>
      <c r="F309" s="10">
        <f t="shared" si="8"/>
        <v>0</v>
      </c>
      <c r="G309" s="192">
        <f t="shared" si="9"/>
        <v>0</v>
      </c>
    </row>
    <row r="310" spans="1:7">
      <c r="A310" s="80">
        <v>301</v>
      </c>
      <c r="B310" s="84" t="s">
        <v>69</v>
      </c>
      <c r="C310" s="80" t="s">
        <v>19</v>
      </c>
      <c r="D310" s="82">
        <f>2*2*(3.65+3.33)-0.9*2.02-0.83*2.02-1.43*1.2-0.63*2.15</f>
        <v>21.354899999999997</v>
      </c>
      <c r="E310" s="83"/>
      <c r="F310" s="10">
        <f t="shared" si="8"/>
        <v>0</v>
      </c>
      <c r="G310" s="192">
        <f t="shared" si="9"/>
        <v>0</v>
      </c>
    </row>
    <row r="311" spans="1:7">
      <c r="A311" s="80">
        <v>302</v>
      </c>
      <c r="B311" s="84" t="s">
        <v>129</v>
      </c>
      <c r="C311" s="80" t="s">
        <v>19</v>
      </c>
      <c r="D311" s="82">
        <f>2*1*(3.65+3.33)</f>
        <v>13.96</v>
      </c>
      <c r="E311" s="83"/>
      <c r="F311" s="10">
        <f t="shared" si="8"/>
        <v>0</v>
      </c>
      <c r="G311" s="192">
        <f t="shared" si="9"/>
        <v>0</v>
      </c>
    </row>
    <row r="312" spans="1:7">
      <c r="A312" s="80">
        <v>303</v>
      </c>
      <c r="B312" s="84" t="s">
        <v>40</v>
      </c>
      <c r="C312" s="80" t="s">
        <v>19</v>
      </c>
      <c r="D312" s="82">
        <v>12.08</v>
      </c>
      <c r="E312" s="83"/>
      <c r="F312" s="10">
        <f t="shared" si="8"/>
        <v>0</v>
      </c>
      <c r="G312" s="192">
        <f t="shared" si="9"/>
        <v>0</v>
      </c>
    </row>
    <row r="313" spans="1:7">
      <c r="A313" s="80">
        <v>304</v>
      </c>
      <c r="B313" s="84" t="s">
        <v>130</v>
      </c>
      <c r="C313" s="80" t="s">
        <v>19</v>
      </c>
      <c r="D313" s="82">
        <v>10.53</v>
      </c>
      <c r="E313" s="83"/>
      <c r="F313" s="10">
        <f t="shared" si="8"/>
        <v>0</v>
      </c>
      <c r="G313" s="192">
        <f t="shared" si="9"/>
        <v>0</v>
      </c>
    </row>
    <row r="314" spans="1:7">
      <c r="A314" s="96"/>
      <c r="B314" s="88" t="s">
        <v>33</v>
      </c>
      <c r="C314" s="66"/>
      <c r="D314" s="68"/>
      <c r="E314" s="69"/>
      <c r="F314" s="10">
        <f>SUM(F310:F313)</f>
        <v>0</v>
      </c>
      <c r="G314" s="192">
        <f t="shared" si="9"/>
        <v>0</v>
      </c>
    </row>
    <row r="315" spans="1:7">
      <c r="A315" s="98">
        <v>400</v>
      </c>
      <c r="B315" s="17" t="s">
        <v>52</v>
      </c>
      <c r="C315" s="18"/>
      <c r="D315" s="110"/>
      <c r="E315" s="111"/>
      <c r="F315" s="10">
        <f t="shared" si="8"/>
        <v>0</v>
      </c>
      <c r="G315" s="192">
        <f t="shared" si="9"/>
        <v>0</v>
      </c>
    </row>
    <row r="316" spans="1:7" ht="28.9">
      <c r="A316" s="66">
        <v>401</v>
      </c>
      <c r="B316" s="30" t="s">
        <v>53</v>
      </c>
      <c r="C316" s="25" t="s">
        <v>19</v>
      </c>
      <c r="D316" s="82">
        <f>3.35*3.48</f>
        <v>11.657999999999999</v>
      </c>
      <c r="E316" s="47"/>
      <c r="F316" s="10">
        <f t="shared" si="8"/>
        <v>0</v>
      </c>
      <c r="G316" s="192">
        <f t="shared" si="9"/>
        <v>0</v>
      </c>
    </row>
    <row r="317" spans="1:7">
      <c r="A317" s="66">
        <v>402</v>
      </c>
      <c r="B317" s="30" t="s">
        <v>56</v>
      </c>
      <c r="C317" s="25" t="s">
        <v>57</v>
      </c>
      <c r="D317" s="46">
        <f>2*(3.35+3.48)</f>
        <v>13.66</v>
      </c>
      <c r="E317" s="47"/>
      <c r="F317" s="10">
        <f t="shared" si="8"/>
        <v>0</v>
      </c>
      <c r="G317" s="192">
        <f t="shared" si="9"/>
        <v>0</v>
      </c>
    </row>
    <row r="318" spans="1:7">
      <c r="A318" s="66">
        <v>403</v>
      </c>
      <c r="B318" s="30" t="s">
        <v>131</v>
      </c>
      <c r="C318" s="25" t="s">
        <v>19</v>
      </c>
      <c r="D318" s="46">
        <f>2.01+1.58</f>
        <v>3.59</v>
      </c>
      <c r="E318" s="47"/>
      <c r="F318" s="10">
        <f t="shared" si="8"/>
        <v>0</v>
      </c>
      <c r="G318" s="192">
        <f t="shared" si="9"/>
        <v>0</v>
      </c>
    </row>
    <row r="319" spans="1:7">
      <c r="A319" s="96"/>
      <c r="B319" s="88" t="s">
        <v>37</v>
      </c>
      <c r="C319" s="66"/>
      <c r="D319" s="68"/>
      <c r="E319" s="69"/>
      <c r="F319" s="10">
        <f>SUM(F316:F318)</f>
        <v>0</v>
      </c>
      <c r="G319" s="192">
        <f t="shared" si="9"/>
        <v>0</v>
      </c>
    </row>
    <row r="320" spans="1:7">
      <c r="A320" s="96"/>
      <c r="B320" s="88" t="s">
        <v>132</v>
      </c>
      <c r="C320" s="66"/>
      <c r="D320" s="68"/>
      <c r="E320" s="69"/>
      <c r="F320" s="10">
        <f>SUM(F319+F314+F308+F302)</f>
        <v>0</v>
      </c>
      <c r="G320" s="192">
        <f t="shared" si="9"/>
        <v>0</v>
      </c>
    </row>
    <row r="321" spans="1:7">
      <c r="A321" s="54" t="s">
        <v>133</v>
      </c>
      <c r="B321" s="55" t="s">
        <v>134</v>
      </c>
      <c r="C321" s="56"/>
      <c r="D321" s="57"/>
      <c r="E321" s="58"/>
      <c r="F321" s="10">
        <f t="shared" si="8"/>
        <v>0</v>
      </c>
      <c r="G321" s="192">
        <f t="shared" si="9"/>
        <v>0</v>
      </c>
    </row>
    <row r="322" spans="1:7">
      <c r="A322" s="16">
        <v>100</v>
      </c>
      <c r="B322" s="17" t="s">
        <v>17</v>
      </c>
      <c r="C322" s="18"/>
      <c r="D322" s="19"/>
      <c r="E322" s="20"/>
      <c r="F322" s="10">
        <f t="shared" si="8"/>
        <v>0</v>
      </c>
      <c r="G322" s="192">
        <f t="shared" si="9"/>
        <v>0</v>
      </c>
    </row>
    <row r="323" spans="1:7">
      <c r="A323" s="6">
        <v>101</v>
      </c>
      <c r="B323" s="7" t="s">
        <v>135</v>
      </c>
      <c r="C323" s="6" t="s">
        <v>19</v>
      </c>
      <c r="D323" s="8">
        <v>3.15</v>
      </c>
      <c r="E323" s="22"/>
      <c r="F323" s="10">
        <f t="shared" si="8"/>
        <v>0</v>
      </c>
      <c r="G323" s="192">
        <f t="shared" si="9"/>
        <v>0</v>
      </c>
    </row>
    <row r="324" spans="1:7">
      <c r="A324" s="6">
        <v>102</v>
      </c>
      <c r="B324" s="7" t="s">
        <v>136</v>
      </c>
      <c r="C324" s="6" t="s">
        <v>19</v>
      </c>
      <c r="D324" s="8">
        <v>4.12</v>
      </c>
      <c r="E324" s="22"/>
      <c r="F324" s="10">
        <f t="shared" si="8"/>
        <v>0</v>
      </c>
      <c r="G324" s="192">
        <f t="shared" si="9"/>
        <v>0</v>
      </c>
    </row>
    <row r="325" spans="1:7">
      <c r="A325" s="6">
        <v>103</v>
      </c>
      <c r="B325" s="7" t="s">
        <v>137</v>
      </c>
      <c r="C325" s="6" t="s">
        <v>19</v>
      </c>
      <c r="D325" s="8">
        <v>8.23</v>
      </c>
      <c r="E325" s="22"/>
      <c r="F325" s="10">
        <f t="shared" si="8"/>
        <v>0</v>
      </c>
      <c r="G325" s="192">
        <f t="shared" si="9"/>
        <v>0</v>
      </c>
    </row>
    <row r="326" spans="1:7">
      <c r="A326" s="6"/>
      <c r="B326" s="11" t="s">
        <v>12</v>
      </c>
      <c r="C326" s="6"/>
      <c r="D326" s="8"/>
      <c r="E326" s="22"/>
      <c r="F326" s="10">
        <f>SUM(F323:F325)</f>
        <v>0</v>
      </c>
      <c r="G326" s="192">
        <f t="shared" ref="G326:G389" si="10">F326/655.957</f>
        <v>0</v>
      </c>
    </row>
    <row r="327" spans="1:7">
      <c r="A327" s="16">
        <v>200</v>
      </c>
      <c r="B327" s="17" t="s">
        <v>20</v>
      </c>
      <c r="C327" s="18"/>
      <c r="D327" s="19"/>
      <c r="E327" s="23"/>
      <c r="F327" s="10">
        <f t="shared" ref="F327:F388" si="11">D327*E327</f>
        <v>0</v>
      </c>
      <c r="G327" s="192">
        <f t="shared" si="10"/>
        <v>0</v>
      </c>
    </row>
    <row r="328" spans="1:7">
      <c r="A328" s="25">
        <v>201</v>
      </c>
      <c r="B328" s="30" t="s">
        <v>138</v>
      </c>
      <c r="C328" s="25" t="s">
        <v>22</v>
      </c>
      <c r="D328" s="31">
        <v>2</v>
      </c>
      <c r="E328" s="32"/>
      <c r="F328" s="10">
        <f t="shared" si="11"/>
        <v>0</v>
      </c>
      <c r="G328" s="192">
        <f t="shared" si="10"/>
        <v>0</v>
      </c>
    </row>
    <row r="329" spans="1:7">
      <c r="A329" s="25">
        <v>202</v>
      </c>
      <c r="B329" s="30" t="s">
        <v>139</v>
      </c>
      <c r="C329" s="25" t="s">
        <v>22</v>
      </c>
      <c r="D329" s="31">
        <v>2</v>
      </c>
      <c r="E329" s="32"/>
      <c r="F329" s="10">
        <f t="shared" si="11"/>
        <v>0</v>
      </c>
      <c r="G329" s="192">
        <f t="shared" si="10"/>
        <v>0</v>
      </c>
    </row>
    <row r="330" spans="1:7">
      <c r="A330" s="25">
        <v>203</v>
      </c>
      <c r="B330" s="7" t="s">
        <v>64</v>
      </c>
      <c r="C330" s="6" t="s">
        <v>19</v>
      </c>
      <c r="D330" s="8">
        <v>2.68</v>
      </c>
      <c r="E330" s="22"/>
      <c r="F330" s="10">
        <f t="shared" si="11"/>
        <v>0</v>
      </c>
      <c r="G330" s="192">
        <f t="shared" si="10"/>
        <v>0</v>
      </c>
    </row>
    <row r="331" spans="1:7">
      <c r="A331" s="6"/>
      <c r="B331" s="11" t="s">
        <v>26</v>
      </c>
      <c r="C331" s="6"/>
      <c r="D331" s="8"/>
      <c r="E331" s="22"/>
      <c r="F331" s="10">
        <f>SUM(F328:F330)</f>
        <v>0</v>
      </c>
      <c r="G331" s="192">
        <f t="shared" si="10"/>
        <v>0</v>
      </c>
    </row>
    <row r="332" spans="1:7">
      <c r="A332" s="16">
        <v>300</v>
      </c>
      <c r="B332" s="17" t="s">
        <v>38</v>
      </c>
      <c r="C332" s="18"/>
      <c r="D332" s="19"/>
      <c r="E332" s="23"/>
      <c r="F332" s="10">
        <f t="shared" si="11"/>
        <v>0</v>
      </c>
      <c r="G332" s="192">
        <f t="shared" si="10"/>
        <v>0</v>
      </c>
    </row>
    <row r="333" spans="1:7">
      <c r="A333" s="25">
        <v>301</v>
      </c>
      <c r="B333" s="30" t="s">
        <v>39</v>
      </c>
      <c r="C333" s="25" t="s">
        <v>19</v>
      </c>
      <c r="D333" s="31">
        <v>77.28</v>
      </c>
      <c r="E333" s="32"/>
      <c r="F333" s="10">
        <f t="shared" si="11"/>
        <v>0</v>
      </c>
      <c r="G333" s="192">
        <f t="shared" si="10"/>
        <v>0</v>
      </c>
    </row>
    <row r="334" spans="1:7">
      <c r="A334" s="25">
        <v>302</v>
      </c>
      <c r="B334" s="30" t="s">
        <v>40</v>
      </c>
      <c r="C334" s="25" t="s">
        <v>19</v>
      </c>
      <c r="D334" s="31">
        <v>26.46</v>
      </c>
      <c r="E334" s="32"/>
      <c r="F334" s="10">
        <f t="shared" si="11"/>
        <v>0</v>
      </c>
      <c r="G334" s="192">
        <f t="shared" si="10"/>
        <v>0</v>
      </c>
    </row>
    <row r="335" spans="1:7">
      <c r="A335" s="25">
        <v>303</v>
      </c>
      <c r="B335" s="30" t="s">
        <v>130</v>
      </c>
      <c r="C335" s="25" t="s">
        <v>19</v>
      </c>
      <c r="D335" s="31">
        <v>12.37</v>
      </c>
      <c r="E335" s="32"/>
      <c r="F335" s="10">
        <f t="shared" si="11"/>
        <v>0</v>
      </c>
      <c r="G335" s="192">
        <f t="shared" si="10"/>
        <v>0</v>
      </c>
    </row>
    <row r="336" spans="1:7">
      <c r="A336" s="25"/>
      <c r="B336" s="36" t="s">
        <v>33</v>
      </c>
      <c r="C336" s="25"/>
      <c r="D336" s="31"/>
      <c r="E336" s="32"/>
      <c r="F336" s="10">
        <f>SUM(F333:F335)</f>
        <v>0</v>
      </c>
      <c r="G336" s="192">
        <f t="shared" si="10"/>
        <v>0</v>
      </c>
    </row>
    <row r="337" spans="1:7">
      <c r="A337" s="16">
        <v>400</v>
      </c>
      <c r="B337" s="17" t="s">
        <v>43</v>
      </c>
      <c r="C337" s="18"/>
      <c r="D337" s="19"/>
      <c r="E337" s="23"/>
      <c r="F337" s="10">
        <f t="shared" si="11"/>
        <v>0</v>
      </c>
      <c r="G337" s="192">
        <f t="shared" si="10"/>
        <v>0</v>
      </c>
    </row>
    <row r="338" spans="1:7" ht="28.9">
      <c r="A338" s="25"/>
      <c r="B338" s="33" t="s">
        <v>45</v>
      </c>
      <c r="C338" s="25"/>
      <c r="D338" s="31"/>
      <c r="E338" s="32"/>
      <c r="F338" s="10">
        <f t="shared" si="11"/>
        <v>0</v>
      </c>
      <c r="G338" s="192">
        <f t="shared" si="10"/>
        <v>0</v>
      </c>
    </row>
    <row r="339" spans="1:7">
      <c r="A339" s="25">
        <v>401</v>
      </c>
      <c r="B339" s="30" t="s">
        <v>78</v>
      </c>
      <c r="C339" s="25" t="s">
        <v>22</v>
      </c>
      <c r="D339" s="31">
        <v>2</v>
      </c>
      <c r="E339" s="32"/>
      <c r="F339" s="10">
        <f t="shared" si="11"/>
        <v>0</v>
      </c>
      <c r="G339" s="192">
        <f t="shared" si="10"/>
        <v>0</v>
      </c>
    </row>
    <row r="340" spans="1:7">
      <c r="A340" s="25">
        <v>402</v>
      </c>
      <c r="B340" s="30" t="s">
        <v>140</v>
      </c>
      <c r="C340" s="25" t="s">
        <v>22</v>
      </c>
      <c r="D340" s="31">
        <v>2</v>
      </c>
      <c r="E340" s="32"/>
      <c r="F340" s="10">
        <f t="shared" si="11"/>
        <v>0</v>
      </c>
      <c r="G340" s="192">
        <f t="shared" si="10"/>
        <v>0</v>
      </c>
    </row>
    <row r="341" spans="1:7">
      <c r="A341" s="25">
        <v>403</v>
      </c>
      <c r="B341" s="30" t="s">
        <v>141</v>
      </c>
      <c r="C341" s="25" t="s">
        <v>22</v>
      </c>
      <c r="D341" s="31">
        <v>2</v>
      </c>
      <c r="E341" s="32"/>
      <c r="F341" s="10">
        <f t="shared" si="11"/>
        <v>0</v>
      </c>
      <c r="G341" s="192">
        <f t="shared" si="10"/>
        <v>0</v>
      </c>
    </row>
    <row r="342" spans="1:7">
      <c r="A342" s="25"/>
      <c r="B342" s="36" t="s">
        <v>37</v>
      </c>
      <c r="C342" s="25"/>
      <c r="D342" s="31"/>
      <c r="E342" s="32"/>
      <c r="F342" s="10">
        <f>SUM(F339:F341)</f>
        <v>0</v>
      </c>
      <c r="G342" s="192">
        <f t="shared" si="10"/>
        <v>0</v>
      </c>
    </row>
    <row r="343" spans="1:7">
      <c r="A343" s="16">
        <v>500</v>
      </c>
      <c r="B343" s="17" t="s">
        <v>142</v>
      </c>
      <c r="C343" s="18"/>
      <c r="D343" s="19"/>
      <c r="E343" s="23"/>
      <c r="F343" s="10">
        <f t="shared" si="11"/>
        <v>0</v>
      </c>
      <c r="G343" s="192">
        <f t="shared" si="10"/>
        <v>0</v>
      </c>
    </row>
    <row r="344" spans="1:7" ht="28.9">
      <c r="A344" s="25">
        <v>501</v>
      </c>
      <c r="B344" s="30" t="s">
        <v>53</v>
      </c>
      <c r="C344" s="25" t="s">
        <v>19</v>
      </c>
      <c r="D344" s="31">
        <f>3.66*3.21+2.37*1.19+3.35*2.11+3.97</f>
        <v>25.607399999999998</v>
      </c>
      <c r="E344" s="32"/>
      <c r="F344" s="10">
        <f t="shared" si="11"/>
        <v>0</v>
      </c>
      <c r="G344" s="192">
        <f t="shared" si="10"/>
        <v>0</v>
      </c>
    </row>
    <row r="345" spans="1:7" ht="28.9">
      <c r="A345" s="25">
        <v>502</v>
      </c>
      <c r="B345" s="30" t="s">
        <v>143</v>
      </c>
      <c r="C345" s="25" t="s">
        <v>57</v>
      </c>
      <c r="D345" s="31">
        <v>23.94</v>
      </c>
      <c r="E345" s="32"/>
      <c r="F345" s="10">
        <f t="shared" si="11"/>
        <v>0</v>
      </c>
      <c r="G345" s="192">
        <f t="shared" si="10"/>
        <v>0</v>
      </c>
    </row>
    <row r="346" spans="1:7">
      <c r="A346" s="25">
        <v>503</v>
      </c>
      <c r="B346" s="30" t="s">
        <v>144</v>
      </c>
      <c r="C346" s="25" t="s">
        <v>19</v>
      </c>
      <c r="D346" s="31">
        <v>4.01</v>
      </c>
      <c r="E346" s="32"/>
      <c r="F346" s="10">
        <f t="shared" si="11"/>
        <v>0</v>
      </c>
      <c r="G346" s="192">
        <f t="shared" si="10"/>
        <v>0</v>
      </c>
    </row>
    <row r="347" spans="1:7" ht="28.9">
      <c r="A347" s="25">
        <v>504</v>
      </c>
      <c r="B347" s="30" t="s">
        <v>145</v>
      </c>
      <c r="C347" s="25" t="s">
        <v>19</v>
      </c>
      <c r="D347" s="31">
        <f>2*2*((2.05+0.98)+(2+0.98))-0.7*2*2.02</f>
        <v>21.212</v>
      </c>
      <c r="E347" s="32"/>
      <c r="F347" s="10">
        <f t="shared" si="11"/>
        <v>0</v>
      </c>
      <c r="G347" s="192">
        <f t="shared" si="10"/>
        <v>0</v>
      </c>
    </row>
    <row r="348" spans="1:7">
      <c r="A348" s="25"/>
      <c r="B348" s="36" t="s">
        <v>42</v>
      </c>
      <c r="C348" s="25"/>
      <c r="D348" s="31"/>
      <c r="E348" s="32"/>
      <c r="F348" s="10">
        <f>SUM(F344:F347)</f>
        <v>0</v>
      </c>
      <c r="G348" s="192">
        <f t="shared" si="10"/>
        <v>0</v>
      </c>
    </row>
    <row r="349" spans="1:7">
      <c r="A349" s="25"/>
      <c r="B349" s="36" t="s">
        <v>146</v>
      </c>
      <c r="C349" s="25"/>
      <c r="D349" s="31"/>
      <c r="E349" s="32"/>
      <c r="F349" s="10">
        <f>SUM(F348+F342+F336+F331+F327)</f>
        <v>0</v>
      </c>
      <c r="G349" s="192">
        <f t="shared" si="10"/>
        <v>0</v>
      </c>
    </row>
    <row r="350" spans="1:7">
      <c r="A350" s="54" t="s">
        <v>147</v>
      </c>
      <c r="B350" s="55" t="s">
        <v>148</v>
      </c>
      <c r="C350" s="56"/>
      <c r="D350" s="57"/>
      <c r="E350" s="58"/>
      <c r="F350" s="10">
        <f t="shared" si="11"/>
        <v>0</v>
      </c>
      <c r="G350" s="192">
        <f t="shared" si="10"/>
        <v>0</v>
      </c>
    </row>
    <row r="351" spans="1:7">
      <c r="A351" s="60">
        <v>100</v>
      </c>
      <c r="B351" s="61" t="s">
        <v>20</v>
      </c>
      <c r="C351" s="62"/>
      <c r="D351" s="63"/>
      <c r="E351" s="64"/>
      <c r="F351" s="10">
        <f t="shared" si="11"/>
        <v>0</v>
      </c>
      <c r="G351" s="192">
        <f t="shared" si="10"/>
        <v>0</v>
      </c>
    </row>
    <row r="352" spans="1:7">
      <c r="A352" s="71">
        <v>101</v>
      </c>
      <c r="B352" s="76" t="s">
        <v>149</v>
      </c>
      <c r="C352" s="71" t="s">
        <v>22</v>
      </c>
      <c r="D352" s="73">
        <v>3</v>
      </c>
      <c r="E352" s="77"/>
      <c r="F352" s="10">
        <f t="shared" si="11"/>
        <v>0</v>
      </c>
      <c r="G352" s="192">
        <f t="shared" si="10"/>
        <v>0</v>
      </c>
    </row>
    <row r="353" spans="1:7">
      <c r="A353" s="71">
        <v>102</v>
      </c>
      <c r="B353" s="76" t="s">
        <v>150</v>
      </c>
      <c r="C353" s="71" t="s">
        <v>22</v>
      </c>
      <c r="D353" s="73">
        <v>2</v>
      </c>
      <c r="E353" s="77"/>
      <c r="F353" s="10">
        <f t="shared" si="11"/>
        <v>0</v>
      </c>
      <c r="G353" s="192">
        <f t="shared" si="10"/>
        <v>0</v>
      </c>
    </row>
    <row r="354" spans="1:7">
      <c r="A354" s="112"/>
      <c r="B354" s="78" t="s">
        <v>12</v>
      </c>
      <c r="C354" s="80"/>
      <c r="D354" s="82"/>
      <c r="E354" s="83"/>
      <c r="F354" s="10">
        <f>SUM(F352:F353)</f>
        <v>0</v>
      </c>
      <c r="G354" s="192">
        <f t="shared" si="10"/>
        <v>0</v>
      </c>
    </row>
    <row r="355" spans="1:7">
      <c r="A355" s="60">
        <v>200</v>
      </c>
      <c r="B355" s="61" t="s">
        <v>27</v>
      </c>
      <c r="C355" s="62"/>
      <c r="D355" s="63"/>
      <c r="E355" s="64"/>
      <c r="F355" s="10">
        <f t="shared" si="11"/>
        <v>0</v>
      </c>
      <c r="G355" s="192">
        <f t="shared" si="10"/>
        <v>0</v>
      </c>
    </row>
    <row r="356" spans="1:7" ht="28.9">
      <c r="A356" s="80"/>
      <c r="B356" s="81" t="s">
        <v>29</v>
      </c>
      <c r="C356" s="80"/>
      <c r="D356" s="82"/>
      <c r="E356" s="83"/>
      <c r="F356" s="10">
        <f t="shared" si="11"/>
        <v>0</v>
      </c>
      <c r="G356" s="192">
        <f t="shared" si="10"/>
        <v>0</v>
      </c>
    </row>
    <row r="357" spans="1:7">
      <c r="A357" s="71">
        <v>201</v>
      </c>
      <c r="B357" s="84" t="s">
        <v>76</v>
      </c>
      <c r="C357" s="80" t="s">
        <v>22</v>
      </c>
      <c r="D357" s="82">
        <v>2</v>
      </c>
      <c r="E357" s="83"/>
      <c r="F357" s="10">
        <f t="shared" si="11"/>
        <v>0</v>
      </c>
      <c r="G357" s="192">
        <f t="shared" si="10"/>
        <v>0</v>
      </c>
    </row>
    <row r="358" spans="1:7">
      <c r="A358" s="112"/>
      <c r="B358" s="78" t="s">
        <v>26</v>
      </c>
      <c r="C358" s="112"/>
      <c r="D358" s="113"/>
      <c r="E358" s="114"/>
      <c r="F358" s="10">
        <f>SUM(F357)</f>
        <v>0</v>
      </c>
      <c r="G358" s="192">
        <f t="shared" si="10"/>
        <v>0</v>
      </c>
    </row>
    <row r="359" spans="1:7">
      <c r="A359" s="60">
        <v>300</v>
      </c>
      <c r="B359" s="61" t="s">
        <v>38</v>
      </c>
      <c r="C359" s="62"/>
      <c r="D359" s="63"/>
      <c r="E359" s="64"/>
      <c r="F359" s="10">
        <f t="shared" si="11"/>
        <v>0</v>
      </c>
      <c r="G359" s="192">
        <f t="shared" si="10"/>
        <v>0</v>
      </c>
    </row>
    <row r="360" spans="1:7">
      <c r="A360" s="80">
        <v>301</v>
      </c>
      <c r="B360" s="84" t="s">
        <v>69</v>
      </c>
      <c r="C360" s="80" t="s">
        <v>19</v>
      </c>
      <c r="D360" s="82">
        <f>2*1*(3.2+2.02)</f>
        <v>10.440000000000001</v>
      </c>
      <c r="E360" s="83"/>
      <c r="F360" s="10">
        <f t="shared" si="11"/>
        <v>0</v>
      </c>
      <c r="G360" s="192">
        <f t="shared" si="10"/>
        <v>0</v>
      </c>
    </row>
    <row r="361" spans="1:7">
      <c r="A361" s="80">
        <v>302</v>
      </c>
      <c r="B361" s="84" t="s">
        <v>40</v>
      </c>
      <c r="C361" s="80" t="s">
        <v>19</v>
      </c>
      <c r="D361" s="82">
        <f>3.48*2.12</f>
        <v>7.3776000000000002</v>
      </c>
      <c r="E361" s="83"/>
      <c r="F361" s="10">
        <f t="shared" si="11"/>
        <v>0</v>
      </c>
      <c r="G361" s="192">
        <f t="shared" si="10"/>
        <v>0</v>
      </c>
    </row>
    <row r="362" spans="1:7">
      <c r="A362" s="80">
        <v>303</v>
      </c>
      <c r="B362" s="84" t="s">
        <v>130</v>
      </c>
      <c r="C362" s="80" t="s">
        <v>19</v>
      </c>
      <c r="D362" s="82">
        <f>2*(0.7*2.1*2+0.8*2.1)</f>
        <v>9.24</v>
      </c>
      <c r="E362" s="83"/>
      <c r="F362" s="10">
        <f t="shared" si="11"/>
        <v>0</v>
      </c>
      <c r="G362" s="192">
        <f t="shared" si="10"/>
        <v>0</v>
      </c>
    </row>
    <row r="363" spans="1:7">
      <c r="A363" s="112"/>
      <c r="B363" s="88" t="s">
        <v>33</v>
      </c>
      <c r="C363" s="80"/>
      <c r="D363" s="82"/>
      <c r="E363" s="83"/>
      <c r="F363" s="10">
        <f>SUM(F360:F362)</f>
        <v>0</v>
      </c>
      <c r="G363" s="192">
        <f t="shared" si="10"/>
        <v>0</v>
      </c>
    </row>
    <row r="364" spans="1:7">
      <c r="A364" s="119">
        <v>400</v>
      </c>
      <c r="B364" s="120" t="s">
        <v>43</v>
      </c>
      <c r="C364" s="121"/>
      <c r="D364" s="122"/>
      <c r="E364" s="123"/>
      <c r="F364" s="10">
        <f t="shared" si="11"/>
        <v>0</v>
      </c>
      <c r="G364" s="192">
        <f t="shared" si="10"/>
        <v>0</v>
      </c>
    </row>
    <row r="365" spans="1:7">
      <c r="A365" s="125">
        <v>401</v>
      </c>
      <c r="B365" s="126" t="s">
        <v>44</v>
      </c>
      <c r="C365" s="125" t="s">
        <v>10</v>
      </c>
      <c r="D365" s="127">
        <v>1</v>
      </c>
      <c r="E365" s="128"/>
      <c r="F365" s="10">
        <f t="shared" si="11"/>
        <v>0</v>
      </c>
      <c r="G365" s="192">
        <f t="shared" si="10"/>
        <v>0</v>
      </c>
    </row>
    <row r="366" spans="1:7" ht="28.9">
      <c r="A366" s="130"/>
      <c r="B366" s="131" t="s">
        <v>45</v>
      </c>
      <c r="C366" s="130"/>
      <c r="D366" s="132"/>
      <c r="E366" s="133"/>
      <c r="F366" s="10">
        <f t="shared" si="11"/>
        <v>0</v>
      </c>
      <c r="G366" s="192">
        <f t="shared" si="10"/>
        <v>0</v>
      </c>
    </row>
    <row r="367" spans="1:7">
      <c r="A367" s="130">
        <v>402</v>
      </c>
      <c r="B367" s="135" t="s">
        <v>151</v>
      </c>
      <c r="C367" s="130" t="s">
        <v>22</v>
      </c>
      <c r="D367" s="132">
        <v>1</v>
      </c>
      <c r="E367" s="83"/>
      <c r="F367" s="10">
        <f t="shared" si="11"/>
        <v>0</v>
      </c>
      <c r="G367" s="192">
        <f t="shared" si="10"/>
        <v>0</v>
      </c>
    </row>
    <row r="368" spans="1:7">
      <c r="A368" s="130">
        <v>403</v>
      </c>
      <c r="B368" s="135" t="s">
        <v>48</v>
      </c>
      <c r="C368" s="130" t="s">
        <v>22</v>
      </c>
      <c r="D368" s="132">
        <v>2</v>
      </c>
      <c r="E368" s="133"/>
      <c r="F368" s="10">
        <f t="shared" si="11"/>
        <v>0</v>
      </c>
      <c r="G368" s="192">
        <f t="shared" si="10"/>
        <v>0</v>
      </c>
    </row>
    <row r="369" spans="1:7">
      <c r="A369" s="130">
        <v>404</v>
      </c>
      <c r="B369" s="135" t="s">
        <v>78</v>
      </c>
      <c r="C369" s="130" t="s">
        <v>22</v>
      </c>
      <c r="D369" s="132">
        <v>1</v>
      </c>
      <c r="E369" s="133"/>
      <c r="F369" s="10">
        <f t="shared" si="11"/>
        <v>0</v>
      </c>
      <c r="G369" s="192">
        <f t="shared" si="10"/>
        <v>0</v>
      </c>
    </row>
    <row r="370" spans="1:7">
      <c r="A370" s="130">
        <v>405</v>
      </c>
      <c r="B370" s="135" t="s">
        <v>152</v>
      </c>
      <c r="C370" s="130" t="s">
        <v>22</v>
      </c>
      <c r="D370" s="132">
        <v>2</v>
      </c>
      <c r="E370" s="133"/>
      <c r="F370" s="10">
        <f t="shared" si="11"/>
        <v>0</v>
      </c>
      <c r="G370" s="192">
        <f t="shared" si="10"/>
        <v>0</v>
      </c>
    </row>
    <row r="371" spans="1:7">
      <c r="A371" s="80"/>
      <c r="B371" s="88" t="s">
        <v>37</v>
      </c>
      <c r="C371" s="80"/>
      <c r="D371" s="82"/>
      <c r="E371" s="83"/>
      <c r="F371" s="10">
        <f>SUM(F365:F370)</f>
        <v>0</v>
      </c>
      <c r="G371" s="192">
        <f t="shared" si="10"/>
        <v>0</v>
      </c>
    </row>
    <row r="372" spans="1:7">
      <c r="A372" s="80"/>
      <c r="B372" s="88" t="s">
        <v>153</v>
      </c>
      <c r="C372" s="80"/>
      <c r="D372" s="82"/>
      <c r="E372" s="83"/>
      <c r="F372" s="10">
        <f>SUM(F371+F363+F358+F354)</f>
        <v>0</v>
      </c>
      <c r="G372" s="192">
        <f t="shared" si="10"/>
        <v>0</v>
      </c>
    </row>
    <row r="373" spans="1:7">
      <c r="A373" s="90" t="s">
        <v>154</v>
      </c>
      <c r="B373" s="91" t="s">
        <v>155</v>
      </c>
      <c r="C373" s="92"/>
      <c r="D373" s="93"/>
      <c r="E373" s="136"/>
      <c r="F373" s="10">
        <f t="shared" si="11"/>
        <v>0</v>
      </c>
      <c r="G373" s="192">
        <f t="shared" si="10"/>
        <v>0</v>
      </c>
    </row>
    <row r="374" spans="1:7">
      <c r="A374" s="60">
        <v>100</v>
      </c>
      <c r="B374" s="61" t="s">
        <v>38</v>
      </c>
      <c r="C374" s="62"/>
      <c r="D374" s="63"/>
      <c r="E374" s="64"/>
      <c r="F374" s="10">
        <f t="shared" si="11"/>
        <v>0</v>
      </c>
      <c r="G374" s="192">
        <f t="shared" si="10"/>
        <v>0</v>
      </c>
    </row>
    <row r="375" spans="1:7">
      <c r="A375" s="80">
        <v>101</v>
      </c>
      <c r="B375" s="84" t="s">
        <v>69</v>
      </c>
      <c r="C375" s="80" t="s">
        <v>19</v>
      </c>
      <c r="D375" s="82">
        <v>110.7</v>
      </c>
      <c r="E375" s="83"/>
      <c r="F375" s="10">
        <f t="shared" si="11"/>
        <v>0</v>
      </c>
      <c r="G375" s="192">
        <f t="shared" si="10"/>
        <v>0</v>
      </c>
    </row>
    <row r="376" spans="1:7">
      <c r="A376" s="80">
        <v>102</v>
      </c>
      <c r="B376" s="84" t="s">
        <v>40</v>
      </c>
      <c r="C376" s="80" t="s">
        <v>19</v>
      </c>
      <c r="D376" s="82">
        <f>4.03*2.17</f>
        <v>8.7451000000000008</v>
      </c>
      <c r="E376" s="83"/>
      <c r="F376" s="10">
        <f t="shared" si="11"/>
        <v>0</v>
      </c>
      <c r="G376" s="192">
        <f t="shared" si="10"/>
        <v>0</v>
      </c>
    </row>
    <row r="377" spans="1:7">
      <c r="A377" s="80">
        <v>103</v>
      </c>
      <c r="B377" s="84" t="s">
        <v>41</v>
      </c>
      <c r="C377" s="80" t="s">
        <v>19</v>
      </c>
      <c r="D377" s="82">
        <f>0.8*2*2.1*2</f>
        <v>6.7200000000000006</v>
      </c>
      <c r="E377" s="83"/>
      <c r="F377" s="10">
        <f t="shared" si="11"/>
        <v>0</v>
      </c>
      <c r="G377" s="192">
        <f t="shared" si="10"/>
        <v>0</v>
      </c>
    </row>
    <row r="378" spans="1:7">
      <c r="A378" s="112"/>
      <c r="B378" s="88" t="s">
        <v>12</v>
      </c>
      <c r="C378" s="80"/>
      <c r="D378" s="82"/>
      <c r="E378" s="83"/>
      <c r="F378" s="10">
        <f>SUM(F375:F377)</f>
        <v>0</v>
      </c>
      <c r="G378" s="192">
        <f t="shared" si="10"/>
        <v>0</v>
      </c>
    </row>
    <row r="379" spans="1:7">
      <c r="A379" s="60">
        <v>200</v>
      </c>
      <c r="B379" s="61" t="s">
        <v>27</v>
      </c>
      <c r="C379" s="62"/>
      <c r="D379" s="63"/>
      <c r="E379" s="64"/>
      <c r="F379" s="10">
        <f t="shared" si="11"/>
        <v>0</v>
      </c>
      <c r="G379" s="192">
        <f t="shared" si="10"/>
        <v>0</v>
      </c>
    </row>
    <row r="380" spans="1:7" ht="28.9">
      <c r="A380" s="80"/>
      <c r="B380" s="81" t="s">
        <v>29</v>
      </c>
      <c r="C380" s="80"/>
      <c r="D380" s="82"/>
      <c r="E380" s="83"/>
      <c r="F380" s="10">
        <f t="shared" si="11"/>
        <v>0</v>
      </c>
      <c r="G380" s="192">
        <f t="shared" si="10"/>
        <v>0</v>
      </c>
    </row>
    <row r="381" spans="1:7">
      <c r="A381" s="71">
        <v>202</v>
      </c>
      <c r="B381" s="84" t="s">
        <v>128</v>
      </c>
      <c r="C381" s="80" t="s">
        <v>22</v>
      </c>
      <c r="D381" s="82">
        <v>1</v>
      </c>
      <c r="E381" s="83"/>
      <c r="F381" s="10">
        <f t="shared" si="11"/>
        <v>0</v>
      </c>
      <c r="G381" s="192">
        <f t="shared" si="10"/>
        <v>0</v>
      </c>
    </row>
    <row r="382" spans="1:7">
      <c r="A382" s="112"/>
      <c r="B382" s="78" t="s">
        <v>26</v>
      </c>
      <c r="C382" s="112"/>
      <c r="D382" s="113"/>
      <c r="E382" s="114"/>
      <c r="F382" s="10">
        <f>SUM(F381)</f>
        <v>0</v>
      </c>
      <c r="G382" s="192">
        <f t="shared" si="10"/>
        <v>0</v>
      </c>
    </row>
    <row r="383" spans="1:7">
      <c r="A383" s="80"/>
      <c r="B383" s="88" t="s">
        <v>156</v>
      </c>
      <c r="C383" s="80"/>
      <c r="D383" s="82"/>
      <c r="E383" s="83"/>
      <c r="F383" s="10">
        <f>SUM(F382+F378)</f>
        <v>0</v>
      </c>
      <c r="G383" s="192">
        <f t="shared" si="10"/>
        <v>0</v>
      </c>
    </row>
    <row r="384" spans="1:7">
      <c r="A384" s="54" t="s">
        <v>157</v>
      </c>
      <c r="B384" s="55" t="s">
        <v>158</v>
      </c>
      <c r="C384" s="56"/>
      <c r="D384" s="57"/>
      <c r="E384" s="58"/>
      <c r="F384" s="10">
        <f t="shared" si="11"/>
        <v>0</v>
      </c>
      <c r="G384" s="192">
        <f t="shared" si="10"/>
        <v>0</v>
      </c>
    </row>
    <row r="385" spans="1:7">
      <c r="A385" s="49"/>
      <c r="B385" s="138" t="s">
        <v>17</v>
      </c>
      <c r="C385" s="139"/>
      <c r="D385" s="50"/>
      <c r="E385" s="51"/>
      <c r="F385" s="10">
        <f t="shared" si="11"/>
        <v>0</v>
      </c>
      <c r="G385" s="192">
        <f t="shared" si="10"/>
        <v>0</v>
      </c>
    </row>
    <row r="386" spans="1:7">
      <c r="A386" s="80">
        <v>101</v>
      </c>
      <c r="B386" s="135" t="s">
        <v>159</v>
      </c>
      <c r="C386" s="80" t="s">
        <v>19</v>
      </c>
      <c r="D386" s="82">
        <v>266.27</v>
      </c>
      <c r="E386" s="83"/>
      <c r="F386" s="10">
        <f t="shared" si="11"/>
        <v>0</v>
      </c>
      <c r="G386" s="192">
        <f t="shared" si="10"/>
        <v>0</v>
      </c>
    </row>
    <row r="387" spans="1:7">
      <c r="A387" s="80">
        <v>102</v>
      </c>
      <c r="B387" s="84" t="s">
        <v>160</v>
      </c>
      <c r="C387" s="80" t="s">
        <v>19</v>
      </c>
      <c r="D387" s="82">
        <v>266.27</v>
      </c>
      <c r="E387" s="69"/>
      <c r="F387" s="10">
        <f t="shared" si="11"/>
        <v>0</v>
      </c>
      <c r="G387" s="192">
        <f t="shared" si="10"/>
        <v>0</v>
      </c>
    </row>
    <row r="388" spans="1:7">
      <c r="A388" s="80">
        <v>103</v>
      </c>
      <c r="B388" s="84" t="s">
        <v>161</v>
      </c>
      <c r="C388" s="80" t="s">
        <v>57</v>
      </c>
      <c r="D388" s="82">
        <v>20.3</v>
      </c>
      <c r="E388" s="69"/>
      <c r="F388" s="10">
        <f t="shared" si="11"/>
        <v>0</v>
      </c>
      <c r="G388" s="192">
        <f t="shared" si="10"/>
        <v>0</v>
      </c>
    </row>
    <row r="389" spans="1:7">
      <c r="A389" s="80"/>
      <c r="B389" s="78" t="s">
        <v>12</v>
      </c>
      <c r="C389" s="80"/>
      <c r="D389" s="82"/>
      <c r="E389" s="83"/>
      <c r="F389" s="10">
        <f>SUM(F386:F388)</f>
        <v>0</v>
      </c>
      <c r="G389" s="192">
        <f t="shared" si="10"/>
        <v>0</v>
      </c>
    </row>
    <row r="390" spans="1:7">
      <c r="A390" s="98">
        <v>200</v>
      </c>
      <c r="B390" s="120" t="s">
        <v>43</v>
      </c>
      <c r="C390" s="121"/>
      <c r="D390" s="122"/>
      <c r="E390" s="123"/>
      <c r="F390" s="10">
        <f t="shared" ref="F390:F453" si="12">D390*E390</f>
        <v>0</v>
      </c>
      <c r="G390" s="192">
        <f t="shared" ref="G390:G453" si="13">F390/655.957</f>
        <v>0</v>
      </c>
    </row>
    <row r="391" spans="1:7">
      <c r="A391" s="80">
        <v>201</v>
      </c>
      <c r="B391" s="126" t="s">
        <v>162</v>
      </c>
      <c r="C391" s="125" t="s">
        <v>10</v>
      </c>
      <c r="D391" s="127">
        <v>1</v>
      </c>
      <c r="E391" s="128"/>
      <c r="F391" s="10">
        <f t="shared" si="12"/>
        <v>0</v>
      </c>
      <c r="G391" s="192">
        <f t="shared" si="13"/>
        <v>0</v>
      </c>
    </row>
    <row r="392" spans="1:7">
      <c r="A392" s="112"/>
      <c r="B392" s="78" t="s">
        <v>26</v>
      </c>
      <c r="C392" s="112"/>
      <c r="D392" s="113"/>
      <c r="E392" s="114"/>
      <c r="F392" s="10">
        <f>SUM(F391)</f>
        <v>0</v>
      </c>
      <c r="G392" s="192">
        <f t="shared" si="13"/>
        <v>0</v>
      </c>
    </row>
    <row r="393" spans="1:7">
      <c r="A393" s="80"/>
      <c r="B393" s="88" t="s">
        <v>163</v>
      </c>
      <c r="C393" s="80"/>
      <c r="D393" s="82"/>
      <c r="E393" s="83"/>
      <c r="F393" s="10">
        <f>SUM(F392+F389)</f>
        <v>0</v>
      </c>
      <c r="G393" s="192">
        <f t="shared" si="13"/>
        <v>0</v>
      </c>
    </row>
    <row r="394" spans="1:7" ht="28.9">
      <c r="A394" s="54">
        <v>16</v>
      </c>
      <c r="B394" s="55" t="s">
        <v>164</v>
      </c>
      <c r="C394" s="56"/>
      <c r="D394" s="57"/>
      <c r="E394" s="58"/>
      <c r="F394" s="10">
        <f t="shared" si="12"/>
        <v>0</v>
      </c>
      <c r="G394" s="192">
        <f t="shared" si="13"/>
        <v>0</v>
      </c>
    </row>
    <row r="395" spans="1:7">
      <c r="A395" s="49">
        <v>100</v>
      </c>
      <c r="B395" s="61" t="s">
        <v>165</v>
      </c>
      <c r="C395" s="141"/>
      <c r="D395" s="110"/>
      <c r="E395" s="111"/>
      <c r="F395" s="10">
        <f t="shared" si="12"/>
        <v>0</v>
      </c>
      <c r="G395" s="192">
        <f t="shared" si="13"/>
        <v>0</v>
      </c>
    </row>
    <row r="396" spans="1:7">
      <c r="A396" s="44">
        <v>101</v>
      </c>
      <c r="B396" s="84" t="s">
        <v>128</v>
      </c>
      <c r="C396" s="80" t="s">
        <v>22</v>
      </c>
      <c r="D396" s="82">
        <v>8</v>
      </c>
      <c r="E396" s="83"/>
      <c r="F396" s="10">
        <f t="shared" si="12"/>
        <v>0</v>
      </c>
      <c r="G396" s="192">
        <f t="shared" si="13"/>
        <v>0</v>
      </c>
    </row>
    <row r="397" spans="1:7">
      <c r="A397" s="144"/>
      <c r="B397" s="45" t="s">
        <v>12</v>
      </c>
      <c r="C397" s="44"/>
      <c r="D397" s="46"/>
      <c r="E397" s="47"/>
      <c r="F397" s="10">
        <f>SUM(F396)</f>
        <v>0</v>
      </c>
      <c r="G397" s="192">
        <f t="shared" si="13"/>
        <v>0</v>
      </c>
    </row>
    <row r="398" spans="1:7">
      <c r="A398" s="49">
        <v>200</v>
      </c>
      <c r="B398" s="61" t="s">
        <v>166</v>
      </c>
      <c r="C398" s="141"/>
      <c r="D398" s="110"/>
      <c r="E398" s="111"/>
      <c r="F398" s="10">
        <f t="shared" si="12"/>
        <v>0</v>
      </c>
      <c r="G398" s="192">
        <f t="shared" si="13"/>
        <v>0</v>
      </c>
    </row>
    <row r="399" spans="1:7">
      <c r="A399" s="44">
        <v>201</v>
      </c>
      <c r="B399" s="84" t="s">
        <v>69</v>
      </c>
      <c r="C399" s="44" t="s">
        <v>19</v>
      </c>
      <c r="D399" s="46">
        <v>238.08</v>
      </c>
      <c r="E399" s="47"/>
      <c r="F399" s="10">
        <f t="shared" si="12"/>
        <v>0</v>
      </c>
      <c r="G399" s="192">
        <f t="shared" si="13"/>
        <v>0</v>
      </c>
    </row>
    <row r="400" spans="1:7">
      <c r="A400" s="44">
        <v>202</v>
      </c>
      <c r="B400" s="84" t="s">
        <v>39</v>
      </c>
      <c r="C400" s="44" t="s">
        <v>19</v>
      </c>
      <c r="D400" s="46">
        <v>64.94</v>
      </c>
      <c r="E400" s="47"/>
      <c r="F400" s="10">
        <f t="shared" si="12"/>
        <v>0</v>
      </c>
      <c r="G400" s="192">
        <f t="shared" si="13"/>
        <v>0</v>
      </c>
    </row>
    <row r="401" spans="1:7">
      <c r="A401" s="44">
        <v>203</v>
      </c>
      <c r="B401" s="84" t="s">
        <v>40</v>
      </c>
      <c r="C401" s="44" t="s">
        <v>19</v>
      </c>
      <c r="D401" s="46">
        <v>43.62</v>
      </c>
      <c r="E401" s="47"/>
      <c r="F401" s="10">
        <f t="shared" si="12"/>
        <v>0</v>
      </c>
      <c r="G401" s="192">
        <f t="shared" si="13"/>
        <v>0</v>
      </c>
    </row>
    <row r="402" spans="1:7">
      <c r="A402" s="144"/>
      <c r="B402" s="88" t="s">
        <v>26</v>
      </c>
      <c r="C402" s="44"/>
      <c r="D402" s="46"/>
      <c r="E402" s="47"/>
      <c r="F402" s="10">
        <f>SUM(F399:F401)</f>
        <v>0</v>
      </c>
      <c r="G402" s="192">
        <f t="shared" si="13"/>
        <v>0</v>
      </c>
    </row>
    <row r="403" spans="1:7">
      <c r="A403" s="144">
        <v>300</v>
      </c>
      <c r="B403" s="81" t="s">
        <v>167</v>
      </c>
      <c r="C403" s="44"/>
      <c r="D403" s="46"/>
      <c r="E403" s="47"/>
      <c r="F403" s="10">
        <f t="shared" si="12"/>
        <v>0</v>
      </c>
      <c r="G403" s="192">
        <f t="shared" si="13"/>
        <v>0</v>
      </c>
    </row>
    <row r="404" spans="1:7" ht="28.9">
      <c r="A404" s="44">
        <v>301</v>
      </c>
      <c r="B404" s="30" t="s">
        <v>53</v>
      </c>
      <c r="C404" s="25" t="s">
        <v>19</v>
      </c>
      <c r="D404" s="46">
        <f>(7.065+6.75+16)*1.5*1.2</f>
        <v>53.667000000000002</v>
      </c>
      <c r="E404" s="47"/>
      <c r="F404" s="10">
        <f t="shared" si="12"/>
        <v>0</v>
      </c>
      <c r="G404" s="192">
        <f t="shared" si="13"/>
        <v>0</v>
      </c>
    </row>
    <row r="405" spans="1:7" ht="28.9">
      <c r="A405" s="44">
        <v>302</v>
      </c>
      <c r="B405" s="30" t="s">
        <v>143</v>
      </c>
      <c r="C405" s="25" t="s">
        <v>57</v>
      </c>
      <c r="D405" s="46">
        <f>8.465+1.52*3+16+6.75+(0.5*2+3.35+3.36)</f>
        <v>43.484999999999999</v>
      </c>
      <c r="E405" s="47"/>
      <c r="F405" s="10">
        <f t="shared" si="12"/>
        <v>0</v>
      </c>
      <c r="G405" s="192">
        <f t="shared" si="13"/>
        <v>0</v>
      </c>
    </row>
    <row r="406" spans="1:7">
      <c r="A406" s="144"/>
      <c r="B406" s="88" t="s">
        <v>33</v>
      </c>
      <c r="C406" s="44"/>
      <c r="D406" s="46"/>
      <c r="E406" s="47"/>
      <c r="F406" s="10">
        <f>SUM(F399:F405)</f>
        <v>0</v>
      </c>
      <c r="G406" s="192">
        <f t="shared" si="13"/>
        <v>0</v>
      </c>
    </row>
    <row r="407" spans="1:7">
      <c r="A407" s="144"/>
      <c r="B407" s="45" t="s">
        <v>168</v>
      </c>
      <c r="C407" s="44"/>
      <c r="D407" s="46"/>
      <c r="E407" s="47"/>
      <c r="F407" s="10">
        <f>SUM(F406+F397+F402)</f>
        <v>0</v>
      </c>
      <c r="G407" s="192">
        <f t="shared" si="13"/>
        <v>0</v>
      </c>
    </row>
    <row r="408" spans="1:7">
      <c r="A408" s="54">
        <v>17</v>
      </c>
      <c r="B408" s="55" t="s">
        <v>169</v>
      </c>
      <c r="C408" s="56"/>
      <c r="D408" s="57"/>
      <c r="E408" s="58"/>
      <c r="F408" s="10">
        <f t="shared" si="12"/>
        <v>0</v>
      </c>
      <c r="G408" s="192">
        <f t="shared" si="13"/>
        <v>0</v>
      </c>
    </row>
    <row r="409" spans="1:7" ht="72">
      <c r="A409" s="44">
        <v>101</v>
      </c>
      <c r="B409" s="143" t="s">
        <v>170</v>
      </c>
      <c r="C409" s="44" t="s">
        <v>10</v>
      </c>
      <c r="D409" s="46">
        <v>1</v>
      </c>
      <c r="E409" s="47"/>
      <c r="F409" s="10">
        <f t="shared" si="12"/>
        <v>0</v>
      </c>
      <c r="G409" s="192">
        <f t="shared" si="13"/>
        <v>0</v>
      </c>
    </row>
    <row r="410" spans="1:7" ht="28.9">
      <c r="A410" s="44">
        <v>102</v>
      </c>
      <c r="B410" s="143" t="s">
        <v>171</v>
      </c>
      <c r="C410" s="44" t="s">
        <v>10</v>
      </c>
      <c r="D410" s="46">
        <v>1</v>
      </c>
      <c r="E410" s="47"/>
      <c r="F410" s="10">
        <f t="shared" si="12"/>
        <v>0</v>
      </c>
      <c r="G410" s="192">
        <f t="shared" si="13"/>
        <v>0</v>
      </c>
    </row>
    <row r="411" spans="1:7">
      <c r="A411" s="44">
        <v>103</v>
      </c>
      <c r="B411" s="143" t="s">
        <v>172</v>
      </c>
      <c r="C411" s="44" t="s">
        <v>10</v>
      </c>
      <c r="D411" s="46">
        <v>1</v>
      </c>
      <c r="E411" s="47"/>
      <c r="F411" s="10">
        <f t="shared" si="12"/>
        <v>0</v>
      </c>
      <c r="G411" s="192">
        <f t="shared" si="13"/>
        <v>0</v>
      </c>
    </row>
    <row r="412" spans="1:7">
      <c r="A412" s="144"/>
      <c r="B412" s="45" t="s">
        <v>173</v>
      </c>
      <c r="C412" s="44"/>
      <c r="D412" s="46"/>
      <c r="E412" s="47"/>
      <c r="F412" s="10">
        <f>SUM(F409:F411)</f>
        <v>0</v>
      </c>
      <c r="G412" s="192">
        <f t="shared" si="13"/>
        <v>0</v>
      </c>
    </row>
    <row r="413" spans="1:7">
      <c r="A413" s="144"/>
      <c r="B413" s="45" t="s">
        <v>174</v>
      </c>
      <c r="C413" s="44"/>
      <c r="D413" s="46"/>
      <c r="E413" s="47"/>
      <c r="F413" s="10">
        <f>SUM(F412+F407+F393+F384+F372+F383+F349+F320+F294+F270+F246+F216+F190+F164+F137+F113+F74+F50+F8)</f>
        <v>0</v>
      </c>
      <c r="G413" s="192">
        <f t="shared" si="13"/>
        <v>0</v>
      </c>
    </row>
    <row r="414" spans="1:7">
      <c r="A414" s="144" t="s">
        <v>175</v>
      </c>
      <c r="B414" s="194" t="s">
        <v>176</v>
      </c>
      <c r="C414" s="144"/>
      <c r="D414" s="144"/>
      <c r="E414" s="144"/>
      <c r="F414" s="10">
        <f t="shared" si="12"/>
        <v>0</v>
      </c>
      <c r="G414" s="192">
        <f t="shared" si="13"/>
        <v>0</v>
      </c>
    </row>
    <row r="415" spans="1:7">
      <c r="A415" s="54" t="s">
        <v>15</v>
      </c>
      <c r="B415" s="55" t="s">
        <v>177</v>
      </c>
      <c r="C415" s="56"/>
      <c r="D415" s="57"/>
      <c r="E415" s="58"/>
      <c r="F415" s="10">
        <f t="shared" si="12"/>
        <v>0</v>
      </c>
      <c r="G415" s="192">
        <f t="shared" si="13"/>
        <v>0</v>
      </c>
    </row>
    <row r="416" spans="1:7">
      <c r="A416" s="60">
        <v>100</v>
      </c>
      <c r="B416" s="61" t="s">
        <v>20</v>
      </c>
      <c r="C416" s="62"/>
      <c r="D416" s="63"/>
      <c r="E416" s="64"/>
      <c r="F416" s="10">
        <f t="shared" si="12"/>
        <v>0</v>
      </c>
      <c r="G416" s="192">
        <f t="shared" si="13"/>
        <v>0</v>
      </c>
    </row>
    <row r="417" spans="1:7" ht="28.9">
      <c r="A417" s="71"/>
      <c r="B417" s="72" t="s">
        <v>29</v>
      </c>
      <c r="C417" s="71"/>
      <c r="D417" s="73"/>
      <c r="E417" s="74"/>
      <c r="F417" s="10">
        <f t="shared" si="12"/>
        <v>0</v>
      </c>
      <c r="G417" s="192">
        <f t="shared" si="13"/>
        <v>0</v>
      </c>
    </row>
    <row r="418" spans="1:7">
      <c r="A418" s="71">
        <v>101</v>
      </c>
      <c r="B418" s="76" t="s">
        <v>21</v>
      </c>
      <c r="C418" s="71" t="s">
        <v>22</v>
      </c>
      <c r="D418" s="73">
        <v>1</v>
      </c>
      <c r="E418" s="77"/>
      <c r="F418" s="10">
        <f t="shared" si="12"/>
        <v>0</v>
      </c>
      <c r="G418" s="192">
        <f t="shared" si="13"/>
        <v>0</v>
      </c>
    </row>
    <row r="419" spans="1:7">
      <c r="A419" s="71">
        <v>104</v>
      </c>
      <c r="B419" s="76" t="s">
        <v>178</v>
      </c>
      <c r="C419" s="71" t="s">
        <v>19</v>
      </c>
      <c r="D419" s="73">
        <f>0.8*1.2*3</f>
        <v>2.88</v>
      </c>
      <c r="E419" s="77"/>
      <c r="F419" s="10">
        <f t="shared" si="12"/>
        <v>0</v>
      </c>
      <c r="G419" s="192">
        <f t="shared" si="13"/>
        <v>0</v>
      </c>
    </row>
    <row r="420" spans="1:7">
      <c r="A420" s="112"/>
      <c r="B420" s="78" t="s">
        <v>12</v>
      </c>
      <c r="C420" s="80"/>
      <c r="D420" s="82"/>
      <c r="E420" s="83"/>
      <c r="F420" s="10">
        <f>SUM(F418+F419)</f>
        <v>0</v>
      </c>
      <c r="G420" s="192">
        <f t="shared" si="13"/>
        <v>0</v>
      </c>
    </row>
    <row r="421" spans="1:7">
      <c r="A421" s="60">
        <v>200</v>
      </c>
      <c r="B421" s="61" t="s">
        <v>27</v>
      </c>
      <c r="C421" s="62"/>
      <c r="D421" s="63"/>
      <c r="E421" s="64"/>
      <c r="F421" s="10">
        <f t="shared" si="12"/>
        <v>0</v>
      </c>
      <c r="G421" s="192">
        <f t="shared" si="13"/>
        <v>0</v>
      </c>
    </row>
    <row r="422" spans="1:7">
      <c r="A422" s="66">
        <v>201</v>
      </c>
      <c r="B422" s="84" t="s">
        <v>91</v>
      </c>
      <c r="C422" s="80" t="s">
        <v>57</v>
      </c>
      <c r="D422" s="82">
        <v>5</v>
      </c>
      <c r="E422" s="83"/>
      <c r="F422" s="10">
        <f t="shared" si="12"/>
        <v>0</v>
      </c>
      <c r="G422" s="192">
        <f t="shared" si="13"/>
        <v>0</v>
      </c>
    </row>
    <row r="423" spans="1:7" ht="28.9">
      <c r="A423" s="80"/>
      <c r="B423" s="81" t="s">
        <v>29</v>
      </c>
      <c r="C423" s="80"/>
      <c r="D423" s="82"/>
      <c r="E423" s="83"/>
      <c r="F423" s="10">
        <f t="shared" si="12"/>
        <v>0</v>
      </c>
      <c r="G423" s="192">
        <f t="shared" si="13"/>
        <v>0</v>
      </c>
    </row>
    <row r="424" spans="1:7">
      <c r="A424" s="71">
        <v>202</v>
      </c>
      <c r="B424" s="84" t="s">
        <v>128</v>
      </c>
      <c r="C424" s="80" t="s">
        <v>22</v>
      </c>
      <c r="D424" s="82">
        <v>1</v>
      </c>
      <c r="E424" s="83"/>
      <c r="F424" s="10">
        <f t="shared" si="12"/>
        <v>0</v>
      </c>
      <c r="G424" s="192">
        <f t="shared" si="13"/>
        <v>0</v>
      </c>
    </row>
    <row r="425" spans="1:7">
      <c r="A425" s="71">
        <v>203</v>
      </c>
      <c r="B425" s="84" t="s">
        <v>32</v>
      </c>
      <c r="C425" s="80" t="s">
        <v>22</v>
      </c>
      <c r="D425" s="82">
        <v>2</v>
      </c>
      <c r="E425" s="83"/>
      <c r="F425" s="10">
        <f t="shared" si="12"/>
        <v>0</v>
      </c>
      <c r="G425" s="192">
        <f t="shared" si="13"/>
        <v>0</v>
      </c>
    </row>
    <row r="426" spans="1:7">
      <c r="A426" s="71">
        <v>204</v>
      </c>
      <c r="B426" s="84" t="s">
        <v>75</v>
      </c>
      <c r="C426" s="80" t="s">
        <v>22</v>
      </c>
      <c r="D426" s="82">
        <v>1</v>
      </c>
      <c r="E426" s="83"/>
      <c r="F426" s="10">
        <f t="shared" si="12"/>
        <v>0</v>
      </c>
      <c r="G426" s="192">
        <f t="shared" si="13"/>
        <v>0</v>
      </c>
    </row>
    <row r="427" spans="1:7">
      <c r="A427" s="112"/>
      <c r="B427" s="78" t="s">
        <v>26</v>
      </c>
      <c r="C427" s="112"/>
      <c r="D427" s="113"/>
      <c r="E427" s="114"/>
      <c r="F427" s="10">
        <f>SUM(F422:F426)</f>
        <v>0</v>
      </c>
      <c r="G427" s="192">
        <f t="shared" si="13"/>
        <v>0</v>
      </c>
    </row>
    <row r="428" spans="1:7">
      <c r="A428" s="60">
        <v>300</v>
      </c>
      <c r="B428" s="61" t="s">
        <v>38</v>
      </c>
      <c r="C428" s="62"/>
      <c r="D428" s="63"/>
      <c r="E428" s="64"/>
      <c r="F428" s="10">
        <f t="shared" si="12"/>
        <v>0</v>
      </c>
      <c r="G428" s="192">
        <f t="shared" si="13"/>
        <v>0</v>
      </c>
    </row>
    <row r="429" spans="1:7">
      <c r="A429" s="80">
        <v>301</v>
      </c>
      <c r="B429" s="84" t="s">
        <v>69</v>
      </c>
      <c r="C429" s="80" t="s">
        <v>19</v>
      </c>
      <c r="D429" s="82">
        <v>51.03</v>
      </c>
      <c r="E429" s="83"/>
      <c r="F429" s="10">
        <f t="shared" si="12"/>
        <v>0</v>
      </c>
      <c r="G429" s="192">
        <f t="shared" si="13"/>
        <v>0</v>
      </c>
    </row>
    <row r="430" spans="1:7">
      <c r="A430" s="80">
        <v>302</v>
      </c>
      <c r="B430" s="84" t="s">
        <v>40</v>
      </c>
      <c r="C430" s="80" t="s">
        <v>19</v>
      </c>
      <c r="D430" s="82">
        <v>8.76</v>
      </c>
      <c r="E430" s="83"/>
      <c r="F430" s="10">
        <f t="shared" si="12"/>
        <v>0</v>
      </c>
      <c r="G430" s="192">
        <f t="shared" si="13"/>
        <v>0</v>
      </c>
    </row>
    <row r="431" spans="1:7">
      <c r="A431" s="80">
        <v>303</v>
      </c>
      <c r="B431" s="84" t="s">
        <v>41</v>
      </c>
      <c r="C431" s="80" t="s">
        <v>19</v>
      </c>
      <c r="D431" s="82">
        <f>0.85*2.1*2+0.85*3*1.2</f>
        <v>6.629999999999999</v>
      </c>
      <c r="E431" s="83"/>
      <c r="F431" s="10">
        <f t="shared" si="12"/>
        <v>0</v>
      </c>
      <c r="G431" s="192">
        <f t="shared" si="13"/>
        <v>0</v>
      </c>
    </row>
    <row r="432" spans="1:7">
      <c r="A432" s="112"/>
      <c r="B432" s="88" t="s">
        <v>33</v>
      </c>
      <c r="C432" s="80"/>
      <c r="D432" s="82"/>
      <c r="E432" s="83"/>
      <c r="F432" s="10">
        <f>SUM(F429:F431)</f>
        <v>0</v>
      </c>
      <c r="G432" s="192">
        <f t="shared" si="13"/>
        <v>0</v>
      </c>
    </row>
    <row r="433" spans="1:7">
      <c r="A433" s="98">
        <v>400</v>
      </c>
      <c r="B433" s="17" t="s">
        <v>52</v>
      </c>
      <c r="C433" s="18"/>
      <c r="D433" s="110"/>
      <c r="E433" s="111"/>
      <c r="F433" s="10">
        <f t="shared" si="12"/>
        <v>0</v>
      </c>
      <c r="G433" s="192">
        <f t="shared" si="13"/>
        <v>0</v>
      </c>
    </row>
    <row r="434" spans="1:7" ht="28.9">
      <c r="A434" s="66">
        <v>401</v>
      </c>
      <c r="B434" s="30" t="s">
        <v>53</v>
      </c>
      <c r="C434" s="25" t="s">
        <v>19</v>
      </c>
      <c r="D434" s="82">
        <f>3*3</f>
        <v>9</v>
      </c>
      <c r="E434" s="47"/>
      <c r="F434" s="10">
        <f t="shared" si="12"/>
        <v>0</v>
      </c>
      <c r="G434" s="192">
        <f t="shared" si="13"/>
        <v>0</v>
      </c>
    </row>
    <row r="435" spans="1:7">
      <c r="A435" s="66">
        <v>402</v>
      </c>
      <c r="B435" s="30" t="s">
        <v>56</v>
      </c>
      <c r="C435" s="25" t="s">
        <v>57</v>
      </c>
      <c r="D435" s="46">
        <f>2*(3+3)</f>
        <v>12</v>
      </c>
      <c r="E435" s="47"/>
      <c r="F435" s="10">
        <f t="shared" si="12"/>
        <v>0</v>
      </c>
      <c r="G435" s="192">
        <f t="shared" si="13"/>
        <v>0</v>
      </c>
    </row>
    <row r="436" spans="1:7">
      <c r="A436" s="96"/>
      <c r="B436" s="88" t="s">
        <v>37</v>
      </c>
      <c r="C436" s="66"/>
      <c r="D436" s="68"/>
      <c r="E436" s="69"/>
      <c r="F436" s="10">
        <f>SUM(F434:F435)</f>
        <v>0</v>
      </c>
      <c r="G436" s="192">
        <f t="shared" si="13"/>
        <v>0</v>
      </c>
    </row>
    <row r="437" spans="1:7">
      <c r="A437" s="44"/>
      <c r="B437" s="45" t="s">
        <v>179</v>
      </c>
      <c r="C437" s="44"/>
      <c r="D437" s="46"/>
      <c r="E437" s="47"/>
      <c r="F437" s="10">
        <f>SUM(F436+F432+F427+F420)</f>
        <v>0</v>
      </c>
      <c r="G437" s="192">
        <f t="shared" si="13"/>
        <v>0</v>
      </c>
    </row>
    <row r="438" spans="1:7">
      <c r="A438" s="54">
        <v>2</v>
      </c>
      <c r="B438" s="55" t="s">
        <v>180</v>
      </c>
      <c r="C438" s="56"/>
      <c r="D438" s="57"/>
      <c r="E438" s="58"/>
      <c r="F438" s="10">
        <f t="shared" si="12"/>
        <v>0</v>
      </c>
      <c r="G438" s="192">
        <f t="shared" si="13"/>
        <v>0</v>
      </c>
    </row>
    <row r="439" spans="1:7">
      <c r="A439" s="60">
        <v>100</v>
      </c>
      <c r="B439" s="61" t="s">
        <v>181</v>
      </c>
      <c r="C439" s="62"/>
      <c r="D439" s="63"/>
      <c r="E439" s="64"/>
      <c r="F439" s="10">
        <f t="shared" si="12"/>
        <v>0</v>
      </c>
      <c r="G439" s="192">
        <f t="shared" si="13"/>
        <v>0</v>
      </c>
    </row>
    <row r="440" spans="1:7" ht="15">
      <c r="A440" s="96"/>
      <c r="B440" s="67" t="s">
        <v>182</v>
      </c>
      <c r="C440" s="66" t="s">
        <v>10</v>
      </c>
      <c r="D440" s="68" t="s">
        <v>10</v>
      </c>
      <c r="E440" s="69"/>
      <c r="F440" s="10"/>
      <c r="G440" s="192">
        <f t="shared" si="13"/>
        <v>0</v>
      </c>
    </row>
    <row r="441" spans="1:7" ht="28.9">
      <c r="A441" s="71">
        <v>101</v>
      </c>
      <c r="B441" s="76" t="s">
        <v>183</v>
      </c>
      <c r="C441" s="71" t="s">
        <v>19</v>
      </c>
      <c r="D441" s="73">
        <f>1.4*1.2*4+2.98*(1.79+0.13+0.85)+5.28*0.85+2.53*1.7</f>
        <v>23.763599999999997</v>
      </c>
      <c r="E441" s="47"/>
      <c r="F441" s="10">
        <f t="shared" si="12"/>
        <v>0</v>
      </c>
      <c r="G441" s="192">
        <f t="shared" si="13"/>
        <v>0</v>
      </c>
    </row>
    <row r="442" spans="1:7" ht="33" customHeight="1">
      <c r="A442" s="71">
        <v>102</v>
      </c>
      <c r="B442" s="76" t="s">
        <v>184</v>
      </c>
      <c r="C442" s="71" t="s">
        <v>19</v>
      </c>
      <c r="D442" s="73">
        <f>4*(2*(1.4+1.2)-0.7)*1.5</f>
        <v>26.999999999999993</v>
      </c>
      <c r="E442" s="47"/>
      <c r="F442" s="10">
        <f t="shared" si="12"/>
        <v>0</v>
      </c>
      <c r="G442" s="192">
        <f t="shared" si="13"/>
        <v>0</v>
      </c>
    </row>
    <row r="443" spans="1:7">
      <c r="A443" s="112"/>
      <c r="B443" s="78" t="s">
        <v>12</v>
      </c>
      <c r="C443" s="80"/>
      <c r="D443" s="82"/>
      <c r="E443" s="83"/>
      <c r="F443" s="10">
        <f>SUM(F440:F442)</f>
        <v>0</v>
      </c>
      <c r="G443" s="192">
        <f t="shared" si="13"/>
        <v>0</v>
      </c>
    </row>
    <row r="444" spans="1:7">
      <c r="A444" s="60">
        <v>200</v>
      </c>
      <c r="B444" s="61" t="s">
        <v>27</v>
      </c>
      <c r="C444" s="62"/>
      <c r="D444" s="63"/>
      <c r="E444" s="64"/>
      <c r="F444" s="10">
        <f t="shared" si="12"/>
        <v>0</v>
      </c>
      <c r="G444" s="192">
        <f t="shared" si="13"/>
        <v>0</v>
      </c>
    </row>
    <row r="445" spans="1:7">
      <c r="A445" s="71">
        <v>201</v>
      </c>
      <c r="B445" s="84" t="s">
        <v>128</v>
      </c>
      <c r="C445" s="80" t="s">
        <v>22</v>
      </c>
      <c r="D445" s="82">
        <v>8</v>
      </c>
      <c r="E445" s="83"/>
      <c r="F445" s="10">
        <f t="shared" si="12"/>
        <v>0</v>
      </c>
      <c r="G445" s="192">
        <f t="shared" si="13"/>
        <v>0</v>
      </c>
    </row>
    <row r="446" spans="1:7">
      <c r="A446" s="71">
        <v>202</v>
      </c>
      <c r="B446" s="84" t="s">
        <v>185</v>
      </c>
      <c r="C446" s="80" t="s">
        <v>10</v>
      </c>
      <c r="D446" s="82">
        <v>1</v>
      </c>
      <c r="E446" s="83"/>
      <c r="F446" s="10">
        <f t="shared" si="12"/>
        <v>0</v>
      </c>
      <c r="G446" s="192">
        <f t="shared" si="13"/>
        <v>0</v>
      </c>
    </row>
    <row r="447" spans="1:7">
      <c r="A447" s="112"/>
      <c r="B447" s="78" t="s">
        <v>26</v>
      </c>
      <c r="C447" s="112"/>
      <c r="D447" s="113"/>
      <c r="E447" s="114"/>
      <c r="F447" s="10">
        <f>SUM(F445:F446)</f>
        <v>0</v>
      </c>
      <c r="G447" s="192">
        <f t="shared" si="13"/>
        <v>0</v>
      </c>
    </row>
    <row r="448" spans="1:7">
      <c r="A448" s="60">
        <v>300</v>
      </c>
      <c r="B448" s="61" t="s">
        <v>38</v>
      </c>
      <c r="C448" s="62"/>
      <c r="D448" s="63"/>
      <c r="E448" s="64"/>
      <c r="F448" s="10">
        <f t="shared" si="12"/>
        <v>0</v>
      </c>
      <c r="G448" s="192">
        <f t="shared" si="13"/>
        <v>0</v>
      </c>
    </row>
    <row r="449" spans="1:7">
      <c r="A449" s="80">
        <v>301</v>
      </c>
      <c r="B449" s="84" t="s">
        <v>69</v>
      </c>
      <c r="C449" s="80" t="s">
        <v>19</v>
      </c>
      <c r="D449" s="82">
        <v>37.68</v>
      </c>
      <c r="E449" s="83"/>
      <c r="F449" s="10">
        <f t="shared" si="12"/>
        <v>0</v>
      </c>
      <c r="G449" s="192">
        <f t="shared" si="13"/>
        <v>0</v>
      </c>
    </row>
    <row r="450" spans="1:7">
      <c r="A450" s="80">
        <v>302</v>
      </c>
      <c r="B450" s="84" t="s">
        <v>40</v>
      </c>
      <c r="C450" s="80" t="s">
        <v>19</v>
      </c>
      <c r="D450" s="82">
        <v>24</v>
      </c>
      <c r="E450" s="83"/>
      <c r="F450" s="10">
        <f t="shared" si="12"/>
        <v>0</v>
      </c>
      <c r="G450" s="192">
        <f t="shared" si="13"/>
        <v>0</v>
      </c>
    </row>
    <row r="451" spans="1:7">
      <c r="A451" s="80">
        <v>303</v>
      </c>
      <c r="B451" s="84" t="s">
        <v>41</v>
      </c>
      <c r="C451" s="80" t="s">
        <v>19</v>
      </c>
      <c r="D451" s="82">
        <v>8.64</v>
      </c>
      <c r="E451" s="83"/>
      <c r="F451" s="10">
        <f t="shared" si="12"/>
        <v>0</v>
      </c>
      <c r="G451" s="192">
        <f t="shared" si="13"/>
        <v>0</v>
      </c>
    </row>
    <row r="452" spans="1:7">
      <c r="A452" s="112"/>
      <c r="B452" s="88" t="s">
        <v>33</v>
      </c>
      <c r="C452" s="80"/>
      <c r="D452" s="82"/>
      <c r="E452" s="83"/>
      <c r="F452" s="10">
        <f>SUM(F449:F451)</f>
        <v>0</v>
      </c>
      <c r="G452" s="192">
        <f t="shared" si="13"/>
        <v>0</v>
      </c>
    </row>
    <row r="453" spans="1:7">
      <c r="A453" s="119">
        <v>400</v>
      </c>
      <c r="B453" s="120" t="s">
        <v>43</v>
      </c>
      <c r="C453" s="121"/>
      <c r="D453" s="122"/>
      <c r="E453" s="123"/>
      <c r="F453" s="10">
        <f t="shared" si="12"/>
        <v>0</v>
      </c>
      <c r="G453" s="192">
        <f t="shared" si="13"/>
        <v>0</v>
      </c>
    </row>
    <row r="454" spans="1:7" ht="28.9">
      <c r="A454" s="130"/>
      <c r="B454" s="131" t="s">
        <v>45</v>
      </c>
      <c r="C454" s="130"/>
      <c r="D454" s="132"/>
      <c r="E454" s="133"/>
      <c r="F454" s="10">
        <f t="shared" ref="F454:F517" si="14">D454*E454</f>
        <v>0</v>
      </c>
      <c r="G454" s="192">
        <f t="shared" ref="G454:G517" si="15">F454/655.957</f>
        <v>0</v>
      </c>
    </row>
    <row r="455" spans="1:7">
      <c r="A455" s="130">
        <v>401</v>
      </c>
      <c r="B455" s="135" t="s">
        <v>140</v>
      </c>
      <c r="C455" s="130" t="s">
        <v>22</v>
      </c>
      <c r="D455" s="132">
        <v>4</v>
      </c>
      <c r="E455" s="133"/>
      <c r="F455" s="10">
        <f t="shared" si="14"/>
        <v>0</v>
      </c>
      <c r="G455" s="192">
        <f t="shared" si="15"/>
        <v>0</v>
      </c>
    </row>
    <row r="456" spans="1:7">
      <c r="A456" s="130">
        <v>402</v>
      </c>
      <c r="B456" s="135" t="s">
        <v>186</v>
      </c>
      <c r="C456" s="130" t="s">
        <v>22</v>
      </c>
      <c r="D456" s="132">
        <v>4</v>
      </c>
      <c r="E456" s="133"/>
      <c r="F456" s="10">
        <f t="shared" si="14"/>
        <v>0</v>
      </c>
      <c r="G456" s="192">
        <f t="shared" si="15"/>
        <v>0</v>
      </c>
    </row>
    <row r="457" spans="1:7">
      <c r="A457" s="130">
        <v>403</v>
      </c>
      <c r="B457" s="135" t="s">
        <v>48</v>
      </c>
      <c r="C457" s="130" t="s">
        <v>22</v>
      </c>
      <c r="D457" s="132">
        <v>4</v>
      </c>
      <c r="E457" s="133"/>
      <c r="F457" s="10">
        <f t="shared" si="14"/>
        <v>0</v>
      </c>
      <c r="G457" s="192">
        <f t="shared" si="15"/>
        <v>0</v>
      </c>
    </row>
    <row r="458" spans="1:7">
      <c r="A458" s="130">
        <v>404</v>
      </c>
      <c r="B458" s="135" t="s">
        <v>187</v>
      </c>
      <c r="C458" s="130" t="s">
        <v>22</v>
      </c>
      <c r="D458" s="132">
        <v>4</v>
      </c>
      <c r="E458" s="133"/>
      <c r="F458" s="10">
        <f t="shared" si="14"/>
        <v>0</v>
      </c>
      <c r="G458" s="192">
        <f t="shared" si="15"/>
        <v>0</v>
      </c>
    </row>
    <row r="459" spans="1:7">
      <c r="A459" s="80"/>
      <c r="B459" s="88" t="s">
        <v>37</v>
      </c>
      <c r="C459" s="80"/>
      <c r="D459" s="82"/>
      <c r="E459" s="83"/>
      <c r="F459" s="10">
        <f>SUM(F455:F458)</f>
        <v>0</v>
      </c>
      <c r="G459" s="192">
        <f t="shared" si="15"/>
        <v>0</v>
      </c>
    </row>
    <row r="460" spans="1:7">
      <c r="A460" s="98">
        <v>500</v>
      </c>
      <c r="B460" s="61" t="s">
        <v>20</v>
      </c>
      <c r="C460" s="62"/>
      <c r="D460" s="63"/>
      <c r="E460" s="64"/>
      <c r="F460" s="10">
        <f t="shared" si="14"/>
        <v>0</v>
      </c>
      <c r="G460" s="192">
        <f t="shared" si="15"/>
        <v>0</v>
      </c>
    </row>
    <row r="461" spans="1:7">
      <c r="A461" s="80">
        <v>501</v>
      </c>
      <c r="B461" s="76" t="s">
        <v>188</v>
      </c>
      <c r="C461" s="71" t="s">
        <v>22</v>
      </c>
      <c r="D461" s="73">
        <v>8</v>
      </c>
      <c r="E461" s="77"/>
      <c r="F461" s="10">
        <f t="shared" si="14"/>
        <v>0</v>
      </c>
      <c r="G461" s="192">
        <f t="shared" si="15"/>
        <v>0</v>
      </c>
    </row>
    <row r="462" spans="1:7">
      <c r="A462" s="116"/>
      <c r="B462" s="78" t="s">
        <v>12</v>
      </c>
      <c r="C462" s="80"/>
      <c r="D462" s="82"/>
      <c r="E462" s="83"/>
      <c r="F462" s="10">
        <f>SUM(F461)</f>
        <v>0</v>
      </c>
      <c r="G462" s="192">
        <f t="shared" si="15"/>
        <v>0</v>
      </c>
    </row>
    <row r="463" spans="1:7">
      <c r="A463" s="116"/>
      <c r="B463" s="45" t="s">
        <v>189</v>
      </c>
      <c r="C463" s="80"/>
      <c r="D463" s="82"/>
      <c r="E463" s="83"/>
      <c r="F463" s="10">
        <f>SUM(F462+F459+F452+F447+F443)</f>
        <v>0</v>
      </c>
      <c r="G463" s="192">
        <f t="shared" si="15"/>
        <v>0</v>
      </c>
    </row>
    <row r="464" spans="1:7">
      <c r="A464" s="54">
        <v>3</v>
      </c>
      <c r="B464" s="55" t="s">
        <v>190</v>
      </c>
      <c r="C464" s="56"/>
      <c r="D464" s="57"/>
      <c r="E464" s="58"/>
      <c r="F464" s="10">
        <f t="shared" si="14"/>
        <v>0</v>
      </c>
      <c r="G464" s="192">
        <f t="shared" si="15"/>
        <v>0</v>
      </c>
    </row>
    <row r="465" spans="1:7">
      <c r="A465" s="145">
        <v>100</v>
      </c>
      <c r="B465" s="61" t="s">
        <v>38</v>
      </c>
      <c r="C465" s="62"/>
      <c r="D465" s="63"/>
      <c r="E465" s="64"/>
      <c r="F465" s="10">
        <f t="shared" si="14"/>
        <v>0</v>
      </c>
      <c r="G465" s="192">
        <f t="shared" si="15"/>
        <v>0</v>
      </c>
    </row>
    <row r="466" spans="1:7" ht="28.9">
      <c r="A466" s="116">
        <v>101</v>
      </c>
      <c r="B466" s="84" t="s">
        <v>191</v>
      </c>
      <c r="C466" s="80" t="s">
        <v>19</v>
      </c>
      <c r="D466" s="82">
        <v>34.56</v>
      </c>
      <c r="E466" s="83"/>
      <c r="F466" s="10">
        <f t="shared" si="14"/>
        <v>0</v>
      </c>
      <c r="G466" s="192">
        <f t="shared" si="15"/>
        <v>0</v>
      </c>
    </row>
    <row r="467" spans="1:7" ht="28.9">
      <c r="A467" s="116">
        <v>102</v>
      </c>
      <c r="B467" s="84" t="s">
        <v>192</v>
      </c>
      <c r="C467" s="80" t="s">
        <v>19</v>
      </c>
      <c r="D467" s="82">
        <v>46.37</v>
      </c>
      <c r="E467" s="83"/>
      <c r="F467" s="10">
        <f t="shared" si="14"/>
        <v>0</v>
      </c>
      <c r="G467" s="192">
        <f t="shared" si="15"/>
        <v>0</v>
      </c>
    </row>
    <row r="468" spans="1:7">
      <c r="A468" s="116"/>
      <c r="B468" s="78" t="s">
        <v>12</v>
      </c>
      <c r="C468" s="116"/>
      <c r="D468" s="8"/>
      <c r="E468" s="115"/>
      <c r="F468" s="10">
        <f>SUM(F466:F467)</f>
        <v>0</v>
      </c>
      <c r="G468" s="192">
        <f t="shared" si="15"/>
        <v>0</v>
      </c>
    </row>
    <row r="469" spans="1:7">
      <c r="A469" s="145">
        <v>200</v>
      </c>
      <c r="B469" s="61" t="s">
        <v>193</v>
      </c>
      <c r="C469" s="62"/>
      <c r="D469" s="63"/>
      <c r="E469" s="64"/>
      <c r="F469" s="10">
        <f t="shared" si="14"/>
        <v>0</v>
      </c>
      <c r="G469" s="192">
        <f t="shared" si="15"/>
        <v>0</v>
      </c>
    </row>
    <row r="470" spans="1:7" ht="28.9">
      <c r="A470" s="116">
        <v>201</v>
      </c>
      <c r="B470" s="146" t="s">
        <v>194</v>
      </c>
      <c r="C470" s="116" t="s">
        <v>10</v>
      </c>
      <c r="D470" s="8">
        <v>1</v>
      </c>
      <c r="E470" s="147"/>
      <c r="F470" s="10">
        <f t="shared" si="14"/>
        <v>0</v>
      </c>
      <c r="G470" s="192">
        <f t="shared" si="15"/>
        <v>0</v>
      </c>
    </row>
    <row r="471" spans="1:7">
      <c r="A471" s="116"/>
      <c r="B471" s="78" t="s">
        <v>26</v>
      </c>
      <c r="C471" s="116"/>
      <c r="D471" s="8"/>
      <c r="E471" s="148"/>
      <c r="F471" s="10">
        <f>SUM(F470)</f>
        <v>0</v>
      </c>
      <c r="G471" s="192">
        <f t="shared" si="15"/>
        <v>0</v>
      </c>
    </row>
    <row r="472" spans="1:7">
      <c r="A472" s="145">
        <v>300</v>
      </c>
      <c r="B472" s="61" t="s">
        <v>195</v>
      </c>
      <c r="C472" s="62"/>
      <c r="D472" s="63"/>
      <c r="E472" s="64"/>
      <c r="F472" s="10">
        <f t="shared" si="14"/>
        <v>0</v>
      </c>
      <c r="G472" s="192">
        <f t="shared" si="15"/>
        <v>0</v>
      </c>
    </row>
    <row r="473" spans="1:7">
      <c r="A473" s="116">
        <v>301</v>
      </c>
      <c r="B473" s="115" t="s">
        <v>196</v>
      </c>
      <c r="C473" s="116" t="s">
        <v>22</v>
      </c>
      <c r="D473" s="8">
        <v>10</v>
      </c>
      <c r="E473" s="148"/>
      <c r="F473" s="10">
        <f t="shared" si="14"/>
        <v>0</v>
      </c>
      <c r="G473" s="192">
        <f t="shared" si="15"/>
        <v>0</v>
      </c>
    </row>
    <row r="474" spans="1:7">
      <c r="A474" s="116">
        <v>302</v>
      </c>
      <c r="B474" s="115" t="s">
        <v>197</v>
      </c>
      <c r="C474" s="116" t="s">
        <v>22</v>
      </c>
      <c r="D474" s="8">
        <v>14</v>
      </c>
      <c r="E474" s="148"/>
      <c r="F474" s="10">
        <f t="shared" si="14"/>
        <v>0</v>
      </c>
      <c r="G474" s="192">
        <f t="shared" si="15"/>
        <v>0</v>
      </c>
    </row>
    <row r="475" spans="1:7">
      <c r="A475" s="116"/>
      <c r="B475" s="149" t="s">
        <v>33</v>
      </c>
      <c r="C475" s="116"/>
      <c r="D475" s="8"/>
      <c r="E475" s="115"/>
      <c r="F475" s="10">
        <f>SUM(F473:F474)</f>
        <v>0</v>
      </c>
      <c r="G475" s="192">
        <f t="shared" si="15"/>
        <v>0</v>
      </c>
    </row>
    <row r="476" spans="1:7">
      <c r="A476" s="60">
        <v>400</v>
      </c>
      <c r="B476" s="61" t="s">
        <v>27</v>
      </c>
      <c r="C476" s="62"/>
      <c r="D476" s="63"/>
      <c r="E476" s="64"/>
      <c r="F476" s="10">
        <f t="shared" si="14"/>
        <v>0</v>
      </c>
      <c r="G476" s="192">
        <f t="shared" si="15"/>
        <v>0</v>
      </c>
    </row>
    <row r="477" spans="1:7">
      <c r="A477" s="71">
        <v>401</v>
      </c>
      <c r="B477" s="84" t="s">
        <v>128</v>
      </c>
      <c r="C477" s="80" t="s">
        <v>22</v>
      </c>
      <c r="D477" s="82">
        <v>3</v>
      </c>
      <c r="E477" s="83"/>
      <c r="F477" s="10">
        <f t="shared" si="14"/>
        <v>0</v>
      </c>
      <c r="G477" s="192">
        <f t="shared" si="15"/>
        <v>0</v>
      </c>
    </row>
    <row r="478" spans="1:7">
      <c r="A478" s="71">
        <v>402</v>
      </c>
      <c r="B478" s="84" t="s">
        <v>185</v>
      </c>
      <c r="C478" s="80" t="s">
        <v>10</v>
      </c>
      <c r="D478" s="82">
        <v>1</v>
      </c>
      <c r="E478" s="83"/>
      <c r="F478" s="10">
        <f t="shared" si="14"/>
        <v>0</v>
      </c>
      <c r="G478" s="192">
        <f t="shared" si="15"/>
        <v>0</v>
      </c>
    </row>
    <row r="479" spans="1:7">
      <c r="A479" s="112"/>
      <c r="B479" s="78" t="s">
        <v>37</v>
      </c>
      <c r="C479" s="112"/>
      <c r="D479" s="113"/>
      <c r="E479" s="114"/>
      <c r="F479" s="10">
        <f>SUM(F477:F478)</f>
        <v>0</v>
      </c>
      <c r="G479" s="192">
        <f t="shared" si="15"/>
        <v>0</v>
      </c>
    </row>
    <row r="480" spans="1:7">
      <c r="A480" s="116"/>
      <c r="B480" s="45" t="s">
        <v>198</v>
      </c>
      <c r="C480" s="116"/>
      <c r="D480" s="8"/>
      <c r="E480" s="115"/>
      <c r="F480" s="10">
        <f>SUM(F479+F475+F471+F468)</f>
        <v>0</v>
      </c>
      <c r="G480" s="192">
        <f t="shared" si="15"/>
        <v>0</v>
      </c>
    </row>
    <row r="481" spans="1:7">
      <c r="A481" s="54">
        <v>4</v>
      </c>
      <c r="B481" s="55" t="s">
        <v>199</v>
      </c>
      <c r="C481" s="56"/>
      <c r="D481" s="57"/>
      <c r="E481" s="58"/>
      <c r="F481" s="10">
        <f t="shared" si="14"/>
        <v>0</v>
      </c>
      <c r="G481" s="192">
        <f t="shared" si="15"/>
        <v>0</v>
      </c>
    </row>
    <row r="482" spans="1:7">
      <c r="A482" s="16">
        <v>100</v>
      </c>
      <c r="B482" s="17" t="s">
        <v>17</v>
      </c>
      <c r="C482" s="18"/>
      <c r="D482" s="19"/>
      <c r="E482" s="20"/>
      <c r="F482" s="10">
        <f t="shared" si="14"/>
        <v>0</v>
      </c>
      <c r="G482" s="192">
        <f t="shared" si="15"/>
        <v>0</v>
      </c>
    </row>
    <row r="483" spans="1:7" ht="28.9">
      <c r="A483" s="6">
        <v>101</v>
      </c>
      <c r="B483" s="7" t="s">
        <v>200</v>
      </c>
      <c r="C483" s="6" t="s">
        <v>19</v>
      </c>
      <c r="D483" s="8">
        <v>12.6</v>
      </c>
      <c r="E483" s="22"/>
      <c r="F483" s="10">
        <f t="shared" si="14"/>
        <v>0</v>
      </c>
      <c r="G483" s="192">
        <f t="shared" si="15"/>
        <v>0</v>
      </c>
    </row>
    <row r="484" spans="1:7" ht="28.9">
      <c r="A484" s="6">
        <v>102</v>
      </c>
      <c r="B484" s="7" t="s">
        <v>201</v>
      </c>
      <c r="C484" s="6" t="s">
        <v>19</v>
      </c>
      <c r="D484" s="8">
        <v>6.6</v>
      </c>
      <c r="E484" s="22"/>
      <c r="F484" s="10">
        <f t="shared" si="14"/>
        <v>0</v>
      </c>
      <c r="G484" s="192">
        <f t="shared" si="15"/>
        <v>0</v>
      </c>
    </row>
    <row r="485" spans="1:7">
      <c r="A485" s="6">
        <v>103</v>
      </c>
      <c r="B485" s="7" t="s">
        <v>202</v>
      </c>
      <c r="C485" s="6" t="s">
        <v>203</v>
      </c>
      <c r="D485" s="8">
        <v>0.85</v>
      </c>
      <c r="E485" s="22"/>
      <c r="F485" s="10">
        <f t="shared" si="14"/>
        <v>0</v>
      </c>
      <c r="G485" s="192">
        <f t="shared" si="15"/>
        <v>0</v>
      </c>
    </row>
    <row r="486" spans="1:7" ht="20.45" customHeight="1">
      <c r="A486" s="6">
        <v>104</v>
      </c>
      <c r="B486" s="7" t="s">
        <v>204</v>
      </c>
      <c r="C486" s="6" t="s">
        <v>203</v>
      </c>
      <c r="D486" s="8">
        <v>1.98</v>
      </c>
      <c r="E486" s="22"/>
      <c r="F486" s="10">
        <f t="shared" si="14"/>
        <v>0</v>
      </c>
      <c r="G486" s="192">
        <f t="shared" si="15"/>
        <v>0</v>
      </c>
    </row>
    <row r="487" spans="1:7">
      <c r="A487" s="6"/>
      <c r="B487" s="11" t="s">
        <v>12</v>
      </c>
      <c r="C487" s="6"/>
      <c r="D487" s="8"/>
      <c r="E487" s="22"/>
      <c r="F487" s="10">
        <f>SUM(F483:F486)</f>
        <v>0</v>
      </c>
      <c r="G487" s="192">
        <f t="shared" si="15"/>
        <v>0</v>
      </c>
    </row>
    <row r="488" spans="1:7">
      <c r="A488" s="16">
        <v>200</v>
      </c>
      <c r="B488" s="17" t="s">
        <v>205</v>
      </c>
      <c r="C488" s="18"/>
      <c r="D488" s="19"/>
      <c r="E488" s="20"/>
      <c r="F488" s="10">
        <f t="shared" si="14"/>
        <v>0</v>
      </c>
      <c r="G488" s="192">
        <f t="shared" si="15"/>
        <v>0</v>
      </c>
    </row>
    <row r="489" spans="1:7">
      <c r="A489" s="116">
        <v>201</v>
      </c>
      <c r="B489" s="146" t="s">
        <v>206</v>
      </c>
      <c r="C489" s="116" t="s">
        <v>10</v>
      </c>
      <c r="D489" s="8">
        <v>1</v>
      </c>
      <c r="E489" s="43"/>
      <c r="F489" s="10">
        <f t="shared" si="14"/>
        <v>0</v>
      </c>
      <c r="G489" s="192">
        <f t="shared" si="15"/>
        <v>0</v>
      </c>
    </row>
    <row r="490" spans="1:7" ht="28.9">
      <c r="A490" s="116">
        <v>202</v>
      </c>
      <c r="B490" s="146" t="s">
        <v>207</v>
      </c>
      <c r="C490" s="116" t="s">
        <v>19</v>
      </c>
      <c r="D490" s="8">
        <v>31.04</v>
      </c>
      <c r="E490" s="43"/>
      <c r="F490" s="10">
        <f t="shared" si="14"/>
        <v>0</v>
      </c>
      <c r="G490" s="192">
        <f t="shared" si="15"/>
        <v>0</v>
      </c>
    </row>
    <row r="491" spans="1:7">
      <c r="A491" s="116">
        <v>203</v>
      </c>
      <c r="B491" s="146" t="s">
        <v>208</v>
      </c>
      <c r="C491" s="116" t="s">
        <v>57</v>
      </c>
      <c r="D491" s="8">
        <f>10.4*3</f>
        <v>31.200000000000003</v>
      </c>
      <c r="E491" s="43"/>
      <c r="F491" s="10">
        <f t="shared" si="14"/>
        <v>0</v>
      </c>
      <c r="G491" s="192">
        <f t="shared" si="15"/>
        <v>0</v>
      </c>
    </row>
    <row r="492" spans="1:7">
      <c r="A492" s="116"/>
      <c r="B492" s="11" t="s">
        <v>26</v>
      </c>
      <c r="C492" s="116"/>
      <c r="D492" s="8"/>
      <c r="E492" s="43"/>
      <c r="F492" s="10">
        <f>SUM(F489:F491)</f>
        <v>0</v>
      </c>
      <c r="G492" s="192">
        <f t="shared" si="15"/>
        <v>0</v>
      </c>
    </row>
    <row r="493" spans="1:7">
      <c r="A493" s="145">
        <v>300</v>
      </c>
      <c r="B493" s="61" t="s">
        <v>38</v>
      </c>
      <c r="C493" s="62"/>
      <c r="D493" s="63"/>
      <c r="E493" s="150"/>
      <c r="F493" s="10">
        <f t="shared" si="14"/>
        <v>0</v>
      </c>
      <c r="G493" s="192">
        <f t="shared" si="15"/>
        <v>0</v>
      </c>
    </row>
    <row r="494" spans="1:7" ht="28.9">
      <c r="A494" s="116">
        <v>301</v>
      </c>
      <c r="B494" s="84" t="s">
        <v>191</v>
      </c>
      <c r="C494" s="80" t="s">
        <v>19</v>
      </c>
      <c r="D494" s="82">
        <v>16.38</v>
      </c>
      <c r="E494" s="151"/>
      <c r="F494" s="10">
        <f t="shared" si="14"/>
        <v>0</v>
      </c>
      <c r="G494" s="192">
        <f t="shared" si="15"/>
        <v>0</v>
      </c>
    </row>
    <row r="495" spans="1:7">
      <c r="A495" s="116"/>
      <c r="B495" s="11" t="s">
        <v>33</v>
      </c>
      <c r="C495" s="116"/>
      <c r="D495" s="8"/>
      <c r="E495" s="148"/>
      <c r="F495" s="10">
        <f>SUM(F494)</f>
        <v>0</v>
      </c>
      <c r="G495" s="192">
        <f t="shared" si="15"/>
        <v>0</v>
      </c>
    </row>
    <row r="496" spans="1:7">
      <c r="A496" s="60">
        <v>400</v>
      </c>
      <c r="B496" s="61" t="s">
        <v>27</v>
      </c>
      <c r="C496" s="62"/>
      <c r="D496" s="63"/>
      <c r="E496" s="64"/>
      <c r="F496" s="10">
        <f t="shared" si="14"/>
        <v>0</v>
      </c>
      <c r="G496" s="192">
        <f t="shared" si="15"/>
        <v>0</v>
      </c>
    </row>
    <row r="497" spans="1:7">
      <c r="A497" s="71">
        <v>401</v>
      </c>
      <c r="B497" s="84" t="s">
        <v>128</v>
      </c>
      <c r="C497" s="80" t="s">
        <v>22</v>
      </c>
      <c r="D497" s="82">
        <v>2</v>
      </c>
      <c r="E497" s="83"/>
      <c r="F497" s="10">
        <f t="shared" si="14"/>
        <v>0</v>
      </c>
      <c r="G497" s="192">
        <f t="shared" si="15"/>
        <v>0</v>
      </c>
    </row>
    <row r="498" spans="1:7">
      <c r="A498" s="71">
        <v>402</v>
      </c>
      <c r="B498" s="84" t="s">
        <v>209</v>
      </c>
      <c r="C498" s="80" t="s">
        <v>10</v>
      </c>
      <c r="D498" s="82">
        <v>1</v>
      </c>
      <c r="E498" s="83"/>
      <c r="F498" s="10">
        <f t="shared" si="14"/>
        <v>0</v>
      </c>
      <c r="G498" s="192">
        <f t="shared" si="15"/>
        <v>0</v>
      </c>
    </row>
    <row r="499" spans="1:7">
      <c r="A499" s="71">
        <v>403</v>
      </c>
      <c r="B499" s="84" t="s">
        <v>115</v>
      </c>
      <c r="C499" s="80" t="s">
        <v>22</v>
      </c>
      <c r="D499" s="82">
        <v>1</v>
      </c>
      <c r="E499" s="83"/>
      <c r="F499" s="10">
        <f t="shared" si="14"/>
        <v>0</v>
      </c>
      <c r="G499" s="192">
        <f t="shared" si="15"/>
        <v>0</v>
      </c>
    </row>
    <row r="500" spans="1:7">
      <c r="A500" s="71">
        <v>404</v>
      </c>
      <c r="B500" s="84" t="s">
        <v>210</v>
      </c>
      <c r="C500" s="80" t="s">
        <v>22</v>
      </c>
      <c r="D500" s="82">
        <v>1</v>
      </c>
      <c r="E500" s="83"/>
      <c r="F500" s="10">
        <f t="shared" si="14"/>
        <v>0</v>
      </c>
      <c r="G500" s="192">
        <f t="shared" si="15"/>
        <v>0</v>
      </c>
    </row>
    <row r="501" spans="1:7">
      <c r="A501" s="112"/>
      <c r="B501" s="78" t="s">
        <v>37</v>
      </c>
      <c r="C501" s="112"/>
      <c r="D501" s="113"/>
      <c r="E501" s="114"/>
      <c r="F501" s="10">
        <f>SUM(F497:F500)</f>
        <v>0</v>
      </c>
      <c r="G501" s="192">
        <f t="shared" si="15"/>
        <v>0</v>
      </c>
    </row>
    <row r="502" spans="1:7">
      <c r="A502" s="116"/>
      <c r="B502" s="45" t="s">
        <v>211</v>
      </c>
      <c r="C502" s="116"/>
      <c r="D502" s="8"/>
      <c r="E502" s="148"/>
      <c r="F502" s="10">
        <f>SUM(F501+F495+F492+F487)</f>
        <v>0</v>
      </c>
      <c r="G502" s="192">
        <f t="shared" si="15"/>
        <v>0</v>
      </c>
    </row>
    <row r="503" spans="1:7">
      <c r="A503" s="54">
        <v>5</v>
      </c>
      <c r="B503" s="55" t="s">
        <v>212</v>
      </c>
      <c r="C503" s="56"/>
      <c r="D503" s="57"/>
      <c r="E503" s="58"/>
      <c r="F503" s="10">
        <f t="shared" si="14"/>
        <v>0</v>
      </c>
      <c r="G503" s="192">
        <f t="shared" si="15"/>
        <v>0</v>
      </c>
    </row>
    <row r="504" spans="1:7">
      <c r="A504" s="145">
        <v>100</v>
      </c>
      <c r="B504" s="61" t="s">
        <v>38</v>
      </c>
      <c r="C504" s="62"/>
      <c r="D504" s="63"/>
      <c r="E504" s="64"/>
      <c r="F504" s="10">
        <f t="shared" si="14"/>
        <v>0</v>
      </c>
      <c r="G504" s="192">
        <f t="shared" si="15"/>
        <v>0</v>
      </c>
    </row>
    <row r="505" spans="1:7" ht="28.9">
      <c r="A505" s="116">
        <v>101</v>
      </c>
      <c r="B505" s="84" t="s">
        <v>213</v>
      </c>
      <c r="C505" s="80" t="s">
        <v>19</v>
      </c>
      <c r="D505" s="82">
        <f>2.72*293.24</f>
        <v>797.61280000000011</v>
      </c>
      <c r="E505" s="151"/>
      <c r="F505" s="10">
        <f t="shared" si="14"/>
        <v>0</v>
      </c>
      <c r="G505" s="192">
        <f t="shared" si="15"/>
        <v>0</v>
      </c>
    </row>
    <row r="506" spans="1:7" ht="28.9">
      <c r="A506" s="116">
        <v>102</v>
      </c>
      <c r="B506" s="84" t="s">
        <v>214</v>
      </c>
      <c r="C506" s="80" t="s">
        <v>19</v>
      </c>
      <c r="D506" s="82">
        <f>2.7*293.24</f>
        <v>791.74800000000005</v>
      </c>
      <c r="E506" s="151"/>
      <c r="F506" s="10">
        <f t="shared" si="14"/>
        <v>0</v>
      </c>
      <c r="G506" s="192">
        <f t="shared" si="15"/>
        <v>0</v>
      </c>
    </row>
    <row r="507" spans="1:7">
      <c r="A507" s="116">
        <v>103</v>
      </c>
      <c r="B507" s="84" t="s">
        <v>215</v>
      </c>
      <c r="C507" s="80" t="s">
        <v>19</v>
      </c>
      <c r="D507" s="82">
        <f>6*2.7*2*2+1*2.7*2</f>
        <v>70.200000000000017</v>
      </c>
      <c r="E507" s="151"/>
      <c r="F507" s="10">
        <f t="shared" si="14"/>
        <v>0</v>
      </c>
      <c r="G507" s="192">
        <f t="shared" si="15"/>
        <v>0</v>
      </c>
    </row>
    <row r="508" spans="1:7">
      <c r="A508" s="116"/>
      <c r="B508" s="11" t="s">
        <v>12</v>
      </c>
      <c r="C508" s="6"/>
      <c r="D508" s="8"/>
      <c r="E508" s="43"/>
      <c r="F508" s="10">
        <f>SUM(F505:F507)</f>
        <v>0</v>
      </c>
      <c r="G508" s="192">
        <f t="shared" si="15"/>
        <v>0</v>
      </c>
    </row>
    <row r="509" spans="1:7">
      <c r="A509" s="16">
        <v>200</v>
      </c>
      <c r="B509" s="17" t="s">
        <v>17</v>
      </c>
      <c r="C509" s="18"/>
      <c r="D509" s="19"/>
      <c r="E509" s="20"/>
      <c r="F509" s="10">
        <f t="shared" si="14"/>
        <v>0</v>
      </c>
      <c r="G509" s="192">
        <f t="shared" si="15"/>
        <v>0</v>
      </c>
    </row>
    <row r="510" spans="1:7">
      <c r="A510" s="6">
        <v>201</v>
      </c>
      <c r="B510" s="7" t="s">
        <v>216</v>
      </c>
      <c r="C510" s="6" t="s">
        <v>10</v>
      </c>
      <c r="D510" s="8"/>
      <c r="E510" s="43"/>
      <c r="F510" s="10">
        <f t="shared" si="14"/>
        <v>0</v>
      </c>
      <c r="G510" s="192">
        <f t="shared" si="15"/>
        <v>0</v>
      </c>
    </row>
    <row r="511" spans="1:7">
      <c r="A511" s="116"/>
      <c r="B511" s="11" t="s">
        <v>26</v>
      </c>
      <c r="C511" s="6"/>
      <c r="D511" s="8"/>
      <c r="E511" s="43"/>
      <c r="F511" s="10">
        <f>SUM(F510)</f>
        <v>0</v>
      </c>
      <c r="G511" s="192">
        <f t="shared" si="15"/>
        <v>0</v>
      </c>
    </row>
    <row r="512" spans="1:7">
      <c r="A512" s="16">
        <v>300</v>
      </c>
      <c r="B512" s="17" t="s">
        <v>27</v>
      </c>
      <c r="C512" s="18"/>
      <c r="D512" s="19"/>
      <c r="E512" s="20"/>
      <c r="F512" s="10">
        <f t="shared" si="14"/>
        <v>0</v>
      </c>
      <c r="G512" s="192">
        <f t="shared" si="15"/>
        <v>0</v>
      </c>
    </row>
    <row r="513" spans="1:7">
      <c r="A513" s="116">
        <v>301</v>
      </c>
      <c r="B513" s="84" t="s">
        <v>217</v>
      </c>
      <c r="C513" s="6" t="s">
        <v>22</v>
      </c>
      <c r="D513" s="8">
        <v>20</v>
      </c>
      <c r="E513" s="43"/>
      <c r="F513" s="10">
        <f t="shared" si="14"/>
        <v>0</v>
      </c>
      <c r="G513" s="192">
        <f t="shared" si="15"/>
        <v>0</v>
      </c>
    </row>
    <row r="514" spans="1:7">
      <c r="A514" s="116"/>
      <c r="B514" s="11" t="s">
        <v>33</v>
      </c>
      <c r="C514" s="6"/>
      <c r="D514" s="8"/>
      <c r="E514" s="9"/>
      <c r="F514" s="10">
        <f>SUM(F513)</f>
        <v>0</v>
      </c>
      <c r="G514" s="192">
        <f t="shared" si="15"/>
        <v>0</v>
      </c>
    </row>
    <row r="515" spans="1:7">
      <c r="A515" s="116"/>
      <c r="B515" s="45" t="s">
        <v>218</v>
      </c>
      <c r="C515" s="6"/>
      <c r="D515" s="6"/>
      <c r="E515" s="6"/>
      <c r="F515" s="10">
        <f>SUM(F514+F511+F508)</f>
        <v>0</v>
      </c>
      <c r="G515" s="192">
        <f t="shared" si="15"/>
        <v>0</v>
      </c>
    </row>
    <row r="516" spans="1:7">
      <c r="A516" s="155"/>
      <c r="B516" s="156" t="s">
        <v>219</v>
      </c>
      <c r="C516" s="155"/>
      <c r="D516" s="155"/>
      <c r="E516" s="157"/>
      <c r="F516" s="10">
        <f t="shared" si="14"/>
        <v>0</v>
      </c>
      <c r="G516" s="192">
        <f t="shared" si="15"/>
        <v>0</v>
      </c>
    </row>
    <row r="517" spans="1:7" ht="15.6">
      <c r="A517" s="159">
        <v>100</v>
      </c>
      <c r="B517" s="160" t="s">
        <v>220</v>
      </c>
      <c r="C517" s="161"/>
      <c r="D517" s="161"/>
      <c r="E517" s="161"/>
      <c r="F517" s="10">
        <f t="shared" si="14"/>
        <v>0</v>
      </c>
      <c r="G517" s="192">
        <f t="shared" si="15"/>
        <v>0</v>
      </c>
    </row>
    <row r="518" spans="1:7" ht="28.9">
      <c r="A518" s="162"/>
      <c r="B518" s="163" t="s">
        <v>221</v>
      </c>
      <c r="C518" s="164"/>
      <c r="D518" s="165"/>
      <c r="E518" s="164"/>
      <c r="F518" s="10">
        <f t="shared" ref="F518:F536" si="16">D518*E518</f>
        <v>0</v>
      </c>
      <c r="G518" s="192">
        <f t="shared" ref="G518:G541" si="17">F518/655.957</f>
        <v>0</v>
      </c>
    </row>
    <row r="519" spans="1:7">
      <c r="A519" s="166">
        <v>101</v>
      </c>
      <c r="B519" s="167" t="s">
        <v>222</v>
      </c>
      <c r="C519" s="166" t="s">
        <v>223</v>
      </c>
      <c r="D519" s="168">
        <v>2</v>
      </c>
      <c r="E519" s="169"/>
      <c r="F519" s="10">
        <f t="shared" si="16"/>
        <v>0</v>
      </c>
      <c r="G519" s="192">
        <f t="shared" si="17"/>
        <v>0</v>
      </c>
    </row>
    <row r="520" spans="1:7">
      <c r="A520" s="166">
        <v>102</v>
      </c>
      <c r="B520" s="167" t="s">
        <v>224</v>
      </c>
      <c r="C520" s="166" t="s">
        <v>223</v>
      </c>
      <c r="D520" s="168">
        <v>1</v>
      </c>
      <c r="E520" s="169"/>
      <c r="F520" s="10">
        <f t="shared" si="16"/>
        <v>0</v>
      </c>
      <c r="G520" s="192">
        <f t="shared" si="17"/>
        <v>0</v>
      </c>
    </row>
    <row r="521" spans="1:7">
      <c r="A521" s="166">
        <v>103</v>
      </c>
      <c r="B521" s="167" t="s">
        <v>225</v>
      </c>
      <c r="C521" s="166" t="s">
        <v>226</v>
      </c>
      <c r="D521" s="168">
        <v>1.5</v>
      </c>
      <c r="E521" s="169"/>
      <c r="F521" s="10">
        <f t="shared" si="16"/>
        <v>0</v>
      </c>
      <c r="G521" s="192">
        <f t="shared" si="17"/>
        <v>0</v>
      </c>
    </row>
    <row r="522" spans="1:7">
      <c r="A522" s="166">
        <v>104</v>
      </c>
      <c r="B522" s="167" t="s">
        <v>227</v>
      </c>
      <c r="C522" s="166" t="s">
        <v>22</v>
      </c>
      <c r="D522" s="168">
        <v>6</v>
      </c>
      <c r="E522" s="169"/>
      <c r="F522" s="10">
        <f t="shared" si="16"/>
        <v>0</v>
      </c>
      <c r="G522" s="192">
        <f t="shared" si="17"/>
        <v>0</v>
      </c>
    </row>
    <row r="523" spans="1:7">
      <c r="A523" s="166"/>
      <c r="B523" s="170" t="s">
        <v>12</v>
      </c>
      <c r="C523" s="166"/>
      <c r="D523" s="168"/>
      <c r="E523" s="169"/>
      <c r="F523" s="10">
        <f>SUM(F519:F522)</f>
        <v>0</v>
      </c>
      <c r="G523" s="192">
        <f t="shared" si="17"/>
        <v>0</v>
      </c>
    </row>
    <row r="524" spans="1:7">
      <c r="A524" s="159">
        <v>200</v>
      </c>
      <c r="B524" s="160" t="s">
        <v>228</v>
      </c>
      <c r="C524" s="159"/>
      <c r="D524" s="172"/>
      <c r="E524" s="173"/>
      <c r="F524" s="10">
        <f t="shared" si="16"/>
        <v>0</v>
      </c>
      <c r="G524" s="192">
        <f t="shared" si="17"/>
        <v>0</v>
      </c>
    </row>
    <row r="525" spans="1:7" ht="15">
      <c r="A525" s="166">
        <v>201</v>
      </c>
      <c r="B525" s="167" t="s">
        <v>229</v>
      </c>
      <c r="C525" s="166" t="s">
        <v>10</v>
      </c>
      <c r="D525" s="174" t="s">
        <v>10</v>
      </c>
      <c r="E525" s="169"/>
      <c r="F525" s="10">
        <v>0</v>
      </c>
      <c r="G525" s="192">
        <f t="shared" si="17"/>
        <v>0</v>
      </c>
    </row>
    <row r="526" spans="1:7" ht="28.9">
      <c r="A526" s="166">
        <v>202</v>
      </c>
      <c r="B526" s="167" t="s">
        <v>230</v>
      </c>
      <c r="C526" s="166" t="s">
        <v>19</v>
      </c>
      <c r="D526" s="168">
        <f>0.8*3.5*1.2</f>
        <v>3.3600000000000003</v>
      </c>
      <c r="E526" s="169"/>
      <c r="F526" s="10">
        <f t="shared" si="16"/>
        <v>0</v>
      </c>
      <c r="G526" s="192">
        <f t="shared" si="17"/>
        <v>0</v>
      </c>
    </row>
    <row r="527" spans="1:7" ht="106.5" customHeight="1">
      <c r="A527" s="166">
        <v>203</v>
      </c>
      <c r="B527" s="167" t="s">
        <v>231</v>
      </c>
      <c r="C527" s="166" t="s">
        <v>19</v>
      </c>
      <c r="D527" s="168">
        <f>0.8*3.5</f>
        <v>2.8000000000000003</v>
      </c>
      <c r="E527" s="169"/>
      <c r="F527" s="10">
        <f t="shared" si="16"/>
        <v>0</v>
      </c>
      <c r="G527" s="192">
        <f t="shared" si="17"/>
        <v>0</v>
      </c>
    </row>
    <row r="528" spans="1:7">
      <c r="A528" s="166"/>
      <c r="B528" s="170" t="s">
        <v>26</v>
      </c>
      <c r="C528" s="166"/>
      <c r="D528" s="168"/>
      <c r="E528" s="169"/>
      <c r="F528" s="10">
        <f>SUM(F526:F527)</f>
        <v>0</v>
      </c>
      <c r="G528" s="192">
        <f t="shared" si="17"/>
        <v>0</v>
      </c>
    </row>
    <row r="529" spans="1:7">
      <c r="A529" s="159">
        <v>300</v>
      </c>
      <c r="B529" s="160" t="s">
        <v>17</v>
      </c>
      <c r="C529" s="159"/>
      <c r="D529" s="175"/>
      <c r="E529" s="173"/>
      <c r="F529" s="10">
        <f t="shared" si="16"/>
        <v>0</v>
      </c>
      <c r="G529" s="192">
        <f t="shared" si="17"/>
        <v>0</v>
      </c>
    </row>
    <row r="530" spans="1:7" ht="30.75">
      <c r="A530" s="166">
        <v>301</v>
      </c>
      <c r="B530" s="167" t="s">
        <v>232</v>
      </c>
      <c r="C530" s="166" t="s">
        <v>10</v>
      </c>
      <c r="D530" s="176" t="s">
        <v>10</v>
      </c>
      <c r="E530" s="169"/>
      <c r="F530" s="10">
        <v>0</v>
      </c>
      <c r="G530" s="192">
        <f t="shared" si="17"/>
        <v>0</v>
      </c>
    </row>
    <row r="531" spans="1:7">
      <c r="A531" s="166"/>
      <c r="B531" s="170" t="s">
        <v>33</v>
      </c>
      <c r="C531" s="166"/>
      <c r="D531" s="176"/>
      <c r="E531" s="169"/>
      <c r="F531" s="10">
        <f>SUM(F530)</f>
        <v>0</v>
      </c>
      <c r="G531" s="192">
        <f t="shared" si="17"/>
        <v>0</v>
      </c>
    </row>
    <row r="532" spans="1:7">
      <c r="A532" s="166"/>
      <c r="B532" s="170" t="s">
        <v>233</v>
      </c>
      <c r="C532" s="166"/>
      <c r="D532" s="176"/>
      <c r="E532" s="169"/>
      <c r="F532" s="195">
        <f>SUM(F531+F528+F523)</f>
        <v>0</v>
      </c>
      <c r="G532" s="192">
        <f t="shared" si="17"/>
        <v>0</v>
      </c>
    </row>
    <row r="533" spans="1:7">
      <c r="A533" s="177"/>
      <c r="B533" s="38" t="s">
        <v>228</v>
      </c>
      <c r="C533" s="39"/>
      <c r="D533" s="40"/>
      <c r="E533" s="178"/>
      <c r="F533" s="10">
        <f t="shared" si="16"/>
        <v>0</v>
      </c>
      <c r="G533" s="192">
        <f t="shared" si="17"/>
        <v>0</v>
      </c>
    </row>
    <row r="534" spans="1:7" ht="15.6">
      <c r="A534" s="180">
        <v>100</v>
      </c>
      <c r="B534" s="161" t="s">
        <v>234</v>
      </c>
      <c r="C534" s="160"/>
      <c r="D534" s="160"/>
      <c r="E534" s="160"/>
      <c r="F534" s="10">
        <f t="shared" si="16"/>
        <v>0</v>
      </c>
      <c r="G534" s="192">
        <f t="shared" si="17"/>
        <v>0</v>
      </c>
    </row>
    <row r="535" spans="1:7" ht="115.15">
      <c r="A535" s="181">
        <v>101</v>
      </c>
      <c r="B535" s="182" t="s">
        <v>235</v>
      </c>
      <c r="C535" s="181" t="s">
        <v>19</v>
      </c>
      <c r="D535" s="183">
        <v>2</v>
      </c>
      <c r="E535" s="184"/>
      <c r="F535" s="10">
        <f t="shared" si="16"/>
        <v>0</v>
      </c>
      <c r="G535" s="192">
        <f t="shared" si="17"/>
        <v>0</v>
      </c>
    </row>
    <row r="536" spans="1:7" ht="115.15">
      <c r="A536" s="181">
        <v>102</v>
      </c>
      <c r="B536" s="182" t="s">
        <v>236</v>
      </c>
      <c r="C536" s="181" t="s">
        <v>19</v>
      </c>
      <c r="D536" s="183">
        <v>1</v>
      </c>
      <c r="E536" s="184"/>
      <c r="F536" s="10">
        <f t="shared" si="16"/>
        <v>0</v>
      </c>
      <c r="G536" s="192">
        <f t="shared" si="17"/>
        <v>0</v>
      </c>
    </row>
    <row r="537" spans="1:7" ht="14.45" customHeight="1">
      <c r="A537" s="116"/>
      <c r="B537" s="170" t="s">
        <v>12</v>
      </c>
      <c r="C537" s="181"/>
      <c r="D537" s="181"/>
      <c r="E537" s="182"/>
      <c r="F537" s="10">
        <f>SUM(F535:F536)</f>
        <v>0</v>
      </c>
      <c r="G537" s="192">
        <f t="shared" si="17"/>
        <v>0</v>
      </c>
    </row>
    <row r="538" spans="1:7" ht="14.45" customHeight="1">
      <c r="A538" s="116"/>
      <c r="B538" s="170" t="s">
        <v>237</v>
      </c>
      <c r="C538" s="181"/>
      <c r="D538" s="181"/>
      <c r="E538" s="182"/>
      <c r="F538" s="10">
        <f>SUM(F537)</f>
        <v>0</v>
      </c>
      <c r="G538" s="192">
        <f t="shared" si="17"/>
        <v>0</v>
      </c>
    </row>
    <row r="539" spans="1:7" ht="15">
      <c r="A539" s="205"/>
      <c r="B539" s="206" t="s">
        <v>238</v>
      </c>
      <c r="C539" s="207"/>
      <c r="D539" s="207"/>
      <c r="E539" s="207"/>
      <c r="F539" s="196">
        <f>F538+F532+F515+F502+F480+F463+F437+F413+F407+F393+F383+F372+F349+F320+F294+F270+F246+F216+F190+F164+F137+F113+F74+F50</f>
        <v>0</v>
      </c>
      <c r="G539" s="192">
        <f t="shared" si="17"/>
        <v>0</v>
      </c>
    </row>
    <row r="540" spans="1:7" ht="15">
      <c r="A540" s="208"/>
      <c r="B540" s="209" t="s">
        <v>239</v>
      </c>
      <c r="C540" s="210"/>
      <c r="D540" s="209"/>
      <c r="E540" s="209"/>
      <c r="F540" s="211">
        <f>F539*18%</f>
        <v>0</v>
      </c>
      <c r="G540" s="192">
        <f t="shared" si="17"/>
        <v>0</v>
      </c>
    </row>
    <row r="541" spans="1:7" ht="15">
      <c r="A541" s="208"/>
      <c r="B541" s="209" t="s">
        <v>240</v>
      </c>
      <c r="C541" s="210"/>
      <c r="D541" s="209"/>
      <c r="E541" s="209"/>
      <c r="F541" s="211">
        <f>F539+F540</f>
        <v>0</v>
      </c>
      <c r="G541" s="192">
        <f t="shared" si="17"/>
        <v>0</v>
      </c>
    </row>
    <row r="542" spans="1:7">
      <c r="G542" s="197"/>
    </row>
    <row r="543" spans="1:7">
      <c r="G543" s="197"/>
    </row>
    <row r="544" spans="1:7">
      <c r="G544" s="197"/>
    </row>
    <row r="545" spans="2:7" ht="15.75">
      <c r="B545" s="198" t="s">
        <v>241</v>
      </c>
      <c r="G545" s="197"/>
    </row>
    <row r="546" spans="2:7" ht="15.75">
      <c r="B546" s="199"/>
      <c r="G546" s="197"/>
    </row>
    <row r="547" spans="2:7" ht="15.75">
      <c r="B547" s="200" t="s">
        <v>242</v>
      </c>
      <c r="G547" s="197"/>
    </row>
    <row r="548" spans="2:7">
      <c r="G548" s="197"/>
    </row>
    <row r="549" spans="2:7">
      <c r="G549" s="197"/>
    </row>
    <row r="550" spans="2:7">
      <c r="G550" s="197"/>
    </row>
    <row r="551" spans="2:7">
      <c r="G551" s="197"/>
    </row>
    <row r="552" spans="2:7">
      <c r="G552" s="197"/>
    </row>
    <row r="553" spans="2:7">
      <c r="G553" s="197"/>
    </row>
    <row r="554" spans="2:7">
      <c r="G554" s="197"/>
    </row>
    <row r="555" spans="2:7">
      <c r="G555" s="197"/>
    </row>
    <row r="556" spans="2:7">
      <c r="G556" s="197"/>
    </row>
    <row r="557" spans="2:7">
      <c r="G557" s="197"/>
    </row>
    <row r="558" spans="2:7">
      <c r="G558" s="197"/>
    </row>
    <row r="559" spans="2:7">
      <c r="G559" s="197"/>
    </row>
    <row r="560" spans="2:7">
      <c r="G560" s="197"/>
    </row>
    <row r="561" spans="7:7">
      <c r="G561" s="197"/>
    </row>
    <row r="562" spans="7:7">
      <c r="G562" s="197"/>
    </row>
    <row r="563" spans="7:7">
      <c r="G563" s="197"/>
    </row>
    <row r="564" spans="7:7">
      <c r="G564" s="197"/>
    </row>
    <row r="565" spans="7:7">
      <c r="G565" s="197"/>
    </row>
    <row r="566" spans="7:7">
      <c r="G566" s="197"/>
    </row>
    <row r="567" spans="7:7">
      <c r="G567" s="197"/>
    </row>
    <row r="568" spans="7:7">
      <c r="G568" s="197"/>
    </row>
    <row r="569" spans="7:7">
      <c r="G569" s="197"/>
    </row>
    <row r="570" spans="7:7">
      <c r="G570" s="197"/>
    </row>
    <row r="571" spans="7:7">
      <c r="G571" s="197"/>
    </row>
    <row r="572" spans="7:7">
      <c r="G572" s="197"/>
    </row>
    <row r="573" spans="7:7">
      <c r="G573" s="197"/>
    </row>
    <row r="574" spans="7:7">
      <c r="G574" s="197"/>
    </row>
    <row r="575" spans="7:7">
      <c r="G575" s="197"/>
    </row>
    <row r="576" spans="7:7">
      <c r="G576" s="197"/>
    </row>
    <row r="577" spans="7:7">
      <c r="G577" s="197"/>
    </row>
    <row r="578" spans="7:7">
      <c r="G578" s="197"/>
    </row>
    <row r="579" spans="7:7">
      <c r="G579" s="197"/>
    </row>
    <row r="580" spans="7:7">
      <c r="G580" s="197"/>
    </row>
    <row r="581" spans="7:7">
      <c r="G581" s="197"/>
    </row>
    <row r="582" spans="7:7">
      <c r="G582" s="197"/>
    </row>
    <row r="583" spans="7:7">
      <c r="G583" s="197"/>
    </row>
    <row r="584" spans="7:7" ht="15"/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0"/>
  <sheetViews>
    <sheetView workbookViewId="0">
      <selection activeCell="D537" sqref="D537"/>
    </sheetView>
  </sheetViews>
  <sheetFormatPr defaultColWidth="31.5703125" defaultRowHeight="14.45"/>
  <cols>
    <col min="1" max="1" width="14" customWidth="1"/>
    <col min="2" max="2" width="43.85546875" customWidth="1"/>
    <col min="3" max="3" width="10.7109375" customWidth="1"/>
    <col min="4" max="4" width="18.42578125" customWidth="1"/>
    <col min="5" max="5" width="29.42578125" customWidth="1"/>
  </cols>
  <sheetData>
    <row r="1" spans="1:5" ht="14.45" customHeight="1">
      <c r="A1" s="201" t="s">
        <v>243</v>
      </c>
      <c r="B1" s="202"/>
      <c r="C1" s="202"/>
      <c r="D1" s="202"/>
      <c r="E1" s="202"/>
    </row>
    <row r="2" spans="1:5" ht="15">
      <c r="A2" s="1"/>
      <c r="B2" s="2"/>
      <c r="C2" s="2"/>
      <c r="D2" s="2"/>
      <c r="E2" s="2"/>
    </row>
    <row r="3" spans="1:5" ht="31.9" customHeight="1">
      <c r="A3" s="187" t="s">
        <v>1</v>
      </c>
      <c r="B3" s="187" t="s">
        <v>2</v>
      </c>
      <c r="C3" s="187" t="s">
        <v>3</v>
      </c>
      <c r="D3" s="203" t="s">
        <v>5</v>
      </c>
      <c r="E3" s="204"/>
    </row>
    <row r="4" spans="1:5" ht="15">
      <c r="A4" s="188"/>
      <c r="B4" s="188"/>
      <c r="C4" s="188"/>
      <c r="D4" s="13" t="s">
        <v>244</v>
      </c>
      <c r="E4" s="13" t="s">
        <v>245</v>
      </c>
    </row>
    <row r="5" spans="1:5" ht="15">
      <c r="A5" s="13">
        <v>100</v>
      </c>
      <c r="B5" s="3" t="s">
        <v>8</v>
      </c>
      <c r="C5" s="13"/>
      <c r="D5" s="13"/>
      <c r="E5" s="5"/>
    </row>
    <row r="6" spans="1:5" ht="15">
      <c r="A6" s="6">
        <v>101</v>
      </c>
      <c r="B6" s="7" t="s">
        <v>9</v>
      </c>
      <c r="C6" s="6" t="s">
        <v>10</v>
      </c>
      <c r="D6" s="9"/>
      <c r="E6" s="10"/>
    </row>
    <row r="7" spans="1:5" ht="15">
      <c r="A7" s="6">
        <v>102</v>
      </c>
      <c r="B7" s="7" t="s">
        <v>11</v>
      </c>
      <c r="C7" s="6" t="s">
        <v>10</v>
      </c>
      <c r="D7" s="9"/>
      <c r="E7" s="10"/>
    </row>
    <row r="8" spans="1:5" ht="15">
      <c r="A8" s="6"/>
      <c r="B8" s="11"/>
      <c r="C8" s="6"/>
      <c r="D8" s="9"/>
      <c r="E8" s="12"/>
    </row>
    <row r="9" spans="1:5" ht="15">
      <c r="A9" s="13" t="s">
        <v>13</v>
      </c>
      <c r="B9" s="13" t="s">
        <v>14</v>
      </c>
      <c r="C9" s="13"/>
      <c r="D9" s="13"/>
      <c r="E9" s="13"/>
    </row>
    <row r="10" spans="1:5" ht="15">
      <c r="A10" s="14" t="s">
        <v>15</v>
      </c>
      <c r="B10" s="14" t="s">
        <v>16</v>
      </c>
      <c r="C10" s="14"/>
      <c r="D10" s="14"/>
      <c r="E10" s="15"/>
    </row>
    <row r="11" spans="1:5" ht="15">
      <c r="A11" s="16">
        <v>100</v>
      </c>
      <c r="B11" s="17" t="s">
        <v>17</v>
      </c>
      <c r="C11" s="18"/>
      <c r="D11" s="20"/>
      <c r="E11" s="21"/>
    </row>
    <row r="12" spans="1:5" ht="30.75">
      <c r="A12" s="6">
        <v>101</v>
      </c>
      <c r="B12" s="7" t="s">
        <v>18</v>
      </c>
      <c r="C12" s="6" t="s">
        <v>19</v>
      </c>
      <c r="D12" s="22"/>
      <c r="E12" s="10"/>
    </row>
    <row r="13" spans="1:5" ht="15">
      <c r="A13" s="6"/>
      <c r="B13" s="11"/>
      <c r="C13" s="6"/>
      <c r="D13" s="22"/>
      <c r="E13" s="12"/>
    </row>
    <row r="14" spans="1:5" ht="15">
      <c r="A14" s="16">
        <v>200</v>
      </c>
      <c r="B14" s="17" t="s">
        <v>20</v>
      </c>
      <c r="C14" s="18"/>
      <c r="D14" s="23"/>
      <c r="E14" s="24"/>
    </row>
    <row r="15" spans="1:5" ht="15">
      <c r="A15" s="25">
        <v>201</v>
      </c>
      <c r="B15" s="7" t="s">
        <v>21</v>
      </c>
      <c r="C15" s="6" t="s">
        <v>22</v>
      </c>
      <c r="D15" s="22"/>
      <c r="E15" s="26"/>
    </row>
    <row r="16" spans="1:5" ht="15">
      <c r="A16" s="25">
        <v>202</v>
      </c>
      <c r="B16" s="7" t="s">
        <v>23</v>
      </c>
      <c r="C16" s="6" t="s">
        <v>22</v>
      </c>
      <c r="D16" s="22"/>
      <c r="E16" s="26"/>
    </row>
    <row r="17" spans="1:5" ht="30.75">
      <c r="A17" s="25">
        <v>203</v>
      </c>
      <c r="B17" s="7" t="s">
        <v>24</v>
      </c>
      <c r="C17" s="6" t="s">
        <v>22</v>
      </c>
      <c r="D17" s="22"/>
      <c r="E17" s="26"/>
    </row>
    <row r="18" spans="1:5" ht="30.75">
      <c r="A18" s="25">
        <v>204</v>
      </c>
      <c r="B18" s="7" t="s">
        <v>25</v>
      </c>
      <c r="C18" s="27" t="s">
        <v>19</v>
      </c>
      <c r="D18" s="29"/>
      <c r="E18" s="26"/>
    </row>
    <row r="19" spans="1:5" ht="15">
      <c r="A19" s="6"/>
      <c r="B19" s="11"/>
      <c r="C19" s="6"/>
      <c r="D19" s="22"/>
      <c r="E19" s="12"/>
    </row>
    <row r="20" spans="1:5" ht="15">
      <c r="A20" s="16">
        <v>300</v>
      </c>
      <c r="B20" s="17" t="s">
        <v>27</v>
      </c>
      <c r="C20" s="18"/>
      <c r="D20" s="23"/>
      <c r="E20" s="24"/>
    </row>
    <row r="21" spans="1:5" ht="30.75">
      <c r="A21" s="25">
        <v>301</v>
      </c>
      <c r="B21" s="30" t="s">
        <v>28</v>
      </c>
      <c r="C21" s="25" t="s">
        <v>10</v>
      </c>
      <c r="D21" s="32"/>
      <c r="E21" s="26"/>
    </row>
    <row r="22" spans="1:5" ht="30.75">
      <c r="A22" s="25"/>
      <c r="B22" s="33" t="s">
        <v>29</v>
      </c>
      <c r="C22" s="25"/>
      <c r="D22" s="32"/>
      <c r="E22" s="26"/>
    </row>
    <row r="23" spans="1:5" ht="15">
      <c r="A23" s="25">
        <v>302</v>
      </c>
      <c r="B23" s="30" t="s">
        <v>30</v>
      </c>
      <c r="C23" s="25" t="s">
        <v>22</v>
      </c>
      <c r="D23" s="32"/>
      <c r="E23" s="26"/>
    </row>
    <row r="24" spans="1:5" ht="30.75">
      <c r="A24" s="25">
        <v>303</v>
      </c>
      <c r="B24" s="30" t="s">
        <v>31</v>
      </c>
      <c r="C24" s="25" t="s">
        <v>22</v>
      </c>
      <c r="D24" s="32"/>
      <c r="E24" s="26"/>
    </row>
    <row r="25" spans="1:5" ht="15">
      <c r="A25" s="25">
        <v>303</v>
      </c>
      <c r="B25" s="30" t="s">
        <v>32</v>
      </c>
      <c r="C25" s="25" t="s">
        <v>22</v>
      </c>
      <c r="D25" s="32"/>
      <c r="E25" s="26"/>
    </row>
    <row r="26" spans="1:5" ht="15">
      <c r="A26" s="6"/>
      <c r="B26" s="11"/>
      <c r="C26" s="6"/>
      <c r="D26" s="22"/>
      <c r="E26" s="12"/>
    </row>
    <row r="27" spans="1:5" ht="15">
      <c r="A27" s="16">
        <v>400</v>
      </c>
      <c r="B27" s="17" t="s">
        <v>34</v>
      </c>
      <c r="C27" s="16"/>
      <c r="D27" s="35"/>
      <c r="E27" s="21"/>
    </row>
    <row r="28" spans="1:5" ht="30.75">
      <c r="A28" s="25">
        <v>401</v>
      </c>
      <c r="B28" s="30" t="s">
        <v>35</v>
      </c>
      <c r="C28" s="25" t="s">
        <v>22</v>
      </c>
      <c r="D28" s="32"/>
      <c r="E28" s="26"/>
    </row>
    <row r="29" spans="1:5" ht="15">
      <c r="A29" s="25">
        <v>402</v>
      </c>
      <c r="B29" s="30" t="s">
        <v>36</v>
      </c>
      <c r="C29" s="25" t="s">
        <v>22</v>
      </c>
      <c r="D29" s="32"/>
      <c r="E29" s="26"/>
    </row>
    <row r="30" spans="1:5" ht="15">
      <c r="A30" s="25"/>
      <c r="B30" s="36"/>
      <c r="C30" s="25"/>
      <c r="D30" s="32"/>
      <c r="E30" s="37"/>
    </row>
    <row r="31" spans="1:5" ht="15">
      <c r="A31" s="16">
        <v>500</v>
      </c>
      <c r="B31" s="17" t="s">
        <v>38</v>
      </c>
      <c r="C31" s="18"/>
      <c r="D31" s="23"/>
      <c r="E31" s="24"/>
    </row>
    <row r="32" spans="1:5" ht="15">
      <c r="A32" s="25">
        <v>501</v>
      </c>
      <c r="B32" s="30" t="s">
        <v>39</v>
      </c>
      <c r="C32" s="25" t="s">
        <v>19</v>
      </c>
      <c r="D32" s="32"/>
      <c r="E32" s="26"/>
    </row>
    <row r="33" spans="1:5" ht="15">
      <c r="A33" s="25">
        <v>502</v>
      </c>
      <c r="B33" s="30" t="s">
        <v>40</v>
      </c>
      <c r="C33" s="25" t="s">
        <v>19</v>
      </c>
      <c r="D33" s="32"/>
      <c r="E33" s="26"/>
    </row>
    <row r="34" spans="1:5" ht="30.75">
      <c r="A34" s="25">
        <v>503</v>
      </c>
      <c r="B34" s="30" t="s">
        <v>41</v>
      </c>
      <c r="C34" s="25" t="s">
        <v>19</v>
      </c>
      <c r="D34" s="32"/>
      <c r="E34" s="26"/>
    </row>
    <row r="35" spans="1:5" ht="15">
      <c r="A35" s="25"/>
      <c r="B35" s="36"/>
      <c r="C35" s="25"/>
      <c r="D35" s="32"/>
      <c r="E35" s="37"/>
    </row>
    <row r="36" spans="1:5" ht="15">
      <c r="A36" s="16">
        <v>600</v>
      </c>
      <c r="B36" s="17" t="s">
        <v>43</v>
      </c>
      <c r="C36" s="18"/>
      <c r="D36" s="23"/>
      <c r="E36" s="24"/>
    </row>
    <row r="37" spans="1:5" ht="15">
      <c r="A37" s="25">
        <v>601</v>
      </c>
      <c r="B37" s="30" t="s">
        <v>44</v>
      </c>
      <c r="C37" s="25" t="s">
        <v>10</v>
      </c>
      <c r="D37" s="32"/>
      <c r="E37" s="26"/>
    </row>
    <row r="38" spans="1:5" ht="30.75">
      <c r="A38" s="25"/>
      <c r="B38" s="33" t="s">
        <v>45</v>
      </c>
      <c r="C38" s="25"/>
      <c r="D38" s="32"/>
      <c r="E38" s="26"/>
    </row>
    <row r="39" spans="1:5" ht="15">
      <c r="A39" s="25">
        <v>602</v>
      </c>
      <c r="B39" s="30" t="s">
        <v>46</v>
      </c>
      <c r="C39" s="25" t="s">
        <v>22</v>
      </c>
      <c r="D39" s="32"/>
      <c r="E39" s="26"/>
    </row>
    <row r="40" spans="1:5" ht="15">
      <c r="A40" s="25">
        <v>603</v>
      </c>
      <c r="B40" s="30" t="s">
        <v>47</v>
      </c>
      <c r="C40" s="25" t="s">
        <v>22</v>
      </c>
      <c r="D40" s="32"/>
      <c r="E40" s="26"/>
    </row>
    <row r="41" spans="1:5" ht="15">
      <c r="A41" s="25">
        <v>604</v>
      </c>
      <c r="B41" s="30" t="s">
        <v>48</v>
      </c>
      <c r="C41" s="25" t="s">
        <v>22</v>
      </c>
      <c r="D41" s="32"/>
      <c r="E41" s="26"/>
    </row>
    <row r="42" spans="1:5" ht="15">
      <c r="A42" s="25">
        <v>605</v>
      </c>
      <c r="B42" s="30" t="s">
        <v>49</v>
      </c>
      <c r="C42" s="25" t="s">
        <v>22</v>
      </c>
      <c r="D42" s="32"/>
      <c r="E42" s="26"/>
    </row>
    <row r="43" spans="1:5" ht="15">
      <c r="A43" s="25">
        <v>606</v>
      </c>
      <c r="B43" s="30" t="s">
        <v>50</v>
      </c>
      <c r="C43" s="25" t="s">
        <v>22</v>
      </c>
      <c r="D43" s="32"/>
      <c r="E43" s="26"/>
    </row>
    <row r="44" spans="1:5" ht="15">
      <c r="A44" s="25"/>
      <c r="B44" s="36"/>
      <c r="C44" s="25"/>
      <c r="D44" s="32"/>
      <c r="E44" s="37"/>
    </row>
    <row r="45" spans="1:5" ht="15">
      <c r="A45" s="16">
        <v>700</v>
      </c>
      <c r="B45" s="17" t="s">
        <v>52</v>
      </c>
      <c r="C45" s="18"/>
      <c r="D45" s="23"/>
      <c r="E45" s="24"/>
    </row>
    <row r="46" spans="1:5" ht="30.75">
      <c r="A46" s="25">
        <v>701</v>
      </c>
      <c r="B46" s="30" t="s">
        <v>53</v>
      </c>
      <c r="C46" s="25" t="s">
        <v>19</v>
      </c>
      <c r="D46" s="32"/>
      <c r="E46" s="26"/>
    </row>
    <row r="47" spans="1:5" ht="30.75">
      <c r="A47" s="25">
        <v>702</v>
      </c>
      <c r="B47" s="30" t="s">
        <v>54</v>
      </c>
      <c r="C47" s="25" t="s">
        <v>19</v>
      </c>
      <c r="D47" s="32"/>
      <c r="E47" s="26"/>
    </row>
    <row r="48" spans="1:5" ht="15">
      <c r="A48" s="25">
        <v>703</v>
      </c>
      <c r="B48" s="30" t="s">
        <v>55</v>
      </c>
      <c r="C48" s="25" t="s">
        <v>19</v>
      </c>
      <c r="D48" s="32"/>
      <c r="E48" s="26"/>
    </row>
    <row r="49" spans="1:5" ht="15">
      <c r="A49" s="25">
        <v>704</v>
      </c>
      <c r="B49" s="30" t="s">
        <v>56</v>
      </c>
      <c r="C49" s="25" t="s">
        <v>57</v>
      </c>
      <c r="D49" s="32"/>
      <c r="E49" s="26"/>
    </row>
    <row r="50" spans="1:5" ht="15">
      <c r="A50" s="25"/>
      <c r="B50" s="36"/>
      <c r="C50" s="25"/>
      <c r="D50" s="32"/>
      <c r="E50" s="37"/>
    </row>
    <row r="51" spans="1:5" ht="15">
      <c r="A51" s="25"/>
      <c r="B51" s="36"/>
      <c r="C51" s="25"/>
      <c r="D51" s="32"/>
      <c r="E51" s="37"/>
    </row>
    <row r="52" spans="1:5" ht="15">
      <c r="A52" s="14" t="s">
        <v>60</v>
      </c>
      <c r="B52" s="38" t="s">
        <v>61</v>
      </c>
      <c r="C52" s="39"/>
      <c r="D52" s="41"/>
      <c r="E52" s="42"/>
    </row>
    <row r="53" spans="1:5" ht="15">
      <c r="A53" s="16">
        <v>100</v>
      </c>
      <c r="B53" s="17" t="s">
        <v>62</v>
      </c>
      <c r="C53" s="18"/>
      <c r="D53" s="23"/>
      <c r="E53" s="24"/>
    </row>
    <row r="54" spans="1:5" ht="30.75">
      <c r="A54" s="6"/>
      <c r="B54" s="3" t="s">
        <v>29</v>
      </c>
      <c r="C54" s="6"/>
      <c r="D54" s="43"/>
      <c r="E54" s="26"/>
    </row>
    <row r="55" spans="1:5" ht="15">
      <c r="A55" s="6">
        <v>101</v>
      </c>
      <c r="B55" s="7" t="s">
        <v>63</v>
      </c>
      <c r="C55" s="6" t="s">
        <v>22</v>
      </c>
      <c r="D55" s="22"/>
      <c r="E55" s="26"/>
    </row>
    <row r="56" spans="1:5" ht="15">
      <c r="A56" s="6">
        <v>102</v>
      </c>
      <c r="B56" s="7" t="s">
        <v>21</v>
      </c>
      <c r="C56" s="6" t="s">
        <v>22</v>
      </c>
      <c r="D56" s="22"/>
      <c r="E56" s="26"/>
    </row>
    <row r="57" spans="1:5" ht="15">
      <c r="A57" s="6">
        <v>103</v>
      </c>
      <c r="B57" s="7" t="s">
        <v>64</v>
      </c>
      <c r="C57" s="6" t="s">
        <v>19</v>
      </c>
      <c r="D57" s="22"/>
      <c r="E57" s="26"/>
    </row>
    <row r="58" spans="1:5" ht="15">
      <c r="A58" s="6">
        <v>104</v>
      </c>
      <c r="B58" s="7" t="s">
        <v>65</v>
      </c>
      <c r="C58" s="6" t="s">
        <v>19</v>
      </c>
      <c r="D58" s="22"/>
      <c r="E58" s="26"/>
    </row>
    <row r="59" spans="1:5" ht="15">
      <c r="A59" s="6"/>
      <c r="B59" s="11"/>
      <c r="C59" s="6"/>
      <c r="D59" s="22"/>
      <c r="E59" s="12"/>
    </row>
    <row r="60" spans="1:5" ht="15">
      <c r="A60" s="16">
        <v>200</v>
      </c>
      <c r="B60" s="17" t="s">
        <v>66</v>
      </c>
      <c r="C60" s="18"/>
      <c r="D60" s="23"/>
      <c r="E60" s="24"/>
    </row>
    <row r="61" spans="1:5" ht="15">
      <c r="A61" s="25">
        <v>201</v>
      </c>
      <c r="B61" s="30" t="s">
        <v>30</v>
      </c>
      <c r="C61" s="25" t="s">
        <v>22</v>
      </c>
      <c r="D61" s="32"/>
      <c r="E61" s="26"/>
    </row>
    <row r="62" spans="1:5" ht="30.75">
      <c r="A62" s="25">
        <v>202</v>
      </c>
      <c r="B62" s="30" t="s">
        <v>31</v>
      </c>
      <c r="C62" s="25" t="s">
        <v>22</v>
      </c>
      <c r="D62" s="32"/>
      <c r="E62" s="26"/>
    </row>
    <row r="63" spans="1:5" ht="15">
      <c r="A63" s="25">
        <v>203</v>
      </c>
      <c r="B63" s="30" t="s">
        <v>67</v>
      </c>
      <c r="C63" s="25" t="s">
        <v>22</v>
      </c>
      <c r="D63" s="32"/>
      <c r="E63" s="26"/>
    </row>
    <row r="64" spans="1:5" ht="30.75">
      <c r="A64" s="25">
        <v>204</v>
      </c>
      <c r="B64" s="30" t="s">
        <v>68</v>
      </c>
      <c r="C64" s="25" t="s">
        <v>22</v>
      </c>
      <c r="D64" s="32"/>
      <c r="E64" s="26"/>
    </row>
    <row r="65" spans="1:5" ht="15">
      <c r="A65" s="6"/>
      <c r="B65" s="11"/>
      <c r="C65" s="6"/>
      <c r="D65" s="22"/>
      <c r="E65" s="12"/>
    </row>
    <row r="66" spans="1:5" ht="15">
      <c r="A66" s="16">
        <v>300</v>
      </c>
      <c r="B66" s="17" t="s">
        <v>38</v>
      </c>
      <c r="C66" s="18"/>
      <c r="D66" s="23"/>
      <c r="E66" s="24"/>
    </row>
    <row r="67" spans="1:5" ht="30.75">
      <c r="A67" s="25">
        <v>301</v>
      </c>
      <c r="B67" s="30" t="s">
        <v>69</v>
      </c>
      <c r="C67" s="25" t="s">
        <v>19</v>
      </c>
      <c r="D67" s="32"/>
      <c r="E67" s="26"/>
    </row>
    <row r="68" spans="1:5" ht="15">
      <c r="A68" s="25">
        <v>302</v>
      </c>
      <c r="B68" s="30" t="s">
        <v>40</v>
      </c>
      <c r="C68" s="25" t="s">
        <v>19</v>
      </c>
      <c r="D68" s="32"/>
      <c r="E68" s="26"/>
    </row>
    <row r="69" spans="1:5" ht="30.75">
      <c r="A69" s="25">
        <v>303</v>
      </c>
      <c r="B69" s="30" t="s">
        <v>41</v>
      </c>
      <c r="C69" s="25" t="s">
        <v>19</v>
      </c>
      <c r="D69" s="32"/>
      <c r="E69" s="26"/>
    </row>
    <row r="70" spans="1:5" ht="15">
      <c r="A70" s="44"/>
      <c r="B70" s="45"/>
      <c r="C70" s="44"/>
      <c r="D70" s="47"/>
      <c r="E70" s="48"/>
    </row>
    <row r="71" spans="1:5" ht="15">
      <c r="A71" s="49">
        <v>400</v>
      </c>
      <c r="B71" s="17" t="s">
        <v>52</v>
      </c>
      <c r="C71" s="18"/>
      <c r="D71" s="51"/>
      <c r="E71" s="52"/>
    </row>
    <row r="72" spans="1:5" ht="30.75">
      <c r="A72" s="44">
        <v>401</v>
      </c>
      <c r="B72" s="30" t="s">
        <v>53</v>
      </c>
      <c r="C72" s="25" t="s">
        <v>19</v>
      </c>
      <c r="D72" s="47"/>
      <c r="E72" s="53"/>
    </row>
    <row r="73" spans="1:5" ht="15">
      <c r="A73" s="44">
        <v>402</v>
      </c>
      <c r="B73" s="30" t="s">
        <v>56</v>
      </c>
      <c r="C73" s="25" t="s">
        <v>57</v>
      </c>
      <c r="D73" s="47"/>
      <c r="E73" s="53"/>
    </row>
    <row r="74" spans="1:5" ht="15">
      <c r="A74" s="44"/>
      <c r="B74" s="45"/>
      <c r="C74" s="25"/>
      <c r="D74" s="47"/>
      <c r="E74" s="48"/>
    </row>
    <row r="75" spans="1:5" ht="15">
      <c r="A75" s="44"/>
      <c r="B75" s="45"/>
      <c r="C75" s="44"/>
      <c r="D75" s="47"/>
      <c r="E75" s="48"/>
    </row>
    <row r="76" spans="1:5" ht="15">
      <c r="A76" s="54" t="s">
        <v>71</v>
      </c>
      <c r="B76" s="55" t="s">
        <v>72</v>
      </c>
      <c r="C76" s="56"/>
      <c r="D76" s="58"/>
      <c r="E76" s="59"/>
    </row>
    <row r="77" spans="1:5" ht="15">
      <c r="A77" s="60">
        <v>100</v>
      </c>
      <c r="B77" s="61" t="s">
        <v>20</v>
      </c>
      <c r="C77" s="62"/>
      <c r="D77" s="64"/>
      <c r="E77" s="65"/>
    </row>
    <row r="78" spans="1:5" ht="15">
      <c r="A78" s="66">
        <v>101</v>
      </c>
      <c r="B78" s="67" t="s">
        <v>73</v>
      </c>
      <c r="C78" s="66" t="s">
        <v>10</v>
      </c>
      <c r="D78" s="69"/>
      <c r="E78" s="70"/>
    </row>
    <row r="79" spans="1:5" ht="30.75">
      <c r="A79" s="71"/>
      <c r="B79" s="72" t="s">
        <v>29</v>
      </c>
      <c r="C79" s="71"/>
      <c r="D79" s="74"/>
      <c r="E79" s="75"/>
    </row>
    <row r="80" spans="1:5" ht="15">
      <c r="A80" s="71">
        <v>102</v>
      </c>
      <c r="B80" s="76" t="s">
        <v>21</v>
      </c>
      <c r="C80" s="71" t="s">
        <v>22</v>
      </c>
      <c r="D80" s="77"/>
      <c r="E80" s="75"/>
    </row>
    <row r="81" spans="1:5" ht="15">
      <c r="A81" s="71">
        <v>103</v>
      </c>
      <c r="B81" s="76" t="s">
        <v>63</v>
      </c>
      <c r="C81" s="71" t="s">
        <v>22</v>
      </c>
      <c r="D81" s="77"/>
      <c r="E81" s="75"/>
    </row>
    <row r="82" spans="1:5" ht="15">
      <c r="A82" s="71">
        <v>104</v>
      </c>
      <c r="B82" s="76" t="s">
        <v>74</v>
      </c>
      <c r="C82" s="71" t="s">
        <v>19</v>
      </c>
      <c r="D82" s="77"/>
      <c r="E82" s="75"/>
    </row>
    <row r="83" spans="1:5" ht="15">
      <c r="A83" s="71"/>
      <c r="B83" s="78"/>
      <c r="C83" s="71"/>
      <c r="D83" s="77"/>
      <c r="E83" s="79"/>
    </row>
    <row r="84" spans="1:5" ht="15">
      <c r="A84" s="60">
        <v>200</v>
      </c>
      <c r="B84" s="61" t="s">
        <v>66</v>
      </c>
      <c r="C84" s="62"/>
      <c r="D84" s="64"/>
      <c r="E84" s="65"/>
    </row>
    <row r="85" spans="1:5" ht="30.75">
      <c r="A85" s="80"/>
      <c r="B85" s="81" t="s">
        <v>29</v>
      </c>
      <c r="C85" s="80"/>
      <c r="D85" s="83"/>
      <c r="E85" s="75"/>
    </row>
    <row r="86" spans="1:5" ht="15">
      <c r="A86" s="80">
        <v>201</v>
      </c>
      <c r="B86" s="84" t="s">
        <v>75</v>
      </c>
      <c r="C86" s="80" t="s">
        <v>22</v>
      </c>
      <c r="D86" s="83"/>
      <c r="E86" s="75"/>
    </row>
    <row r="87" spans="1:5" ht="15">
      <c r="A87" s="80">
        <v>202</v>
      </c>
      <c r="B87" s="30" t="s">
        <v>67</v>
      </c>
      <c r="C87" s="25" t="s">
        <v>22</v>
      </c>
      <c r="D87" s="32"/>
      <c r="E87" s="75"/>
    </row>
    <row r="88" spans="1:5" ht="30.75">
      <c r="A88" s="80">
        <v>203</v>
      </c>
      <c r="B88" s="30" t="s">
        <v>68</v>
      </c>
      <c r="C88" s="25" t="s">
        <v>22</v>
      </c>
      <c r="D88" s="32"/>
      <c r="E88" s="75"/>
    </row>
    <row r="89" spans="1:5" ht="15">
      <c r="A89" s="80">
        <v>204</v>
      </c>
      <c r="B89" s="84" t="s">
        <v>76</v>
      </c>
      <c r="C89" s="80" t="s">
        <v>22</v>
      </c>
      <c r="D89" s="83"/>
      <c r="E89" s="75"/>
    </row>
    <row r="90" spans="1:5" ht="15">
      <c r="A90" s="71"/>
      <c r="B90" s="78"/>
      <c r="C90" s="71"/>
      <c r="D90" s="77"/>
      <c r="E90" s="79"/>
    </row>
    <row r="91" spans="1:5" ht="15">
      <c r="A91" s="60">
        <v>300</v>
      </c>
      <c r="B91" s="61" t="s">
        <v>17</v>
      </c>
      <c r="C91" s="60"/>
      <c r="D91" s="86"/>
      <c r="E91" s="87"/>
    </row>
    <row r="92" spans="1:5" ht="15">
      <c r="A92" s="80">
        <v>301</v>
      </c>
      <c r="B92" s="7" t="s">
        <v>77</v>
      </c>
      <c r="C92" s="6" t="s">
        <v>19</v>
      </c>
      <c r="D92" s="22"/>
      <c r="E92" s="10"/>
    </row>
    <row r="93" spans="1:5" ht="15">
      <c r="A93" s="80"/>
      <c r="B93" s="88"/>
      <c r="C93" s="80"/>
      <c r="D93" s="83"/>
      <c r="E93" s="89"/>
    </row>
    <row r="94" spans="1:5" ht="15">
      <c r="A94" s="60">
        <v>400</v>
      </c>
      <c r="B94" s="61" t="s">
        <v>38</v>
      </c>
      <c r="C94" s="62"/>
      <c r="D94" s="64"/>
      <c r="E94" s="65"/>
    </row>
    <row r="95" spans="1:5" ht="30.75">
      <c r="A95" s="80">
        <v>401</v>
      </c>
      <c r="B95" s="84" t="s">
        <v>69</v>
      </c>
      <c r="C95" s="80" t="s">
        <v>19</v>
      </c>
      <c r="D95" s="83"/>
      <c r="E95" s="75"/>
    </row>
    <row r="96" spans="1:5" ht="15">
      <c r="A96" s="80">
        <v>402</v>
      </c>
      <c r="B96" s="84" t="s">
        <v>40</v>
      </c>
      <c r="C96" s="80" t="s">
        <v>19</v>
      </c>
      <c r="D96" s="83"/>
      <c r="E96" s="75"/>
    </row>
    <row r="97" spans="1:5" ht="30.75">
      <c r="A97" s="80">
        <v>403</v>
      </c>
      <c r="B97" s="84" t="s">
        <v>41</v>
      </c>
      <c r="C97" s="80" t="s">
        <v>19</v>
      </c>
      <c r="D97" s="83"/>
      <c r="E97" s="75"/>
    </row>
    <row r="98" spans="1:5" ht="15">
      <c r="A98" s="80"/>
      <c r="B98" s="88"/>
      <c r="C98" s="80"/>
      <c r="D98" s="83"/>
      <c r="E98" s="89"/>
    </row>
    <row r="99" spans="1:5" ht="15">
      <c r="A99" s="60">
        <v>500</v>
      </c>
      <c r="B99" s="61" t="s">
        <v>43</v>
      </c>
      <c r="C99" s="62"/>
      <c r="D99" s="64"/>
      <c r="E99" s="65"/>
    </row>
    <row r="100" spans="1:5" ht="15">
      <c r="A100" s="80">
        <v>501</v>
      </c>
      <c r="B100" s="84" t="s">
        <v>44</v>
      </c>
      <c r="C100" s="80" t="s">
        <v>10</v>
      </c>
      <c r="D100" s="83"/>
      <c r="E100" s="75"/>
    </row>
    <row r="101" spans="1:5" ht="30.75">
      <c r="A101" s="80"/>
      <c r="B101" s="81" t="s">
        <v>45</v>
      </c>
      <c r="C101" s="80"/>
      <c r="D101" s="83"/>
      <c r="E101" s="75"/>
    </row>
    <row r="102" spans="1:5" ht="15">
      <c r="A102" s="80">
        <v>502</v>
      </c>
      <c r="B102" s="30" t="s">
        <v>78</v>
      </c>
      <c r="C102" s="25" t="s">
        <v>22</v>
      </c>
      <c r="D102" s="32"/>
      <c r="E102" s="75"/>
    </row>
    <row r="103" spans="1:5" ht="15">
      <c r="A103" s="80">
        <v>503</v>
      </c>
      <c r="B103" s="30" t="s">
        <v>47</v>
      </c>
      <c r="C103" s="25" t="s">
        <v>22</v>
      </c>
      <c r="D103" s="32"/>
      <c r="E103" s="75"/>
    </row>
    <row r="104" spans="1:5" ht="15">
      <c r="A104" s="80">
        <v>504</v>
      </c>
      <c r="B104" s="30" t="s">
        <v>48</v>
      </c>
      <c r="C104" s="25" t="s">
        <v>22</v>
      </c>
      <c r="D104" s="32"/>
      <c r="E104" s="75"/>
    </row>
    <row r="105" spans="1:5" ht="15">
      <c r="A105" s="80">
        <v>505</v>
      </c>
      <c r="B105" s="30" t="s">
        <v>49</v>
      </c>
      <c r="C105" s="25" t="s">
        <v>22</v>
      </c>
      <c r="D105" s="32"/>
      <c r="E105" s="75"/>
    </row>
    <row r="106" spans="1:5" ht="15">
      <c r="A106" s="80">
        <v>506</v>
      </c>
      <c r="B106" s="30" t="s">
        <v>50</v>
      </c>
      <c r="C106" s="25" t="s">
        <v>22</v>
      </c>
      <c r="D106" s="32"/>
      <c r="E106" s="75"/>
    </row>
    <row r="107" spans="1:5" ht="15">
      <c r="A107" s="80"/>
      <c r="B107" s="88"/>
      <c r="C107" s="80"/>
      <c r="D107" s="83"/>
      <c r="E107" s="89"/>
    </row>
    <row r="108" spans="1:5" ht="15">
      <c r="A108" s="16">
        <v>600</v>
      </c>
      <c r="B108" s="17" t="s">
        <v>52</v>
      </c>
      <c r="C108" s="18"/>
      <c r="D108" s="23"/>
      <c r="E108" s="24"/>
    </row>
    <row r="109" spans="1:5" ht="30.75">
      <c r="A109" s="25">
        <v>601</v>
      </c>
      <c r="B109" s="30" t="s">
        <v>53</v>
      </c>
      <c r="C109" s="25" t="s">
        <v>19</v>
      </c>
      <c r="D109" s="32"/>
      <c r="E109" s="26"/>
    </row>
    <row r="110" spans="1:5" ht="30.75">
      <c r="A110" s="25">
        <v>602</v>
      </c>
      <c r="B110" s="30" t="s">
        <v>54</v>
      </c>
      <c r="C110" s="25" t="s">
        <v>19</v>
      </c>
      <c r="D110" s="32"/>
      <c r="E110" s="26"/>
    </row>
    <row r="111" spans="1:5" ht="15">
      <c r="A111" s="25">
        <v>603</v>
      </c>
      <c r="B111" s="30" t="s">
        <v>79</v>
      </c>
      <c r="C111" s="25" t="s">
        <v>19</v>
      </c>
      <c r="D111" s="32"/>
      <c r="E111" s="26"/>
    </row>
    <row r="112" spans="1:5" ht="15">
      <c r="A112" s="25">
        <v>604</v>
      </c>
      <c r="B112" s="30" t="s">
        <v>56</v>
      </c>
      <c r="C112" s="25" t="s">
        <v>57</v>
      </c>
      <c r="D112" s="32"/>
      <c r="E112" s="26"/>
    </row>
    <row r="113" spans="1:5" ht="15">
      <c r="A113" s="25"/>
      <c r="B113" s="36"/>
      <c r="C113" s="25"/>
      <c r="D113" s="32"/>
      <c r="E113" s="37"/>
    </row>
    <row r="114" spans="1:5" ht="15">
      <c r="A114" s="44"/>
      <c r="B114" s="45"/>
      <c r="C114" s="44"/>
      <c r="D114" s="47"/>
      <c r="E114" s="48"/>
    </row>
    <row r="115" spans="1:5" ht="15">
      <c r="A115" s="90" t="s">
        <v>81</v>
      </c>
      <c r="B115" s="91" t="s">
        <v>82</v>
      </c>
      <c r="C115" s="92"/>
      <c r="D115" s="94"/>
      <c r="E115" s="95"/>
    </row>
    <row r="116" spans="1:5" ht="15">
      <c r="A116" s="60">
        <v>100</v>
      </c>
      <c r="B116" s="61" t="s">
        <v>62</v>
      </c>
      <c r="C116" s="62"/>
      <c r="D116" s="64"/>
      <c r="E116" s="65"/>
    </row>
    <row r="117" spans="1:5" ht="30.75">
      <c r="A117" s="71"/>
      <c r="B117" s="72" t="s">
        <v>29</v>
      </c>
      <c r="C117" s="71"/>
      <c r="D117" s="74"/>
      <c r="E117" s="75"/>
    </row>
    <row r="118" spans="1:5" ht="15">
      <c r="A118" s="71">
        <v>101</v>
      </c>
      <c r="B118" s="76" t="s">
        <v>21</v>
      </c>
      <c r="C118" s="71" t="s">
        <v>22</v>
      </c>
      <c r="D118" s="77"/>
      <c r="E118" s="75"/>
    </row>
    <row r="119" spans="1:5" ht="15">
      <c r="A119" s="71">
        <v>102</v>
      </c>
      <c r="B119" s="76" t="s">
        <v>83</v>
      </c>
      <c r="C119" s="71" t="s">
        <v>22</v>
      </c>
      <c r="D119" s="77"/>
      <c r="E119" s="75"/>
    </row>
    <row r="120" spans="1:5" ht="15">
      <c r="A120" s="71">
        <v>103</v>
      </c>
      <c r="B120" s="76" t="s">
        <v>84</v>
      </c>
      <c r="C120" s="71" t="s">
        <v>19</v>
      </c>
      <c r="D120" s="77"/>
      <c r="E120" s="75"/>
    </row>
    <row r="121" spans="1:5" ht="15">
      <c r="A121" s="96"/>
      <c r="B121" s="78"/>
      <c r="C121" s="66"/>
      <c r="D121" s="69"/>
      <c r="E121" s="97"/>
    </row>
    <row r="122" spans="1:5" ht="15">
      <c r="A122" s="98">
        <v>200</v>
      </c>
      <c r="B122" s="99" t="s">
        <v>85</v>
      </c>
      <c r="C122" s="100"/>
      <c r="D122" s="102"/>
      <c r="E122" s="103"/>
    </row>
    <row r="123" spans="1:5" ht="30.75">
      <c r="A123" s="80"/>
      <c r="B123" s="81" t="s">
        <v>29</v>
      </c>
      <c r="C123" s="80"/>
      <c r="D123" s="83"/>
      <c r="E123" s="75"/>
    </row>
    <row r="124" spans="1:5" ht="15">
      <c r="A124" s="80">
        <v>201</v>
      </c>
      <c r="B124" s="84" t="s">
        <v>75</v>
      </c>
      <c r="C124" s="80" t="s">
        <v>22</v>
      </c>
      <c r="D124" s="83"/>
      <c r="E124" s="75"/>
    </row>
    <row r="125" spans="1:5" ht="15">
      <c r="A125" s="80">
        <v>202</v>
      </c>
      <c r="B125" s="84" t="s">
        <v>67</v>
      </c>
      <c r="C125" s="80" t="s">
        <v>22</v>
      </c>
      <c r="D125" s="83"/>
      <c r="E125" s="75"/>
    </row>
    <row r="126" spans="1:5" ht="15">
      <c r="A126" s="71">
        <v>203</v>
      </c>
      <c r="B126" s="84" t="s">
        <v>76</v>
      </c>
      <c r="C126" s="80" t="s">
        <v>22</v>
      </c>
      <c r="D126" s="83"/>
      <c r="E126" s="75"/>
    </row>
    <row r="127" spans="1:5" ht="30.75">
      <c r="A127" s="80">
        <v>204</v>
      </c>
      <c r="B127" s="84" t="s">
        <v>68</v>
      </c>
      <c r="C127" s="80" t="s">
        <v>22</v>
      </c>
      <c r="D127" s="83"/>
      <c r="E127" s="75"/>
    </row>
    <row r="128" spans="1:5" ht="15">
      <c r="A128" s="96"/>
      <c r="B128" s="78"/>
      <c r="C128" s="96"/>
      <c r="D128" s="105"/>
      <c r="E128" s="97"/>
    </row>
    <row r="129" spans="1:5" ht="15">
      <c r="A129" s="98">
        <v>300</v>
      </c>
      <c r="B129" s="99" t="s">
        <v>38</v>
      </c>
      <c r="C129" s="100"/>
      <c r="D129" s="102"/>
      <c r="E129" s="103"/>
    </row>
    <row r="130" spans="1:5" ht="30.75">
      <c r="A130" s="80">
        <v>301</v>
      </c>
      <c r="B130" s="84" t="s">
        <v>69</v>
      </c>
      <c r="C130" s="80" t="s">
        <v>19</v>
      </c>
      <c r="D130" s="83"/>
      <c r="E130" s="75"/>
    </row>
    <row r="131" spans="1:5" ht="15">
      <c r="A131" s="80">
        <v>302</v>
      </c>
      <c r="B131" s="84" t="s">
        <v>40</v>
      </c>
      <c r="C131" s="80" t="s">
        <v>19</v>
      </c>
      <c r="D131" s="83"/>
      <c r="E131" s="75"/>
    </row>
    <row r="132" spans="1:5" ht="30.75">
      <c r="A132" s="80">
        <v>303</v>
      </c>
      <c r="B132" s="84" t="s">
        <v>41</v>
      </c>
      <c r="C132" s="80" t="s">
        <v>19</v>
      </c>
      <c r="D132" s="83"/>
      <c r="E132" s="75"/>
    </row>
    <row r="133" spans="1:5" ht="15">
      <c r="A133" s="96"/>
      <c r="B133" s="88"/>
      <c r="C133" s="66"/>
      <c r="D133" s="69"/>
      <c r="E133" s="89"/>
    </row>
    <row r="134" spans="1:5" ht="15">
      <c r="A134" s="98">
        <v>400</v>
      </c>
      <c r="B134" s="17" t="s">
        <v>52</v>
      </c>
      <c r="C134" s="18"/>
      <c r="D134" s="51"/>
      <c r="E134" s="106"/>
    </row>
    <row r="135" spans="1:5" ht="30.75">
      <c r="A135" s="66">
        <v>401</v>
      </c>
      <c r="B135" s="30" t="s">
        <v>53</v>
      </c>
      <c r="C135" s="25" t="s">
        <v>19</v>
      </c>
      <c r="D135" s="47"/>
      <c r="E135" s="75"/>
    </row>
    <row r="136" spans="1:5" ht="15">
      <c r="A136" s="66">
        <v>402</v>
      </c>
      <c r="B136" s="30" t="s">
        <v>56</v>
      </c>
      <c r="C136" s="25" t="s">
        <v>57</v>
      </c>
      <c r="D136" s="47"/>
      <c r="E136" s="75"/>
    </row>
    <row r="137" spans="1:5" ht="15">
      <c r="A137" s="96"/>
      <c r="B137" s="88"/>
      <c r="C137" s="66"/>
      <c r="D137" s="69"/>
      <c r="E137" s="89"/>
    </row>
    <row r="138" spans="1:5" ht="15">
      <c r="A138" s="96"/>
      <c r="B138" s="88"/>
      <c r="C138" s="66"/>
      <c r="D138" s="69"/>
      <c r="E138" s="89"/>
    </row>
    <row r="139" spans="1:5" ht="15">
      <c r="A139" s="90" t="s">
        <v>87</v>
      </c>
      <c r="B139" s="91" t="s">
        <v>88</v>
      </c>
      <c r="C139" s="92"/>
      <c r="D139" s="94"/>
      <c r="E139" s="95"/>
    </row>
    <row r="140" spans="1:5" ht="15">
      <c r="A140" s="60">
        <v>100</v>
      </c>
      <c r="B140" s="61" t="s">
        <v>20</v>
      </c>
      <c r="C140" s="62"/>
      <c r="D140" s="64"/>
      <c r="E140" s="65"/>
    </row>
    <row r="141" spans="1:5" ht="15">
      <c r="A141" s="80">
        <v>101</v>
      </c>
      <c r="B141" s="84" t="s">
        <v>89</v>
      </c>
      <c r="C141" s="80" t="s">
        <v>22</v>
      </c>
      <c r="D141" s="83"/>
      <c r="E141" s="75"/>
    </row>
    <row r="142" spans="1:5" ht="30.75">
      <c r="A142" s="71"/>
      <c r="B142" s="72" t="s">
        <v>29</v>
      </c>
      <c r="C142" s="71"/>
      <c r="D142" s="74"/>
      <c r="E142" s="75"/>
    </row>
    <row r="143" spans="1:5" ht="15">
      <c r="A143" s="71">
        <v>102</v>
      </c>
      <c r="B143" s="76" t="s">
        <v>21</v>
      </c>
      <c r="C143" s="71" t="s">
        <v>22</v>
      </c>
      <c r="D143" s="77"/>
      <c r="E143" s="75"/>
    </row>
    <row r="144" spans="1:5" ht="15">
      <c r="A144" s="71">
        <v>103</v>
      </c>
      <c r="B144" s="76" t="s">
        <v>90</v>
      </c>
      <c r="C144" s="71" t="s">
        <v>22</v>
      </c>
      <c r="D144" s="77"/>
      <c r="E144" s="75"/>
    </row>
    <row r="145" spans="1:5" ht="15">
      <c r="A145" s="71">
        <v>104</v>
      </c>
      <c r="B145" s="76" t="s">
        <v>65</v>
      </c>
      <c r="C145" s="71" t="s">
        <v>19</v>
      </c>
      <c r="D145" s="77"/>
      <c r="E145" s="75"/>
    </row>
    <row r="146" spans="1:5" ht="15">
      <c r="A146" s="96"/>
      <c r="B146" s="78"/>
      <c r="C146" s="66"/>
      <c r="D146" s="69"/>
      <c r="E146" s="89"/>
    </row>
    <row r="147" spans="1:5" ht="15">
      <c r="A147" s="98">
        <v>200</v>
      </c>
      <c r="B147" s="99" t="s">
        <v>27</v>
      </c>
      <c r="C147" s="100"/>
      <c r="D147" s="102"/>
      <c r="E147" s="103"/>
    </row>
    <row r="148" spans="1:5" ht="15">
      <c r="A148" s="80">
        <v>201</v>
      </c>
      <c r="B148" s="84" t="s">
        <v>91</v>
      </c>
      <c r="C148" s="80" t="s">
        <v>57</v>
      </c>
      <c r="D148" s="83"/>
      <c r="E148" s="75"/>
    </row>
    <row r="149" spans="1:5" ht="30.75">
      <c r="A149" s="80"/>
      <c r="B149" s="81" t="s">
        <v>29</v>
      </c>
      <c r="C149" s="80"/>
      <c r="D149" s="83"/>
      <c r="E149" s="75"/>
    </row>
    <row r="150" spans="1:5" ht="15">
      <c r="A150" s="80">
        <v>202</v>
      </c>
      <c r="B150" s="84" t="s">
        <v>75</v>
      </c>
      <c r="C150" s="80" t="s">
        <v>22</v>
      </c>
      <c r="D150" s="83"/>
      <c r="E150" s="75"/>
    </row>
    <row r="151" spans="1:5" ht="15">
      <c r="A151" s="80">
        <v>203</v>
      </c>
      <c r="B151" s="84" t="s">
        <v>32</v>
      </c>
      <c r="C151" s="80" t="s">
        <v>22</v>
      </c>
      <c r="D151" s="83"/>
      <c r="E151" s="75"/>
    </row>
    <row r="152" spans="1:5" ht="15">
      <c r="A152" s="71">
        <v>204</v>
      </c>
      <c r="B152" s="84" t="s">
        <v>76</v>
      </c>
      <c r="C152" s="80" t="s">
        <v>22</v>
      </c>
      <c r="D152" s="83"/>
      <c r="E152" s="75"/>
    </row>
    <row r="153" spans="1:5" ht="30.75">
      <c r="A153" s="80">
        <v>205</v>
      </c>
      <c r="B153" s="84" t="s">
        <v>68</v>
      </c>
      <c r="C153" s="80" t="s">
        <v>22</v>
      </c>
      <c r="D153" s="83"/>
      <c r="E153" s="75"/>
    </row>
    <row r="154" spans="1:5" ht="15">
      <c r="A154" s="71">
        <v>206</v>
      </c>
      <c r="B154" s="84" t="s">
        <v>67</v>
      </c>
      <c r="C154" s="80" t="s">
        <v>22</v>
      </c>
      <c r="D154" s="83"/>
      <c r="E154" s="75"/>
    </row>
    <row r="155" spans="1:5" ht="15">
      <c r="A155" s="96"/>
      <c r="B155" s="78"/>
      <c r="C155" s="96"/>
      <c r="D155" s="105"/>
      <c r="E155" s="89"/>
    </row>
    <row r="156" spans="1:5" ht="15">
      <c r="A156" s="98">
        <v>300</v>
      </c>
      <c r="B156" s="99" t="s">
        <v>38</v>
      </c>
      <c r="C156" s="100"/>
      <c r="D156" s="102"/>
      <c r="E156" s="103"/>
    </row>
    <row r="157" spans="1:5" ht="30.75">
      <c r="A157" s="80">
        <v>301</v>
      </c>
      <c r="B157" s="84" t="s">
        <v>69</v>
      </c>
      <c r="C157" s="80" t="s">
        <v>19</v>
      </c>
      <c r="D157" s="83"/>
      <c r="E157" s="75"/>
    </row>
    <row r="158" spans="1:5" ht="15">
      <c r="A158" s="80">
        <v>302</v>
      </c>
      <c r="B158" s="84" t="s">
        <v>40</v>
      </c>
      <c r="C158" s="80" t="s">
        <v>19</v>
      </c>
      <c r="D158" s="83"/>
      <c r="E158" s="75"/>
    </row>
    <row r="159" spans="1:5" ht="30.75">
      <c r="A159" s="80">
        <v>303</v>
      </c>
      <c r="B159" s="84" t="s">
        <v>41</v>
      </c>
      <c r="C159" s="80" t="s">
        <v>19</v>
      </c>
      <c r="D159" s="83"/>
      <c r="E159" s="75"/>
    </row>
    <row r="160" spans="1:5" ht="15">
      <c r="A160" s="96"/>
      <c r="B160" s="88"/>
      <c r="C160" s="66"/>
      <c r="D160" s="69"/>
      <c r="E160" s="89"/>
    </row>
    <row r="161" spans="1:5" ht="15">
      <c r="A161" s="98">
        <v>400</v>
      </c>
      <c r="B161" s="17" t="s">
        <v>52</v>
      </c>
      <c r="C161" s="18"/>
      <c r="D161" s="51"/>
      <c r="E161" s="103"/>
    </row>
    <row r="162" spans="1:5" ht="30.75">
      <c r="A162" s="66">
        <v>401</v>
      </c>
      <c r="B162" s="30" t="s">
        <v>53</v>
      </c>
      <c r="C162" s="25" t="s">
        <v>19</v>
      </c>
      <c r="D162" s="47"/>
      <c r="E162" s="75"/>
    </row>
    <row r="163" spans="1:5" ht="15">
      <c r="A163" s="66">
        <v>402</v>
      </c>
      <c r="B163" s="30" t="s">
        <v>56</v>
      </c>
      <c r="C163" s="25" t="s">
        <v>57</v>
      </c>
      <c r="D163" s="47"/>
      <c r="E163" s="75"/>
    </row>
    <row r="164" spans="1:5" ht="15">
      <c r="A164" s="96"/>
      <c r="B164" s="88"/>
      <c r="C164" s="66"/>
      <c r="D164" s="69"/>
      <c r="E164" s="89"/>
    </row>
    <row r="165" spans="1:5" ht="15">
      <c r="A165" s="96"/>
      <c r="B165" s="88"/>
      <c r="C165" s="66"/>
      <c r="D165" s="69"/>
      <c r="E165" s="89"/>
    </row>
    <row r="166" spans="1:5" ht="15">
      <c r="A166" s="54" t="s">
        <v>93</v>
      </c>
      <c r="B166" s="55" t="s">
        <v>94</v>
      </c>
      <c r="C166" s="56"/>
      <c r="D166" s="58"/>
      <c r="E166" s="107"/>
    </row>
    <row r="167" spans="1:5" ht="15">
      <c r="A167" s="60">
        <v>100</v>
      </c>
      <c r="B167" s="61" t="s">
        <v>62</v>
      </c>
      <c r="C167" s="62"/>
      <c r="D167" s="64"/>
      <c r="E167" s="65"/>
    </row>
    <row r="168" spans="1:5" ht="15">
      <c r="A168" s="80">
        <v>101</v>
      </c>
      <c r="B168" s="84" t="s">
        <v>95</v>
      </c>
      <c r="C168" s="80" t="s">
        <v>22</v>
      </c>
      <c r="D168" s="83"/>
      <c r="E168" s="75"/>
    </row>
    <row r="169" spans="1:5" ht="30.75">
      <c r="A169" s="71"/>
      <c r="B169" s="72" t="s">
        <v>29</v>
      </c>
      <c r="C169" s="71"/>
      <c r="D169" s="74"/>
      <c r="E169" s="75"/>
    </row>
    <row r="170" spans="1:5" ht="30.75">
      <c r="A170" s="71">
        <v>102</v>
      </c>
      <c r="B170" s="76" t="s">
        <v>25</v>
      </c>
      <c r="C170" s="71" t="s">
        <v>19</v>
      </c>
      <c r="D170" s="77"/>
      <c r="E170" s="75"/>
    </row>
    <row r="171" spans="1:5" ht="15">
      <c r="A171" s="71">
        <v>103</v>
      </c>
      <c r="B171" s="76" t="s">
        <v>21</v>
      </c>
      <c r="C171" s="71" t="s">
        <v>22</v>
      </c>
      <c r="D171" s="77"/>
      <c r="E171" s="75"/>
    </row>
    <row r="172" spans="1:5" ht="15">
      <c r="A172" s="96"/>
      <c r="B172" s="78"/>
      <c r="C172" s="66"/>
      <c r="D172" s="69"/>
      <c r="E172" s="89"/>
    </row>
    <row r="173" spans="1:5" ht="15">
      <c r="A173" s="98">
        <v>200</v>
      </c>
      <c r="B173" s="99" t="s">
        <v>85</v>
      </c>
      <c r="C173" s="100"/>
      <c r="D173" s="102"/>
      <c r="E173" s="103"/>
    </row>
    <row r="174" spans="1:5" ht="15">
      <c r="A174" s="80">
        <v>201</v>
      </c>
      <c r="B174" s="84" t="s">
        <v>91</v>
      </c>
      <c r="C174" s="80" t="s">
        <v>57</v>
      </c>
      <c r="D174" s="83"/>
      <c r="E174" s="75"/>
    </row>
    <row r="175" spans="1:5" ht="30.75">
      <c r="A175" s="80"/>
      <c r="B175" s="81" t="s">
        <v>29</v>
      </c>
      <c r="C175" s="80"/>
      <c r="D175" s="83"/>
      <c r="E175" s="75"/>
    </row>
    <row r="176" spans="1:5" ht="15">
      <c r="A176" s="80">
        <v>202</v>
      </c>
      <c r="B176" s="84" t="s">
        <v>75</v>
      </c>
      <c r="C176" s="80" t="s">
        <v>22</v>
      </c>
      <c r="D176" s="83"/>
      <c r="E176" s="75"/>
    </row>
    <row r="177" spans="1:5" ht="15">
      <c r="A177" s="71">
        <v>203</v>
      </c>
      <c r="B177" s="84" t="s">
        <v>76</v>
      </c>
      <c r="C177" s="80" t="s">
        <v>22</v>
      </c>
      <c r="D177" s="83"/>
      <c r="E177" s="75"/>
    </row>
    <row r="178" spans="1:5" ht="15">
      <c r="A178" s="71">
        <v>204</v>
      </c>
      <c r="B178" s="84" t="s">
        <v>32</v>
      </c>
      <c r="C178" s="80" t="s">
        <v>96</v>
      </c>
      <c r="D178" s="83"/>
      <c r="E178" s="75"/>
    </row>
    <row r="179" spans="1:5" ht="30.75">
      <c r="A179" s="71">
        <v>205</v>
      </c>
      <c r="B179" s="84" t="s">
        <v>68</v>
      </c>
      <c r="C179" s="80" t="s">
        <v>22</v>
      </c>
      <c r="D179" s="83"/>
      <c r="E179" s="75"/>
    </row>
    <row r="180" spans="1:5" ht="15">
      <c r="A180" s="71">
        <v>206</v>
      </c>
      <c r="B180" s="84" t="s">
        <v>67</v>
      </c>
      <c r="C180" s="80" t="s">
        <v>22</v>
      </c>
      <c r="D180" s="83"/>
      <c r="E180" s="75"/>
    </row>
    <row r="181" spans="1:5" ht="15">
      <c r="A181" s="96"/>
      <c r="B181" s="78"/>
      <c r="C181" s="96"/>
      <c r="D181" s="105"/>
      <c r="E181" s="89"/>
    </row>
    <row r="182" spans="1:5" ht="15">
      <c r="A182" s="98">
        <v>300</v>
      </c>
      <c r="B182" s="99" t="s">
        <v>38</v>
      </c>
      <c r="C182" s="100"/>
      <c r="D182" s="102"/>
      <c r="E182" s="103"/>
    </row>
    <row r="183" spans="1:5" ht="30.75">
      <c r="A183" s="80">
        <v>301</v>
      </c>
      <c r="B183" s="84" t="s">
        <v>69</v>
      </c>
      <c r="C183" s="80" t="s">
        <v>19</v>
      </c>
      <c r="D183" s="83"/>
      <c r="E183" s="75"/>
    </row>
    <row r="184" spans="1:5" ht="15">
      <c r="A184" s="80">
        <v>302</v>
      </c>
      <c r="B184" s="84" t="s">
        <v>40</v>
      </c>
      <c r="C184" s="80" t="s">
        <v>19</v>
      </c>
      <c r="D184" s="83"/>
      <c r="E184" s="75"/>
    </row>
    <row r="185" spans="1:5" ht="30.75">
      <c r="A185" s="80">
        <v>303</v>
      </c>
      <c r="B185" s="84" t="s">
        <v>41</v>
      </c>
      <c r="C185" s="80" t="s">
        <v>19</v>
      </c>
      <c r="D185" s="83"/>
      <c r="E185" s="75"/>
    </row>
    <row r="186" spans="1:5" ht="15">
      <c r="A186" s="96"/>
      <c r="B186" s="88"/>
      <c r="C186" s="66"/>
      <c r="D186" s="69"/>
      <c r="E186" s="89"/>
    </row>
    <row r="187" spans="1:5" ht="15">
      <c r="A187" s="49">
        <v>400</v>
      </c>
      <c r="B187" s="17" t="s">
        <v>52</v>
      </c>
      <c r="C187" s="18"/>
      <c r="D187" s="51"/>
      <c r="E187" s="103"/>
    </row>
    <row r="188" spans="1:5" ht="30.75">
      <c r="A188" s="66">
        <v>401</v>
      </c>
      <c r="B188" s="30" t="s">
        <v>53</v>
      </c>
      <c r="C188" s="25" t="s">
        <v>19</v>
      </c>
      <c r="D188" s="47"/>
      <c r="E188" s="75"/>
    </row>
    <row r="189" spans="1:5" ht="15">
      <c r="A189" s="66">
        <v>402</v>
      </c>
      <c r="B189" s="30" t="s">
        <v>56</v>
      </c>
      <c r="C189" s="25" t="s">
        <v>57</v>
      </c>
      <c r="D189" s="47"/>
      <c r="E189" s="75"/>
    </row>
    <row r="190" spans="1:5" ht="15">
      <c r="A190" s="96"/>
      <c r="B190" s="88"/>
      <c r="C190" s="66"/>
      <c r="D190" s="69"/>
      <c r="E190" s="89"/>
    </row>
    <row r="191" spans="1:5" ht="15">
      <c r="A191" s="96"/>
      <c r="B191" s="88"/>
      <c r="C191" s="66"/>
      <c r="D191" s="69"/>
      <c r="E191" s="89"/>
    </row>
    <row r="192" spans="1:5" ht="15">
      <c r="A192" s="54" t="s">
        <v>93</v>
      </c>
      <c r="B192" s="55" t="s">
        <v>98</v>
      </c>
      <c r="C192" s="56"/>
      <c r="D192" s="58"/>
      <c r="E192" s="107"/>
    </row>
    <row r="193" spans="1:5" ht="15">
      <c r="A193" s="60">
        <v>100</v>
      </c>
      <c r="B193" s="61" t="s">
        <v>20</v>
      </c>
      <c r="C193" s="62"/>
      <c r="D193" s="64"/>
      <c r="E193" s="65"/>
    </row>
    <row r="194" spans="1:5" ht="15">
      <c r="A194" s="80">
        <v>101</v>
      </c>
      <c r="B194" s="84" t="s">
        <v>99</v>
      </c>
      <c r="C194" s="80" t="s">
        <v>22</v>
      </c>
      <c r="D194" s="83"/>
      <c r="E194" s="75"/>
    </row>
    <row r="195" spans="1:5" ht="30.75">
      <c r="A195" s="71"/>
      <c r="B195" s="72" t="s">
        <v>29</v>
      </c>
      <c r="C195" s="71"/>
      <c r="D195" s="74"/>
      <c r="E195" s="75"/>
    </row>
    <row r="196" spans="1:5" ht="30.75">
      <c r="A196" s="71">
        <v>102</v>
      </c>
      <c r="B196" s="76" t="s">
        <v>25</v>
      </c>
      <c r="C196" s="71" t="s">
        <v>19</v>
      </c>
      <c r="D196" s="77"/>
      <c r="E196" s="75"/>
    </row>
    <row r="197" spans="1:5" ht="15">
      <c r="A197" s="71">
        <v>103</v>
      </c>
      <c r="B197" s="76" t="s">
        <v>21</v>
      </c>
      <c r="C197" s="71" t="s">
        <v>22</v>
      </c>
      <c r="D197" s="77"/>
      <c r="E197" s="75"/>
    </row>
    <row r="198" spans="1:5" ht="15">
      <c r="A198" s="71">
        <v>104</v>
      </c>
      <c r="B198" s="76" t="s">
        <v>83</v>
      </c>
      <c r="C198" s="71" t="s">
        <v>22</v>
      </c>
      <c r="D198" s="77"/>
      <c r="E198" s="75"/>
    </row>
    <row r="199" spans="1:5" ht="15">
      <c r="A199" s="96"/>
      <c r="B199" s="78"/>
      <c r="C199" s="66"/>
      <c r="D199" s="69"/>
      <c r="E199" s="89"/>
    </row>
    <row r="200" spans="1:5" ht="15">
      <c r="A200" s="98">
        <v>200</v>
      </c>
      <c r="B200" s="99" t="s">
        <v>27</v>
      </c>
      <c r="C200" s="100"/>
      <c r="D200" s="102"/>
      <c r="E200" s="108"/>
    </row>
    <row r="201" spans="1:5" ht="30.75">
      <c r="A201" s="80"/>
      <c r="B201" s="81" t="s">
        <v>29</v>
      </c>
      <c r="C201" s="80"/>
      <c r="D201" s="83"/>
      <c r="E201" s="75"/>
    </row>
    <row r="202" spans="1:5" ht="15">
      <c r="A202" s="80">
        <v>201</v>
      </c>
      <c r="B202" s="84" t="s">
        <v>75</v>
      </c>
      <c r="C202" s="80" t="s">
        <v>22</v>
      </c>
      <c r="D202" s="83"/>
      <c r="E202" s="75"/>
    </row>
    <row r="203" spans="1:5" ht="15">
      <c r="A203" s="71">
        <v>202</v>
      </c>
      <c r="B203" s="84" t="s">
        <v>76</v>
      </c>
      <c r="C203" s="80" t="s">
        <v>22</v>
      </c>
      <c r="D203" s="83"/>
      <c r="E203" s="75"/>
    </row>
    <row r="204" spans="1:5" ht="15">
      <c r="A204" s="71">
        <v>203</v>
      </c>
      <c r="B204" s="84" t="s">
        <v>32</v>
      </c>
      <c r="C204" s="80" t="s">
        <v>22</v>
      </c>
      <c r="D204" s="83"/>
      <c r="E204" s="75"/>
    </row>
    <row r="205" spans="1:5" ht="30.75">
      <c r="A205" s="71">
        <v>204</v>
      </c>
      <c r="B205" s="84" t="s">
        <v>68</v>
      </c>
      <c r="C205" s="80" t="s">
        <v>22</v>
      </c>
      <c r="D205" s="83"/>
      <c r="E205" s="75"/>
    </row>
    <row r="206" spans="1:5" ht="15">
      <c r="A206" s="71">
        <v>205</v>
      </c>
      <c r="B206" s="84" t="s">
        <v>100</v>
      </c>
      <c r="C206" s="80" t="s">
        <v>22</v>
      </c>
      <c r="D206" s="83"/>
      <c r="E206" s="75"/>
    </row>
    <row r="207" spans="1:5" ht="15">
      <c r="A207" s="96"/>
      <c r="B207" s="78"/>
      <c r="C207" s="96"/>
      <c r="D207" s="105"/>
      <c r="E207" s="89"/>
    </row>
    <row r="208" spans="1:5" ht="15">
      <c r="A208" s="98">
        <v>400</v>
      </c>
      <c r="B208" s="99" t="s">
        <v>38</v>
      </c>
      <c r="C208" s="100"/>
      <c r="D208" s="102"/>
      <c r="E208" s="108"/>
    </row>
    <row r="209" spans="1:5" ht="30.75">
      <c r="A209" s="80">
        <v>401</v>
      </c>
      <c r="B209" s="84" t="s">
        <v>69</v>
      </c>
      <c r="C209" s="80" t="s">
        <v>19</v>
      </c>
      <c r="D209" s="83"/>
      <c r="E209" s="75"/>
    </row>
    <row r="210" spans="1:5" ht="15">
      <c r="A210" s="80">
        <v>402</v>
      </c>
      <c r="B210" s="84" t="s">
        <v>40</v>
      </c>
      <c r="C210" s="80" t="s">
        <v>19</v>
      </c>
      <c r="D210" s="83"/>
      <c r="E210" s="75"/>
    </row>
    <row r="211" spans="1:5" ht="30.75">
      <c r="A211" s="80">
        <v>403</v>
      </c>
      <c r="B211" s="84" t="s">
        <v>41</v>
      </c>
      <c r="C211" s="80" t="s">
        <v>19</v>
      </c>
      <c r="D211" s="83"/>
      <c r="E211" s="75"/>
    </row>
    <row r="212" spans="1:5" ht="15">
      <c r="A212" s="96"/>
      <c r="B212" s="88"/>
      <c r="C212" s="66"/>
      <c r="D212" s="69"/>
      <c r="E212" s="89"/>
    </row>
    <row r="213" spans="1:5" ht="15">
      <c r="A213" s="98">
        <v>500</v>
      </c>
      <c r="B213" s="17" t="s">
        <v>52</v>
      </c>
      <c r="C213" s="109"/>
      <c r="D213" s="111"/>
      <c r="E213" s="108"/>
    </row>
    <row r="214" spans="1:5" ht="30.75">
      <c r="A214" s="66">
        <v>501</v>
      </c>
      <c r="B214" s="30" t="s">
        <v>53</v>
      </c>
      <c r="C214" s="25" t="s">
        <v>19</v>
      </c>
      <c r="D214" s="47"/>
      <c r="E214" s="75"/>
    </row>
    <row r="215" spans="1:5" ht="15">
      <c r="A215" s="66">
        <v>502</v>
      </c>
      <c r="B215" s="30" t="s">
        <v>56</v>
      </c>
      <c r="C215" s="25" t="s">
        <v>57</v>
      </c>
      <c r="D215" s="47"/>
      <c r="E215" s="75"/>
    </row>
    <row r="216" spans="1:5" ht="15">
      <c r="A216" s="96"/>
      <c r="B216" s="88"/>
      <c r="C216" s="66"/>
      <c r="D216" s="69"/>
      <c r="E216" s="89"/>
    </row>
    <row r="217" spans="1:5" ht="15">
      <c r="A217" s="96"/>
      <c r="B217" s="88"/>
      <c r="C217" s="66"/>
      <c r="D217" s="69"/>
      <c r="E217" s="89"/>
    </row>
    <row r="218" spans="1:5" ht="15">
      <c r="A218" s="54" t="s">
        <v>101</v>
      </c>
      <c r="B218" s="55" t="s">
        <v>102</v>
      </c>
      <c r="C218" s="56"/>
      <c r="D218" s="58"/>
      <c r="E218" s="59"/>
    </row>
    <row r="219" spans="1:5" ht="15">
      <c r="A219" s="60">
        <v>100</v>
      </c>
      <c r="B219" s="61" t="s">
        <v>62</v>
      </c>
      <c r="C219" s="62"/>
      <c r="D219" s="64"/>
      <c r="E219" s="65"/>
    </row>
    <row r="220" spans="1:5" ht="30.75">
      <c r="A220" s="71"/>
      <c r="B220" s="72" t="s">
        <v>29</v>
      </c>
      <c r="C220" s="71"/>
      <c r="D220" s="74"/>
      <c r="E220" s="75"/>
    </row>
    <row r="221" spans="1:5" ht="15">
      <c r="A221" s="71">
        <v>101</v>
      </c>
      <c r="B221" s="76" t="s">
        <v>63</v>
      </c>
      <c r="C221" s="71" t="s">
        <v>22</v>
      </c>
      <c r="D221" s="77"/>
      <c r="E221" s="75"/>
    </row>
    <row r="222" spans="1:5" ht="15">
      <c r="A222" s="71">
        <v>102</v>
      </c>
      <c r="B222" s="7" t="s">
        <v>103</v>
      </c>
      <c r="C222" s="6" t="s">
        <v>22</v>
      </c>
      <c r="D222" s="22"/>
      <c r="E222" s="75"/>
    </row>
    <row r="223" spans="1:5" ht="30.75">
      <c r="A223" s="71">
        <v>103</v>
      </c>
      <c r="B223" s="7" t="s">
        <v>104</v>
      </c>
      <c r="C223" s="6" t="s">
        <v>10</v>
      </c>
      <c r="D223" s="22"/>
      <c r="E223" s="75"/>
    </row>
    <row r="224" spans="1:5" ht="30.75">
      <c r="A224" s="71">
        <v>104</v>
      </c>
      <c r="B224" s="7" t="s">
        <v>105</v>
      </c>
      <c r="C224" s="6" t="s">
        <v>19</v>
      </c>
      <c r="D224" s="22"/>
      <c r="E224" s="75"/>
    </row>
    <row r="225" spans="1:5" ht="15">
      <c r="A225" s="96"/>
      <c r="B225" s="78"/>
      <c r="C225" s="66"/>
      <c r="D225" s="69"/>
      <c r="E225" s="97"/>
    </row>
    <row r="226" spans="1:5" ht="15">
      <c r="A226" s="98">
        <v>200</v>
      </c>
      <c r="B226" s="99" t="s">
        <v>27</v>
      </c>
      <c r="C226" s="100"/>
      <c r="D226" s="102"/>
      <c r="E226" s="103"/>
    </row>
    <row r="227" spans="1:5" ht="30.75">
      <c r="A227" s="80"/>
      <c r="B227" s="81" t="s">
        <v>29</v>
      </c>
      <c r="C227" s="80"/>
      <c r="D227" s="83"/>
      <c r="E227" s="75"/>
    </row>
    <row r="228" spans="1:5" ht="15">
      <c r="A228" s="80">
        <v>201</v>
      </c>
      <c r="B228" s="84" t="s">
        <v>75</v>
      </c>
      <c r="C228" s="80" t="s">
        <v>22</v>
      </c>
      <c r="D228" s="83"/>
      <c r="E228" s="75"/>
    </row>
    <row r="229" spans="1:5" ht="30.75">
      <c r="A229" s="71">
        <v>202</v>
      </c>
      <c r="B229" s="84" t="s">
        <v>106</v>
      </c>
      <c r="C229" s="80" t="s">
        <v>22</v>
      </c>
      <c r="D229" s="83"/>
      <c r="E229" s="75"/>
    </row>
    <row r="230" spans="1:5" ht="30.75">
      <c r="A230" s="80">
        <v>203</v>
      </c>
      <c r="B230" s="84" t="s">
        <v>35</v>
      </c>
      <c r="C230" s="80" t="s">
        <v>22</v>
      </c>
      <c r="D230" s="83"/>
      <c r="E230" s="75"/>
    </row>
    <row r="231" spans="1:5" ht="15">
      <c r="A231" s="71">
        <v>204</v>
      </c>
      <c r="B231" s="84" t="s">
        <v>100</v>
      </c>
      <c r="C231" s="80" t="s">
        <v>22</v>
      </c>
      <c r="D231" s="83"/>
      <c r="E231" s="75"/>
    </row>
    <row r="232" spans="1:5" ht="15">
      <c r="A232" s="96"/>
      <c r="B232" s="78"/>
      <c r="C232" s="96"/>
      <c r="D232" s="105"/>
      <c r="E232" s="97"/>
    </row>
    <row r="233" spans="1:5" ht="15">
      <c r="A233" s="98">
        <v>300</v>
      </c>
      <c r="B233" s="99" t="s">
        <v>38</v>
      </c>
      <c r="C233" s="100"/>
      <c r="D233" s="102"/>
      <c r="E233" s="103"/>
    </row>
    <row r="234" spans="1:5" ht="30.75">
      <c r="A234" s="80">
        <v>301</v>
      </c>
      <c r="B234" s="84" t="s">
        <v>69</v>
      </c>
      <c r="C234" s="80" t="s">
        <v>19</v>
      </c>
      <c r="D234" s="83"/>
      <c r="E234" s="75"/>
    </row>
    <row r="235" spans="1:5" ht="15">
      <c r="A235" s="80">
        <v>302</v>
      </c>
      <c r="B235" s="84" t="s">
        <v>107</v>
      </c>
      <c r="C235" s="80" t="s">
        <v>19</v>
      </c>
      <c r="D235" s="83"/>
      <c r="E235" s="75"/>
    </row>
    <row r="236" spans="1:5" ht="30.75">
      <c r="A236" s="80">
        <v>303</v>
      </c>
      <c r="B236" s="84" t="s">
        <v>41</v>
      </c>
      <c r="C236" s="80" t="s">
        <v>19</v>
      </c>
      <c r="D236" s="83"/>
      <c r="E236" s="75"/>
    </row>
    <row r="237" spans="1:5" ht="15">
      <c r="A237" s="96"/>
      <c r="B237" s="88"/>
      <c r="C237" s="66"/>
      <c r="D237" s="69"/>
      <c r="E237" s="89"/>
    </row>
    <row r="238" spans="1:5" ht="15">
      <c r="A238" s="98">
        <v>400</v>
      </c>
      <c r="B238" s="17" t="s">
        <v>52</v>
      </c>
      <c r="C238" s="109"/>
      <c r="D238" s="111"/>
      <c r="E238" s="108"/>
    </row>
    <row r="239" spans="1:5" ht="30.75">
      <c r="A239" s="66">
        <v>401</v>
      </c>
      <c r="B239" s="30" t="s">
        <v>53</v>
      </c>
      <c r="C239" s="25" t="s">
        <v>19</v>
      </c>
      <c r="D239" s="47"/>
      <c r="E239" s="75"/>
    </row>
    <row r="240" spans="1:5" ht="15">
      <c r="A240" s="66">
        <v>402</v>
      </c>
      <c r="B240" s="30" t="s">
        <v>56</v>
      </c>
      <c r="C240" s="25" t="s">
        <v>57</v>
      </c>
      <c r="D240" s="47"/>
      <c r="E240" s="75"/>
    </row>
    <row r="241" spans="1:5" ht="15">
      <c r="A241" s="96"/>
      <c r="B241" s="88"/>
      <c r="C241" s="66"/>
      <c r="D241" s="69"/>
      <c r="E241" s="89"/>
    </row>
    <row r="242" spans="1:5" ht="15">
      <c r="A242" s="98">
        <v>500</v>
      </c>
      <c r="B242" s="17" t="s">
        <v>17</v>
      </c>
      <c r="C242" s="18"/>
      <c r="D242" s="20"/>
      <c r="E242" s="21"/>
    </row>
    <row r="243" spans="1:5" ht="15">
      <c r="A243" s="66">
        <v>501</v>
      </c>
      <c r="B243" s="7" t="s">
        <v>108</v>
      </c>
      <c r="C243" s="6" t="s">
        <v>10</v>
      </c>
      <c r="D243" s="22"/>
      <c r="E243" s="10"/>
    </row>
    <row r="244" spans="1:5" ht="15">
      <c r="A244" s="66">
        <v>502</v>
      </c>
      <c r="B244" s="7" t="s">
        <v>109</v>
      </c>
      <c r="C244" s="6" t="s">
        <v>19</v>
      </c>
      <c r="D244" s="22"/>
      <c r="E244" s="10"/>
    </row>
    <row r="245" spans="1:5" ht="60.75">
      <c r="A245" s="66">
        <v>503</v>
      </c>
      <c r="B245" s="84" t="s">
        <v>110</v>
      </c>
      <c r="C245" s="66" t="s">
        <v>111</v>
      </c>
      <c r="D245" s="69"/>
      <c r="E245" s="10"/>
    </row>
    <row r="246" spans="1:5" ht="15">
      <c r="A246" s="96"/>
      <c r="B246" s="88"/>
      <c r="C246" s="66"/>
      <c r="D246" s="69"/>
      <c r="E246" s="89"/>
    </row>
    <row r="247" spans="1:5" ht="15">
      <c r="A247" s="44"/>
      <c r="B247" s="45"/>
      <c r="C247" s="44"/>
      <c r="D247" s="47"/>
      <c r="E247" s="48"/>
    </row>
    <row r="248" spans="1:5" ht="15">
      <c r="A248" s="54" t="s">
        <v>113</v>
      </c>
      <c r="B248" s="55" t="s">
        <v>114</v>
      </c>
      <c r="C248" s="56"/>
      <c r="D248" s="58"/>
      <c r="E248" s="59"/>
    </row>
    <row r="249" spans="1:5" ht="15">
      <c r="A249" s="60">
        <v>100</v>
      </c>
      <c r="B249" s="61" t="s">
        <v>85</v>
      </c>
      <c r="C249" s="62"/>
      <c r="D249" s="64"/>
      <c r="E249" s="65"/>
    </row>
    <row r="250" spans="1:5" ht="30.75">
      <c r="A250" s="71">
        <v>101</v>
      </c>
      <c r="B250" s="84" t="s">
        <v>106</v>
      </c>
      <c r="C250" s="80" t="s">
        <v>22</v>
      </c>
      <c r="D250" s="83"/>
      <c r="E250" s="75"/>
    </row>
    <row r="251" spans="1:5" ht="15">
      <c r="A251" s="71">
        <v>102</v>
      </c>
      <c r="B251" s="84" t="s">
        <v>115</v>
      </c>
      <c r="C251" s="80" t="s">
        <v>22</v>
      </c>
      <c r="D251" s="83"/>
      <c r="E251" s="75"/>
    </row>
    <row r="252" spans="1:5" ht="15">
      <c r="A252" s="71">
        <v>103</v>
      </c>
      <c r="B252" s="84" t="s">
        <v>32</v>
      </c>
      <c r="C252" s="80" t="s">
        <v>22</v>
      </c>
      <c r="D252" s="83"/>
      <c r="E252" s="75"/>
    </row>
    <row r="253" spans="1:5" ht="30.75">
      <c r="A253" s="71">
        <v>104</v>
      </c>
      <c r="B253" s="84" t="s">
        <v>68</v>
      </c>
      <c r="C253" s="80" t="s">
        <v>22</v>
      </c>
      <c r="D253" s="83"/>
      <c r="E253" s="75"/>
    </row>
    <row r="254" spans="1:5" ht="15">
      <c r="A254" s="71">
        <v>105</v>
      </c>
      <c r="B254" s="84" t="s">
        <v>67</v>
      </c>
      <c r="C254" s="80" t="s">
        <v>22</v>
      </c>
      <c r="D254" s="83"/>
      <c r="E254" s="75"/>
    </row>
    <row r="255" spans="1:5" ht="15">
      <c r="A255" s="112"/>
      <c r="B255" s="78"/>
      <c r="C255" s="112"/>
      <c r="D255" s="114"/>
      <c r="E255" s="89"/>
    </row>
    <row r="256" spans="1:5" ht="15">
      <c r="A256" s="60">
        <v>200</v>
      </c>
      <c r="B256" s="61" t="s">
        <v>38</v>
      </c>
      <c r="C256" s="62"/>
      <c r="D256" s="64"/>
      <c r="E256" s="65"/>
    </row>
    <row r="257" spans="1:5" ht="30.75">
      <c r="A257" s="80">
        <v>201</v>
      </c>
      <c r="B257" s="84" t="s">
        <v>69</v>
      </c>
      <c r="C257" s="80" t="s">
        <v>19</v>
      </c>
      <c r="D257" s="83"/>
      <c r="E257" s="75"/>
    </row>
    <row r="258" spans="1:5" ht="15">
      <c r="A258" s="80">
        <v>202</v>
      </c>
      <c r="B258" s="84" t="s">
        <v>40</v>
      </c>
      <c r="C258" s="80" t="s">
        <v>19</v>
      </c>
      <c r="D258" s="83"/>
      <c r="E258" s="75"/>
    </row>
    <row r="259" spans="1:5" ht="30.75">
      <c r="A259" s="80">
        <v>203</v>
      </c>
      <c r="B259" s="84" t="s">
        <v>41</v>
      </c>
      <c r="C259" s="80" t="s">
        <v>19</v>
      </c>
      <c r="D259" s="83"/>
      <c r="E259" s="75"/>
    </row>
    <row r="260" spans="1:5" ht="15">
      <c r="A260" s="112"/>
      <c r="B260" s="88"/>
      <c r="C260" s="80"/>
      <c r="D260" s="83"/>
      <c r="E260" s="89"/>
    </row>
    <row r="261" spans="1:5" ht="15">
      <c r="A261" s="112">
        <v>300</v>
      </c>
      <c r="B261" s="61" t="s">
        <v>20</v>
      </c>
      <c r="C261" s="62"/>
      <c r="D261" s="64"/>
      <c r="E261" s="65"/>
    </row>
    <row r="262" spans="1:5" ht="30.75">
      <c r="A262" s="80">
        <v>301</v>
      </c>
      <c r="B262" s="76" t="s">
        <v>116</v>
      </c>
      <c r="C262" s="71" t="s">
        <v>22</v>
      </c>
      <c r="D262" s="74"/>
      <c r="E262" s="75"/>
    </row>
    <row r="263" spans="1:5" ht="30.75">
      <c r="A263" s="112"/>
      <c r="B263" s="72" t="s">
        <v>29</v>
      </c>
      <c r="C263" s="71"/>
      <c r="D263" s="74"/>
      <c r="E263" s="75"/>
    </row>
    <row r="264" spans="1:5" ht="15">
      <c r="A264" s="80">
        <v>305</v>
      </c>
      <c r="B264" s="115" t="s">
        <v>117</v>
      </c>
      <c r="C264" s="116" t="s">
        <v>22</v>
      </c>
      <c r="D264" s="117"/>
      <c r="E264" s="118"/>
    </row>
    <row r="265" spans="1:5" ht="15">
      <c r="A265" s="80">
        <v>306</v>
      </c>
      <c r="B265" s="76" t="s">
        <v>63</v>
      </c>
      <c r="C265" s="71" t="s">
        <v>22</v>
      </c>
      <c r="D265" s="77"/>
      <c r="E265" s="118"/>
    </row>
    <row r="266" spans="1:5" ht="15">
      <c r="A266" s="112"/>
      <c r="B266" s="78"/>
      <c r="C266" s="66"/>
      <c r="D266" s="69"/>
      <c r="E266" s="97"/>
    </row>
    <row r="267" spans="1:5" ht="15">
      <c r="A267" s="98">
        <v>400</v>
      </c>
      <c r="B267" s="17" t="s">
        <v>52</v>
      </c>
      <c r="C267" s="109"/>
      <c r="D267" s="111"/>
      <c r="E267" s="108"/>
    </row>
    <row r="268" spans="1:5" ht="30.75">
      <c r="A268" s="80">
        <v>501</v>
      </c>
      <c r="B268" s="30" t="s">
        <v>53</v>
      </c>
      <c r="C268" s="25" t="s">
        <v>19</v>
      </c>
      <c r="D268" s="47"/>
      <c r="E268" s="75"/>
    </row>
    <row r="269" spans="1:5" ht="15">
      <c r="A269" s="80">
        <v>502</v>
      </c>
      <c r="B269" s="30" t="s">
        <v>56</v>
      </c>
      <c r="C269" s="25" t="s">
        <v>57</v>
      </c>
      <c r="D269" s="47"/>
      <c r="E269" s="75"/>
    </row>
    <row r="270" spans="1:5" ht="15">
      <c r="A270" s="112"/>
      <c r="B270" s="88"/>
      <c r="C270" s="66"/>
      <c r="D270" s="69"/>
      <c r="E270" s="89"/>
    </row>
    <row r="271" spans="1:5" ht="15">
      <c r="A271" s="80"/>
      <c r="B271" s="88"/>
      <c r="C271" s="80"/>
      <c r="D271" s="83"/>
      <c r="E271" s="89"/>
    </row>
    <row r="272" spans="1:5" ht="15">
      <c r="A272" s="54" t="s">
        <v>119</v>
      </c>
      <c r="B272" s="55" t="s">
        <v>120</v>
      </c>
      <c r="C272" s="56"/>
      <c r="D272" s="58"/>
      <c r="E272" s="59"/>
    </row>
    <row r="273" spans="1:5" ht="15">
      <c r="A273" s="98">
        <v>100</v>
      </c>
      <c r="B273" s="99" t="s">
        <v>27</v>
      </c>
      <c r="C273" s="100"/>
      <c r="D273" s="102"/>
      <c r="E273" s="108"/>
    </row>
    <row r="274" spans="1:5" ht="15">
      <c r="A274" s="80">
        <v>101</v>
      </c>
      <c r="B274" s="84" t="s">
        <v>91</v>
      </c>
      <c r="C274" s="80" t="s">
        <v>57</v>
      </c>
      <c r="D274" s="83"/>
      <c r="E274" s="75"/>
    </row>
    <row r="275" spans="1:5" ht="30.75">
      <c r="A275" s="80"/>
      <c r="B275" s="81" t="s">
        <v>29</v>
      </c>
      <c r="C275" s="80"/>
      <c r="D275" s="83"/>
      <c r="E275" s="75"/>
    </row>
    <row r="276" spans="1:5" ht="15">
      <c r="A276" s="80">
        <v>102</v>
      </c>
      <c r="B276" s="84" t="s">
        <v>75</v>
      </c>
      <c r="C276" s="80" t="s">
        <v>22</v>
      </c>
      <c r="D276" s="83"/>
      <c r="E276" s="75"/>
    </row>
    <row r="277" spans="1:5" ht="15">
      <c r="A277" s="71">
        <v>103</v>
      </c>
      <c r="B277" s="84" t="s">
        <v>76</v>
      </c>
      <c r="C277" s="80" t="s">
        <v>22</v>
      </c>
      <c r="D277" s="83"/>
      <c r="E277" s="75"/>
    </row>
    <row r="278" spans="1:5" ht="15">
      <c r="A278" s="71">
        <v>104</v>
      </c>
      <c r="B278" s="84" t="s">
        <v>32</v>
      </c>
      <c r="C278" s="80" t="s">
        <v>96</v>
      </c>
      <c r="D278" s="83"/>
      <c r="E278" s="75"/>
    </row>
    <row r="279" spans="1:5" ht="15">
      <c r="A279" s="96"/>
      <c r="B279" s="78"/>
      <c r="C279" s="96"/>
      <c r="D279" s="105"/>
      <c r="E279" s="89"/>
    </row>
    <row r="280" spans="1:5" ht="15">
      <c r="A280" s="98">
        <v>200</v>
      </c>
      <c r="B280" s="99" t="s">
        <v>38</v>
      </c>
      <c r="C280" s="100"/>
      <c r="D280" s="102"/>
      <c r="E280" s="108"/>
    </row>
    <row r="281" spans="1:5" ht="30.75">
      <c r="A281" s="80">
        <v>201</v>
      </c>
      <c r="B281" s="84" t="s">
        <v>69</v>
      </c>
      <c r="C281" s="80" t="s">
        <v>19</v>
      </c>
      <c r="D281" s="83"/>
      <c r="E281" s="75"/>
    </row>
    <row r="282" spans="1:5" ht="15">
      <c r="A282" s="80">
        <v>202</v>
      </c>
      <c r="B282" s="84" t="s">
        <v>40</v>
      </c>
      <c r="C282" s="80" t="s">
        <v>19</v>
      </c>
      <c r="D282" s="83"/>
      <c r="E282" s="75"/>
    </row>
    <row r="283" spans="1:5" ht="30.75">
      <c r="A283" s="80">
        <v>203</v>
      </c>
      <c r="B283" s="84" t="s">
        <v>41</v>
      </c>
      <c r="C283" s="80" t="s">
        <v>19</v>
      </c>
      <c r="D283" s="83"/>
      <c r="E283" s="75"/>
    </row>
    <row r="284" spans="1:5" ht="15">
      <c r="A284" s="96"/>
      <c r="B284" s="88"/>
      <c r="C284" s="66"/>
      <c r="D284" s="69"/>
      <c r="E284" s="89"/>
    </row>
    <row r="285" spans="1:5" ht="15">
      <c r="A285" s="98">
        <v>300</v>
      </c>
      <c r="B285" s="17" t="s">
        <v>52</v>
      </c>
      <c r="C285" s="18"/>
      <c r="D285" s="111"/>
      <c r="E285" s="108"/>
    </row>
    <row r="286" spans="1:5" ht="30.75">
      <c r="A286" s="66">
        <v>301</v>
      </c>
      <c r="B286" s="30" t="s">
        <v>53</v>
      </c>
      <c r="C286" s="25" t="s">
        <v>19</v>
      </c>
      <c r="D286" s="47"/>
      <c r="E286" s="75"/>
    </row>
    <row r="287" spans="1:5" ht="15">
      <c r="A287" s="66">
        <v>302</v>
      </c>
      <c r="B287" s="30" t="s">
        <v>56</v>
      </c>
      <c r="C287" s="25" t="s">
        <v>57</v>
      </c>
      <c r="D287" s="47"/>
      <c r="E287" s="75"/>
    </row>
    <row r="288" spans="1:5" ht="15">
      <c r="A288" s="96"/>
      <c r="B288" s="88"/>
      <c r="C288" s="66"/>
      <c r="D288" s="69"/>
      <c r="E288" s="89"/>
    </row>
    <row r="289" spans="1:5" ht="15">
      <c r="A289" s="98">
        <v>400</v>
      </c>
      <c r="B289" s="61" t="s">
        <v>20</v>
      </c>
      <c r="C289" s="62"/>
      <c r="D289" s="64"/>
      <c r="E289" s="65"/>
    </row>
    <row r="290" spans="1:5" ht="30.75">
      <c r="A290" s="80"/>
      <c r="B290" s="72" t="s">
        <v>29</v>
      </c>
      <c r="C290" s="71"/>
      <c r="D290" s="74"/>
      <c r="E290" s="75"/>
    </row>
    <row r="291" spans="1:5" ht="15">
      <c r="A291" s="80">
        <v>501</v>
      </c>
      <c r="B291" s="76" t="s">
        <v>21</v>
      </c>
      <c r="C291" s="71" t="s">
        <v>22</v>
      </c>
      <c r="D291" s="77"/>
      <c r="E291" s="75"/>
    </row>
    <row r="292" spans="1:5" ht="15">
      <c r="A292" s="80">
        <v>502</v>
      </c>
      <c r="B292" s="76" t="s">
        <v>63</v>
      </c>
      <c r="C292" s="71" t="s">
        <v>22</v>
      </c>
      <c r="D292" s="77"/>
      <c r="E292" s="75"/>
    </row>
    <row r="293" spans="1:5" ht="30.75">
      <c r="A293" s="80">
        <v>503</v>
      </c>
      <c r="B293" s="76" t="s">
        <v>25</v>
      </c>
      <c r="C293" s="71" t="s">
        <v>19</v>
      </c>
      <c r="D293" s="77"/>
      <c r="E293" s="75"/>
    </row>
    <row r="294" spans="1:5" ht="15">
      <c r="A294" s="80"/>
      <c r="B294" s="88"/>
      <c r="C294" s="80"/>
      <c r="D294" s="83"/>
      <c r="E294" s="89"/>
    </row>
    <row r="295" spans="1:5" ht="15">
      <c r="A295" s="80"/>
      <c r="B295" s="45"/>
      <c r="C295" s="80"/>
      <c r="D295" s="83"/>
      <c r="E295" s="89"/>
    </row>
    <row r="296" spans="1:5" ht="15">
      <c r="A296" s="54" t="s">
        <v>122</v>
      </c>
      <c r="B296" s="55" t="s">
        <v>123</v>
      </c>
      <c r="C296" s="56"/>
      <c r="D296" s="58"/>
      <c r="E296" s="59"/>
    </row>
    <row r="297" spans="1:5" ht="15">
      <c r="A297" s="60">
        <v>100</v>
      </c>
      <c r="B297" s="61" t="s">
        <v>124</v>
      </c>
      <c r="C297" s="62"/>
      <c r="D297" s="64"/>
      <c r="E297" s="65"/>
    </row>
    <row r="298" spans="1:5" ht="30.75">
      <c r="A298" s="71"/>
      <c r="B298" s="72" t="s">
        <v>29</v>
      </c>
      <c r="C298" s="71"/>
      <c r="D298" s="74"/>
      <c r="E298" s="75"/>
    </row>
    <row r="299" spans="1:5" ht="15">
      <c r="A299" s="71">
        <v>101</v>
      </c>
      <c r="B299" s="76" t="s">
        <v>21</v>
      </c>
      <c r="C299" s="71" t="s">
        <v>22</v>
      </c>
      <c r="D299" s="77"/>
      <c r="E299" s="75"/>
    </row>
    <row r="300" spans="1:5" ht="30.75">
      <c r="A300" s="71">
        <v>102</v>
      </c>
      <c r="B300" s="76" t="s">
        <v>125</v>
      </c>
      <c r="C300" s="71" t="s">
        <v>22</v>
      </c>
      <c r="D300" s="77"/>
      <c r="E300" s="75"/>
    </row>
    <row r="301" spans="1:5" ht="30.75">
      <c r="A301" s="71">
        <v>103</v>
      </c>
      <c r="B301" s="76" t="s">
        <v>126</v>
      </c>
      <c r="C301" s="71" t="s">
        <v>22</v>
      </c>
      <c r="D301" s="77"/>
      <c r="E301" s="75"/>
    </row>
    <row r="302" spans="1:5" ht="15">
      <c r="A302" s="71">
        <v>104</v>
      </c>
      <c r="B302" s="76" t="s">
        <v>127</v>
      </c>
      <c r="C302" s="71" t="s">
        <v>22</v>
      </c>
      <c r="D302" s="77"/>
      <c r="E302" s="75"/>
    </row>
    <row r="303" spans="1:5" ht="15">
      <c r="A303" s="96"/>
      <c r="B303" s="78"/>
      <c r="C303" s="66"/>
      <c r="D303" s="69"/>
      <c r="E303" s="97"/>
    </row>
    <row r="304" spans="1:5" ht="15">
      <c r="A304" s="98">
        <v>200</v>
      </c>
      <c r="B304" s="99" t="s">
        <v>27</v>
      </c>
      <c r="C304" s="100"/>
      <c r="D304" s="102"/>
      <c r="E304" s="103"/>
    </row>
    <row r="305" spans="1:5" ht="15">
      <c r="A305" s="80">
        <v>201</v>
      </c>
      <c r="B305" s="84" t="s">
        <v>75</v>
      </c>
      <c r="C305" s="80" t="s">
        <v>22</v>
      </c>
      <c r="D305" s="83"/>
      <c r="E305" s="75"/>
    </row>
    <row r="306" spans="1:5" ht="15">
      <c r="A306" s="71">
        <v>202</v>
      </c>
      <c r="B306" s="84" t="s">
        <v>128</v>
      </c>
      <c r="C306" s="80" t="s">
        <v>22</v>
      </c>
      <c r="D306" s="83"/>
      <c r="E306" s="75"/>
    </row>
    <row r="307" spans="1:5" ht="15">
      <c r="A307" s="71">
        <v>203</v>
      </c>
      <c r="B307" s="84" t="s">
        <v>32</v>
      </c>
      <c r="C307" s="80" t="s">
        <v>96</v>
      </c>
      <c r="D307" s="83"/>
      <c r="E307" s="75"/>
    </row>
    <row r="308" spans="1:5" ht="15">
      <c r="A308" s="71">
        <v>204</v>
      </c>
      <c r="B308" s="84" t="s">
        <v>91</v>
      </c>
      <c r="C308" s="80" t="s">
        <v>57</v>
      </c>
      <c r="D308" s="83"/>
      <c r="E308" s="75"/>
    </row>
    <row r="309" spans="1:5" ht="15">
      <c r="A309" s="96"/>
      <c r="B309" s="78"/>
      <c r="C309" s="96"/>
      <c r="D309" s="105"/>
      <c r="E309" s="97"/>
    </row>
    <row r="310" spans="1:5" ht="15">
      <c r="A310" s="98">
        <v>300</v>
      </c>
      <c r="B310" s="99" t="s">
        <v>38</v>
      </c>
      <c r="C310" s="100"/>
      <c r="D310" s="102"/>
      <c r="E310" s="103"/>
    </row>
    <row r="311" spans="1:5" ht="30.75">
      <c r="A311" s="80">
        <v>301</v>
      </c>
      <c r="B311" s="84" t="s">
        <v>69</v>
      </c>
      <c r="C311" s="80" t="s">
        <v>19</v>
      </c>
      <c r="D311" s="83"/>
      <c r="E311" s="75"/>
    </row>
    <row r="312" spans="1:5" ht="15">
      <c r="A312" s="80">
        <v>302</v>
      </c>
      <c r="B312" s="84" t="s">
        <v>129</v>
      </c>
      <c r="C312" s="80" t="s">
        <v>19</v>
      </c>
      <c r="D312" s="83"/>
      <c r="E312" s="75"/>
    </row>
    <row r="313" spans="1:5" ht="15">
      <c r="A313" s="80">
        <v>303</v>
      </c>
      <c r="B313" s="84" t="s">
        <v>40</v>
      </c>
      <c r="C313" s="80" t="s">
        <v>19</v>
      </c>
      <c r="D313" s="83"/>
      <c r="E313" s="75"/>
    </row>
    <row r="314" spans="1:5" ht="15">
      <c r="A314" s="80">
        <v>304</v>
      </c>
      <c r="B314" s="84" t="s">
        <v>130</v>
      </c>
      <c r="C314" s="80" t="s">
        <v>19</v>
      </c>
      <c r="D314" s="83"/>
      <c r="E314" s="75"/>
    </row>
    <row r="315" spans="1:5" ht="15">
      <c r="A315" s="96"/>
      <c r="B315" s="88"/>
      <c r="C315" s="66"/>
      <c r="D315" s="69"/>
      <c r="E315" s="89"/>
    </row>
    <row r="316" spans="1:5" ht="15">
      <c r="A316" s="98">
        <v>400</v>
      </c>
      <c r="B316" s="17" t="s">
        <v>52</v>
      </c>
      <c r="C316" s="18"/>
      <c r="D316" s="111"/>
      <c r="E316" s="108"/>
    </row>
    <row r="317" spans="1:5" ht="30.75">
      <c r="A317" s="66">
        <v>401</v>
      </c>
      <c r="B317" s="30" t="s">
        <v>53</v>
      </c>
      <c r="C317" s="25" t="s">
        <v>19</v>
      </c>
      <c r="D317" s="47"/>
      <c r="E317" s="75"/>
    </row>
    <row r="318" spans="1:5" ht="15">
      <c r="A318" s="66">
        <v>402</v>
      </c>
      <c r="B318" s="30" t="s">
        <v>56</v>
      </c>
      <c r="C318" s="25" t="s">
        <v>57</v>
      </c>
      <c r="D318" s="47"/>
      <c r="E318" s="75"/>
    </row>
    <row r="319" spans="1:5" ht="30.75">
      <c r="A319" s="66">
        <v>403</v>
      </c>
      <c r="B319" s="30" t="s">
        <v>131</v>
      </c>
      <c r="C319" s="25" t="s">
        <v>19</v>
      </c>
      <c r="D319" s="47"/>
      <c r="E319" s="75"/>
    </row>
    <row r="320" spans="1:5" ht="15">
      <c r="A320" s="96"/>
      <c r="B320" s="88"/>
      <c r="C320" s="66"/>
      <c r="D320" s="69"/>
      <c r="E320" s="89"/>
    </row>
    <row r="321" spans="1:5" ht="15">
      <c r="A321" s="96"/>
      <c r="B321" s="88"/>
      <c r="C321" s="66"/>
      <c r="D321" s="69"/>
      <c r="E321" s="89"/>
    </row>
    <row r="322" spans="1:5" ht="15">
      <c r="A322" s="54" t="s">
        <v>133</v>
      </c>
      <c r="B322" s="55" t="s">
        <v>134</v>
      </c>
      <c r="C322" s="56"/>
      <c r="D322" s="58"/>
      <c r="E322" s="59"/>
    </row>
    <row r="323" spans="1:5" ht="15">
      <c r="A323" s="16">
        <v>100</v>
      </c>
      <c r="B323" s="17" t="s">
        <v>17</v>
      </c>
      <c r="C323" s="18"/>
      <c r="D323" s="20"/>
      <c r="E323" s="21"/>
    </row>
    <row r="324" spans="1:5" ht="15">
      <c r="A324" s="6">
        <v>101</v>
      </c>
      <c r="B324" s="7" t="s">
        <v>135</v>
      </c>
      <c r="C324" s="6" t="s">
        <v>19</v>
      </c>
      <c r="D324" s="22"/>
      <c r="E324" s="10"/>
    </row>
    <row r="325" spans="1:5" ht="15">
      <c r="A325" s="6">
        <v>102</v>
      </c>
      <c r="B325" s="7" t="s">
        <v>136</v>
      </c>
      <c r="C325" s="6" t="s">
        <v>19</v>
      </c>
      <c r="D325" s="22"/>
      <c r="E325" s="10"/>
    </row>
    <row r="326" spans="1:5" ht="15">
      <c r="A326" s="6">
        <v>103</v>
      </c>
      <c r="B326" s="7" t="s">
        <v>137</v>
      </c>
      <c r="C326" s="6" t="s">
        <v>19</v>
      </c>
      <c r="D326" s="22"/>
      <c r="E326" s="10"/>
    </row>
    <row r="327" spans="1:5" ht="15">
      <c r="A327" s="6"/>
      <c r="B327" s="11"/>
      <c r="C327" s="6"/>
      <c r="D327" s="22"/>
      <c r="E327" s="12"/>
    </row>
    <row r="328" spans="1:5" ht="15">
      <c r="A328" s="16">
        <v>200</v>
      </c>
      <c r="B328" s="17" t="s">
        <v>20</v>
      </c>
      <c r="C328" s="18"/>
      <c r="D328" s="23"/>
      <c r="E328" s="24"/>
    </row>
    <row r="329" spans="1:5" ht="15">
      <c r="A329" s="25">
        <v>201</v>
      </c>
      <c r="B329" s="30" t="s">
        <v>138</v>
      </c>
      <c r="C329" s="25" t="s">
        <v>22</v>
      </c>
      <c r="D329" s="32"/>
      <c r="E329" s="26"/>
    </row>
    <row r="330" spans="1:5" ht="15">
      <c r="A330" s="25">
        <v>202</v>
      </c>
      <c r="B330" s="30" t="s">
        <v>139</v>
      </c>
      <c r="C330" s="25" t="s">
        <v>22</v>
      </c>
      <c r="D330" s="32"/>
      <c r="E330" s="26"/>
    </row>
    <row r="331" spans="1:5" ht="15">
      <c r="A331" s="25">
        <v>203</v>
      </c>
      <c r="B331" s="7" t="s">
        <v>64</v>
      </c>
      <c r="C331" s="6" t="s">
        <v>19</v>
      </c>
      <c r="D331" s="22"/>
      <c r="E331" s="26"/>
    </row>
    <row r="332" spans="1:5" ht="15">
      <c r="A332" s="6"/>
      <c r="B332" s="11"/>
      <c r="C332" s="6"/>
      <c r="D332" s="22"/>
      <c r="E332" s="12"/>
    </row>
    <row r="333" spans="1:5" ht="15">
      <c r="A333" s="16">
        <v>300</v>
      </c>
      <c r="B333" s="17" t="s">
        <v>38</v>
      </c>
      <c r="C333" s="18"/>
      <c r="D333" s="23"/>
      <c r="E333" s="24"/>
    </row>
    <row r="334" spans="1:5" ht="15">
      <c r="A334" s="25">
        <v>301</v>
      </c>
      <c r="B334" s="30" t="s">
        <v>39</v>
      </c>
      <c r="C334" s="25" t="s">
        <v>19</v>
      </c>
      <c r="D334" s="32"/>
      <c r="E334" s="26"/>
    </row>
    <row r="335" spans="1:5" ht="15">
      <c r="A335" s="25">
        <v>302</v>
      </c>
      <c r="B335" s="30" t="s">
        <v>40</v>
      </c>
      <c r="C335" s="25" t="s">
        <v>19</v>
      </c>
      <c r="D335" s="32"/>
      <c r="E335" s="26"/>
    </row>
    <row r="336" spans="1:5" ht="15">
      <c r="A336" s="25">
        <v>303</v>
      </c>
      <c r="B336" s="30" t="s">
        <v>130</v>
      </c>
      <c r="C336" s="25" t="s">
        <v>19</v>
      </c>
      <c r="D336" s="32"/>
      <c r="E336" s="26"/>
    </row>
    <row r="337" spans="1:5" ht="15">
      <c r="A337" s="25"/>
      <c r="B337" s="36"/>
      <c r="C337" s="25"/>
      <c r="D337" s="32"/>
      <c r="E337" s="37"/>
    </row>
    <row r="338" spans="1:5" ht="15">
      <c r="A338" s="16">
        <v>400</v>
      </c>
      <c r="B338" s="17" t="s">
        <v>43</v>
      </c>
      <c r="C338" s="18"/>
      <c r="D338" s="23"/>
      <c r="E338" s="24"/>
    </row>
    <row r="339" spans="1:5" ht="30.75">
      <c r="A339" s="25"/>
      <c r="B339" s="33" t="s">
        <v>45</v>
      </c>
      <c r="C339" s="25"/>
      <c r="D339" s="32"/>
      <c r="E339" s="26"/>
    </row>
    <row r="340" spans="1:5" ht="15">
      <c r="A340" s="25">
        <v>401</v>
      </c>
      <c r="B340" s="30" t="s">
        <v>78</v>
      </c>
      <c r="C340" s="25" t="s">
        <v>22</v>
      </c>
      <c r="D340" s="32"/>
      <c r="E340" s="26"/>
    </row>
    <row r="341" spans="1:5" ht="15">
      <c r="A341" s="25">
        <v>402</v>
      </c>
      <c r="B341" s="30" t="s">
        <v>140</v>
      </c>
      <c r="C341" s="25" t="s">
        <v>22</v>
      </c>
      <c r="D341" s="32"/>
      <c r="E341" s="26"/>
    </row>
    <row r="342" spans="1:5" ht="15">
      <c r="A342" s="25">
        <v>403</v>
      </c>
      <c r="B342" s="30" t="s">
        <v>141</v>
      </c>
      <c r="C342" s="25" t="s">
        <v>22</v>
      </c>
      <c r="D342" s="32"/>
      <c r="E342" s="26"/>
    </row>
    <row r="343" spans="1:5" ht="15">
      <c r="A343" s="25"/>
      <c r="B343" s="36"/>
      <c r="C343" s="25"/>
      <c r="D343" s="32"/>
      <c r="E343" s="37"/>
    </row>
    <row r="344" spans="1:5" ht="15">
      <c r="A344" s="16">
        <v>500</v>
      </c>
      <c r="B344" s="17" t="s">
        <v>142</v>
      </c>
      <c r="C344" s="18"/>
      <c r="D344" s="23"/>
      <c r="E344" s="24"/>
    </row>
    <row r="345" spans="1:5" ht="30.75">
      <c r="A345" s="25">
        <v>501</v>
      </c>
      <c r="B345" s="30" t="s">
        <v>53</v>
      </c>
      <c r="C345" s="25" t="s">
        <v>19</v>
      </c>
      <c r="D345" s="32"/>
      <c r="E345" s="26"/>
    </row>
    <row r="346" spans="1:5" ht="30.75">
      <c r="A346" s="25">
        <v>502</v>
      </c>
      <c r="B346" s="30" t="s">
        <v>143</v>
      </c>
      <c r="C346" s="25" t="s">
        <v>57</v>
      </c>
      <c r="D346" s="32"/>
      <c r="E346" s="26"/>
    </row>
    <row r="347" spans="1:5" ht="15">
      <c r="A347" s="25">
        <v>503</v>
      </c>
      <c r="B347" s="30" t="s">
        <v>144</v>
      </c>
      <c r="C347" s="25" t="s">
        <v>19</v>
      </c>
      <c r="D347" s="32"/>
      <c r="E347" s="26"/>
    </row>
    <row r="348" spans="1:5" ht="30.75">
      <c r="A348" s="25">
        <v>504</v>
      </c>
      <c r="B348" s="30" t="s">
        <v>145</v>
      </c>
      <c r="C348" s="25" t="s">
        <v>19</v>
      </c>
      <c r="D348" s="32"/>
      <c r="E348" s="26"/>
    </row>
    <row r="349" spans="1:5" ht="15">
      <c r="A349" s="25"/>
      <c r="B349" s="36"/>
      <c r="C349" s="25"/>
      <c r="D349" s="32"/>
      <c r="E349" s="37"/>
    </row>
    <row r="350" spans="1:5" ht="15">
      <c r="A350" s="25"/>
      <c r="B350" s="36"/>
      <c r="C350" s="25"/>
      <c r="D350" s="32"/>
      <c r="E350" s="37"/>
    </row>
    <row r="351" spans="1:5" ht="15">
      <c r="A351" s="54" t="s">
        <v>147</v>
      </c>
      <c r="B351" s="55" t="s">
        <v>148</v>
      </c>
      <c r="C351" s="56"/>
      <c r="D351" s="58"/>
      <c r="E351" s="59"/>
    </row>
    <row r="352" spans="1:5" ht="15">
      <c r="A352" s="60">
        <v>100</v>
      </c>
      <c r="B352" s="61" t="s">
        <v>20</v>
      </c>
      <c r="C352" s="62"/>
      <c r="D352" s="64"/>
      <c r="E352" s="65"/>
    </row>
    <row r="353" spans="1:5" ht="30.75">
      <c r="A353" s="71">
        <v>101</v>
      </c>
      <c r="B353" s="76" t="s">
        <v>149</v>
      </c>
      <c r="C353" s="71" t="s">
        <v>22</v>
      </c>
      <c r="D353" s="77"/>
      <c r="E353" s="75"/>
    </row>
    <row r="354" spans="1:5" ht="15">
      <c r="A354" s="71">
        <v>102</v>
      </c>
      <c r="B354" s="76" t="s">
        <v>150</v>
      </c>
      <c r="C354" s="71" t="s">
        <v>22</v>
      </c>
      <c r="D354" s="77"/>
      <c r="E354" s="75"/>
    </row>
    <row r="355" spans="1:5" ht="15">
      <c r="A355" s="112"/>
      <c r="B355" s="78"/>
      <c r="C355" s="80"/>
      <c r="D355" s="83"/>
      <c r="E355" s="89"/>
    </row>
    <row r="356" spans="1:5" ht="15">
      <c r="A356" s="60">
        <v>200</v>
      </c>
      <c r="B356" s="61" t="s">
        <v>27</v>
      </c>
      <c r="C356" s="62"/>
      <c r="D356" s="64"/>
      <c r="E356" s="65"/>
    </row>
    <row r="357" spans="1:5" ht="30.75">
      <c r="A357" s="80"/>
      <c r="B357" s="81" t="s">
        <v>29</v>
      </c>
      <c r="C357" s="80"/>
      <c r="D357" s="83"/>
      <c r="E357" s="75"/>
    </row>
    <row r="358" spans="1:5" ht="15">
      <c r="A358" s="71">
        <v>201</v>
      </c>
      <c r="B358" s="84" t="s">
        <v>76</v>
      </c>
      <c r="C358" s="80" t="s">
        <v>22</v>
      </c>
      <c r="D358" s="83"/>
      <c r="E358" s="75"/>
    </row>
    <row r="359" spans="1:5" ht="15">
      <c r="A359" s="112"/>
      <c r="B359" s="78"/>
      <c r="C359" s="112"/>
      <c r="D359" s="114"/>
      <c r="E359" s="89"/>
    </row>
    <row r="360" spans="1:5" ht="15">
      <c r="A360" s="60">
        <v>300</v>
      </c>
      <c r="B360" s="61" t="s">
        <v>38</v>
      </c>
      <c r="C360" s="62"/>
      <c r="D360" s="64"/>
      <c r="E360" s="65"/>
    </row>
    <row r="361" spans="1:5" ht="30.75">
      <c r="A361" s="80">
        <v>301</v>
      </c>
      <c r="B361" s="84" t="s">
        <v>69</v>
      </c>
      <c r="C361" s="80" t="s">
        <v>19</v>
      </c>
      <c r="D361" s="83"/>
      <c r="E361" s="75"/>
    </row>
    <row r="362" spans="1:5" ht="15">
      <c r="A362" s="80">
        <v>302</v>
      </c>
      <c r="B362" s="84" t="s">
        <v>40</v>
      </c>
      <c r="C362" s="80" t="s">
        <v>19</v>
      </c>
      <c r="D362" s="83"/>
      <c r="E362" s="75"/>
    </row>
    <row r="363" spans="1:5" ht="15">
      <c r="A363" s="80">
        <v>303</v>
      </c>
      <c r="B363" s="84" t="s">
        <v>130</v>
      </c>
      <c r="C363" s="80" t="s">
        <v>19</v>
      </c>
      <c r="D363" s="83"/>
      <c r="E363" s="75"/>
    </row>
    <row r="364" spans="1:5" ht="15">
      <c r="A364" s="112"/>
      <c r="B364" s="88"/>
      <c r="C364" s="80"/>
      <c r="D364" s="83"/>
      <c r="E364" s="89"/>
    </row>
    <row r="365" spans="1:5" ht="15">
      <c r="A365" s="119">
        <v>400</v>
      </c>
      <c r="B365" s="120" t="s">
        <v>43</v>
      </c>
      <c r="C365" s="121"/>
      <c r="D365" s="123"/>
      <c r="E365" s="124"/>
    </row>
    <row r="366" spans="1:5" ht="15">
      <c r="A366" s="125">
        <v>401</v>
      </c>
      <c r="B366" s="126" t="s">
        <v>44</v>
      </c>
      <c r="C366" s="125" t="s">
        <v>10</v>
      </c>
      <c r="D366" s="128"/>
      <c r="E366" s="129"/>
    </row>
    <row r="367" spans="1:5" ht="30.75">
      <c r="A367" s="130"/>
      <c r="B367" s="131" t="s">
        <v>45</v>
      </c>
      <c r="C367" s="130"/>
      <c r="D367" s="133"/>
      <c r="E367" s="134"/>
    </row>
    <row r="368" spans="1:5" ht="15">
      <c r="A368" s="130">
        <v>402</v>
      </c>
      <c r="B368" s="135" t="s">
        <v>151</v>
      </c>
      <c r="C368" s="130" t="s">
        <v>22</v>
      </c>
      <c r="D368" s="83"/>
      <c r="E368" s="134"/>
    </row>
    <row r="369" spans="1:5" ht="15">
      <c r="A369" s="130">
        <v>403</v>
      </c>
      <c r="B369" s="135" t="s">
        <v>48</v>
      </c>
      <c r="C369" s="130" t="s">
        <v>22</v>
      </c>
      <c r="D369" s="133"/>
      <c r="E369" s="134"/>
    </row>
    <row r="370" spans="1:5" ht="15">
      <c r="A370" s="130">
        <v>404</v>
      </c>
      <c r="B370" s="135" t="s">
        <v>78</v>
      </c>
      <c r="C370" s="130" t="s">
        <v>22</v>
      </c>
      <c r="D370" s="133"/>
      <c r="E370" s="134"/>
    </row>
    <row r="371" spans="1:5" ht="15">
      <c r="A371" s="130">
        <v>405</v>
      </c>
      <c r="B371" s="135" t="s">
        <v>152</v>
      </c>
      <c r="C371" s="130" t="s">
        <v>22</v>
      </c>
      <c r="D371" s="133"/>
      <c r="E371" s="134"/>
    </row>
    <row r="372" spans="1:5" ht="15">
      <c r="A372" s="80"/>
      <c r="B372" s="88"/>
      <c r="C372" s="80"/>
      <c r="D372" s="83"/>
      <c r="E372" s="89"/>
    </row>
    <row r="373" spans="1:5" ht="15">
      <c r="A373" s="80"/>
      <c r="B373" s="88"/>
      <c r="C373" s="80"/>
      <c r="D373" s="83"/>
      <c r="E373" s="89"/>
    </row>
    <row r="374" spans="1:5" ht="15">
      <c r="A374" s="90" t="s">
        <v>154</v>
      </c>
      <c r="B374" s="91" t="s">
        <v>155</v>
      </c>
      <c r="C374" s="92"/>
      <c r="D374" s="136"/>
      <c r="E374" s="137"/>
    </row>
    <row r="375" spans="1:5" ht="15">
      <c r="A375" s="60">
        <v>100</v>
      </c>
      <c r="B375" s="61" t="s">
        <v>38</v>
      </c>
      <c r="C375" s="62"/>
      <c r="D375" s="64"/>
      <c r="E375" s="65"/>
    </row>
    <row r="376" spans="1:5" ht="30.75">
      <c r="A376" s="80">
        <v>101</v>
      </c>
      <c r="B376" s="84" t="s">
        <v>69</v>
      </c>
      <c r="C376" s="80" t="s">
        <v>19</v>
      </c>
      <c r="D376" s="83"/>
      <c r="E376" s="75"/>
    </row>
    <row r="377" spans="1:5" ht="15">
      <c r="A377" s="80">
        <v>102</v>
      </c>
      <c r="B377" s="84" t="s">
        <v>40</v>
      </c>
      <c r="C377" s="80" t="s">
        <v>19</v>
      </c>
      <c r="D377" s="83"/>
      <c r="E377" s="75"/>
    </row>
    <row r="378" spans="1:5" ht="30.75">
      <c r="A378" s="80">
        <v>103</v>
      </c>
      <c r="B378" s="84" t="s">
        <v>41</v>
      </c>
      <c r="C378" s="80" t="s">
        <v>19</v>
      </c>
      <c r="D378" s="83"/>
      <c r="E378" s="75"/>
    </row>
    <row r="379" spans="1:5" ht="15">
      <c r="A379" s="112"/>
      <c r="B379" s="88"/>
      <c r="C379" s="80"/>
      <c r="D379" s="83"/>
      <c r="E379" s="89"/>
    </row>
    <row r="380" spans="1:5" ht="15">
      <c r="A380" s="60">
        <v>200</v>
      </c>
      <c r="B380" s="61" t="s">
        <v>27</v>
      </c>
      <c r="C380" s="62"/>
      <c r="D380" s="64"/>
      <c r="E380" s="65"/>
    </row>
    <row r="381" spans="1:5" ht="30.75">
      <c r="A381" s="80"/>
      <c r="B381" s="81" t="s">
        <v>29</v>
      </c>
      <c r="C381" s="80"/>
      <c r="D381" s="83"/>
      <c r="E381" s="75"/>
    </row>
    <row r="382" spans="1:5" ht="15">
      <c r="A382" s="71">
        <v>202</v>
      </c>
      <c r="B382" s="84" t="s">
        <v>128</v>
      </c>
      <c r="C382" s="80" t="s">
        <v>22</v>
      </c>
      <c r="D382" s="83"/>
      <c r="E382" s="75"/>
    </row>
    <row r="383" spans="1:5" ht="15">
      <c r="A383" s="112"/>
      <c r="B383" s="78"/>
      <c r="C383" s="112"/>
      <c r="D383" s="114"/>
      <c r="E383" s="89"/>
    </row>
    <row r="384" spans="1:5" ht="15">
      <c r="A384" s="80"/>
      <c r="B384" s="88"/>
      <c r="C384" s="80"/>
      <c r="D384" s="83"/>
      <c r="E384" s="89"/>
    </row>
    <row r="385" spans="1:5" ht="15">
      <c r="A385" s="54" t="s">
        <v>157</v>
      </c>
      <c r="B385" s="55" t="s">
        <v>158</v>
      </c>
      <c r="C385" s="56"/>
      <c r="D385" s="58"/>
      <c r="E385" s="59"/>
    </row>
    <row r="386" spans="1:5" ht="15">
      <c r="A386" s="49"/>
      <c r="B386" s="138" t="s">
        <v>17</v>
      </c>
      <c r="C386" s="139"/>
      <c r="D386" s="51"/>
      <c r="E386" s="140"/>
    </row>
    <row r="387" spans="1:5" ht="15">
      <c r="A387" s="80">
        <v>101</v>
      </c>
      <c r="B387" s="135" t="s">
        <v>159</v>
      </c>
      <c r="C387" s="80" t="s">
        <v>19</v>
      </c>
      <c r="D387" s="83"/>
      <c r="E387" s="75"/>
    </row>
    <row r="388" spans="1:5" ht="15">
      <c r="A388" s="80">
        <v>102</v>
      </c>
      <c r="B388" s="84" t="s">
        <v>160</v>
      </c>
      <c r="C388" s="80" t="s">
        <v>19</v>
      </c>
      <c r="D388" s="69"/>
      <c r="E388" s="75"/>
    </row>
    <row r="389" spans="1:5" ht="15">
      <c r="A389" s="80">
        <v>103</v>
      </c>
      <c r="B389" s="84" t="s">
        <v>161</v>
      </c>
      <c r="C389" s="80" t="s">
        <v>57</v>
      </c>
      <c r="D389" s="69"/>
      <c r="E389" s="75"/>
    </row>
    <row r="390" spans="1:5" ht="15">
      <c r="A390" s="80"/>
      <c r="B390" s="78"/>
      <c r="C390" s="80"/>
      <c r="D390" s="83"/>
      <c r="E390" s="89"/>
    </row>
    <row r="391" spans="1:5" ht="15">
      <c r="A391" s="98">
        <v>200</v>
      </c>
      <c r="B391" s="120" t="s">
        <v>43</v>
      </c>
      <c r="C391" s="121"/>
      <c r="D391" s="123"/>
      <c r="E391" s="124"/>
    </row>
    <row r="392" spans="1:5" ht="15">
      <c r="A392" s="80">
        <v>201</v>
      </c>
      <c r="B392" s="126" t="s">
        <v>162</v>
      </c>
      <c r="C392" s="125" t="s">
        <v>10</v>
      </c>
      <c r="D392" s="128"/>
      <c r="E392" s="129"/>
    </row>
    <row r="393" spans="1:5" ht="15">
      <c r="A393" s="112"/>
      <c r="B393" s="78"/>
      <c r="C393" s="112"/>
      <c r="D393" s="114"/>
      <c r="E393" s="89"/>
    </row>
    <row r="394" spans="1:5" ht="15">
      <c r="A394" s="80"/>
      <c r="B394" s="88"/>
      <c r="C394" s="80"/>
      <c r="D394" s="83"/>
      <c r="E394" s="89"/>
    </row>
    <row r="395" spans="1:5" ht="30.75">
      <c r="A395" s="54">
        <v>16</v>
      </c>
      <c r="B395" s="55" t="s">
        <v>164</v>
      </c>
      <c r="C395" s="56"/>
      <c r="D395" s="58"/>
      <c r="E395" s="59"/>
    </row>
    <row r="396" spans="1:5" ht="15">
      <c r="A396" s="49">
        <v>100</v>
      </c>
      <c r="B396" s="61" t="s">
        <v>165</v>
      </c>
      <c r="C396" s="141"/>
      <c r="D396" s="111"/>
      <c r="E396" s="142"/>
    </row>
    <row r="397" spans="1:5" ht="15">
      <c r="A397" s="44">
        <v>101</v>
      </c>
      <c r="B397" s="84" t="s">
        <v>128</v>
      </c>
      <c r="C397" s="80" t="s">
        <v>22</v>
      </c>
      <c r="D397" s="83"/>
      <c r="E397" s="75"/>
    </row>
    <row r="398" spans="1:5" ht="15">
      <c r="A398" s="144"/>
      <c r="B398" s="45"/>
      <c r="C398" s="44"/>
      <c r="D398" s="47"/>
      <c r="E398" s="48"/>
    </row>
    <row r="399" spans="1:5" ht="15">
      <c r="A399" s="49">
        <v>200</v>
      </c>
      <c r="B399" s="61" t="s">
        <v>166</v>
      </c>
      <c r="C399" s="141"/>
      <c r="D399" s="111"/>
      <c r="E399" s="142"/>
    </row>
    <row r="400" spans="1:5" ht="30.75">
      <c r="A400" s="44">
        <v>201</v>
      </c>
      <c r="B400" s="84" t="s">
        <v>69</v>
      </c>
      <c r="C400" s="44" t="s">
        <v>19</v>
      </c>
      <c r="D400" s="47"/>
      <c r="E400" s="53"/>
    </row>
    <row r="401" spans="1:5" ht="15">
      <c r="A401" s="44">
        <v>202</v>
      </c>
      <c r="B401" s="84" t="s">
        <v>39</v>
      </c>
      <c r="C401" s="44" t="s">
        <v>19</v>
      </c>
      <c r="D401" s="47"/>
      <c r="E401" s="53"/>
    </row>
    <row r="402" spans="1:5" ht="15">
      <c r="A402" s="44">
        <v>203</v>
      </c>
      <c r="B402" s="84" t="s">
        <v>40</v>
      </c>
      <c r="C402" s="44" t="s">
        <v>19</v>
      </c>
      <c r="D402" s="47"/>
      <c r="E402" s="53"/>
    </row>
    <row r="403" spans="1:5" ht="15">
      <c r="A403" s="144"/>
      <c r="B403" s="88"/>
      <c r="C403" s="44"/>
      <c r="D403" s="47"/>
      <c r="E403" s="48"/>
    </row>
    <row r="404" spans="1:5" ht="15">
      <c r="A404" s="144">
        <v>300</v>
      </c>
      <c r="B404" s="81" t="s">
        <v>167</v>
      </c>
      <c r="C404" s="44"/>
      <c r="D404" s="47"/>
      <c r="E404" s="48"/>
    </row>
    <row r="405" spans="1:5" ht="30.75">
      <c r="A405" s="44">
        <v>301</v>
      </c>
      <c r="B405" s="30" t="s">
        <v>53</v>
      </c>
      <c r="C405" s="25" t="s">
        <v>19</v>
      </c>
      <c r="D405" s="47"/>
      <c r="E405" s="53"/>
    </row>
    <row r="406" spans="1:5" ht="30.75">
      <c r="A406" s="44">
        <v>302</v>
      </c>
      <c r="B406" s="30" t="s">
        <v>143</v>
      </c>
      <c r="C406" s="25" t="s">
        <v>57</v>
      </c>
      <c r="D406" s="47"/>
      <c r="E406" s="53"/>
    </row>
    <row r="407" spans="1:5" ht="15">
      <c r="A407" s="144"/>
      <c r="B407" s="88"/>
      <c r="C407" s="44"/>
      <c r="D407" s="47"/>
      <c r="E407" s="48"/>
    </row>
    <row r="408" spans="1:5" ht="15">
      <c r="A408" s="144"/>
      <c r="B408" s="45" t="s">
        <v>168</v>
      </c>
      <c r="C408" s="44"/>
      <c r="D408" s="47"/>
      <c r="E408" s="48"/>
    </row>
    <row r="409" spans="1:5" ht="15">
      <c r="A409" s="54">
        <v>17</v>
      </c>
      <c r="B409" s="55" t="s">
        <v>169</v>
      </c>
      <c r="C409" s="56"/>
      <c r="D409" s="58"/>
      <c r="E409" s="59"/>
    </row>
    <row r="410" spans="1:5" ht="76.5">
      <c r="A410" s="44">
        <v>101</v>
      </c>
      <c r="B410" s="143" t="s">
        <v>170</v>
      </c>
      <c r="C410" s="44" t="s">
        <v>10</v>
      </c>
      <c r="D410" s="47"/>
      <c r="E410" s="53"/>
    </row>
    <row r="411" spans="1:5" ht="30.75">
      <c r="A411" s="44">
        <v>102</v>
      </c>
      <c r="B411" s="143" t="s">
        <v>171</v>
      </c>
      <c r="C411" s="44" t="s">
        <v>10</v>
      </c>
      <c r="D411" s="47"/>
      <c r="E411" s="53"/>
    </row>
    <row r="412" spans="1:5" ht="30.75">
      <c r="A412" s="44">
        <v>103</v>
      </c>
      <c r="B412" s="143" t="s">
        <v>172</v>
      </c>
      <c r="C412" s="44" t="s">
        <v>10</v>
      </c>
      <c r="D412" s="47"/>
      <c r="E412" s="53"/>
    </row>
    <row r="413" spans="1:5" ht="15">
      <c r="A413" s="144"/>
      <c r="B413" s="45"/>
      <c r="C413" s="44"/>
      <c r="D413" s="47"/>
      <c r="E413" s="48"/>
    </row>
    <row r="414" spans="1:5" ht="15">
      <c r="A414" s="144"/>
      <c r="B414" s="45"/>
      <c r="C414" s="44"/>
      <c r="D414" s="47"/>
      <c r="E414" s="48"/>
    </row>
    <row r="415" spans="1:5" ht="14.45" customHeight="1">
      <c r="A415" s="144" t="s">
        <v>175</v>
      </c>
      <c r="B415" s="144" t="s">
        <v>176</v>
      </c>
      <c r="C415" s="144"/>
      <c r="D415" s="144"/>
      <c r="E415" s="144"/>
    </row>
    <row r="416" spans="1:5" ht="15">
      <c r="A416" s="54" t="s">
        <v>15</v>
      </c>
      <c r="B416" s="55" t="s">
        <v>177</v>
      </c>
      <c r="C416" s="56"/>
      <c r="D416" s="58"/>
      <c r="E416" s="59"/>
    </row>
    <row r="417" spans="1:5" ht="15">
      <c r="A417" s="60">
        <v>100</v>
      </c>
      <c r="B417" s="61" t="s">
        <v>20</v>
      </c>
      <c r="C417" s="62"/>
      <c r="D417" s="64"/>
      <c r="E417" s="65"/>
    </row>
    <row r="418" spans="1:5" ht="30.75">
      <c r="A418" s="71"/>
      <c r="B418" s="72" t="s">
        <v>29</v>
      </c>
      <c r="C418" s="71"/>
      <c r="D418" s="74"/>
      <c r="E418" s="75"/>
    </row>
    <row r="419" spans="1:5" ht="15">
      <c r="A419" s="71">
        <v>101</v>
      </c>
      <c r="B419" s="76" t="s">
        <v>21</v>
      </c>
      <c r="C419" s="71" t="s">
        <v>22</v>
      </c>
      <c r="D419" s="77"/>
      <c r="E419" s="75"/>
    </row>
    <row r="420" spans="1:5" ht="30.75">
      <c r="A420" s="71">
        <v>104</v>
      </c>
      <c r="B420" s="76" t="s">
        <v>178</v>
      </c>
      <c r="C420" s="71" t="s">
        <v>19</v>
      </c>
      <c r="D420" s="77"/>
      <c r="E420" s="75"/>
    </row>
    <row r="421" spans="1:5" ht="15">
      <c r="A421" s="112"/>
      <c r="B421" s="78"/>
      <c r="C421" s="80"/>
      <c r="D421" s="83"/>
      <c r="E421" s="89"/>
    </row>
    <row r="422" spans="1:5" ht="15">
      <c r="A422" s="60">
        <v>200</v>
      </c>
      <c r="B422" s="61" t="s">
        <v>27</v>
      </c>
      <c r="C422" s="62"/>
      <c r="D422" s="64"/>
      <c r="E422" s="65"/>
    </row>
    <row r="423" spans="1:5" ht="15">
      <c r="A423" s="66">
        <v>201</v>
      </c>
      <c r="B423" s="84" t="s">
        <v>91</v>
      </c>
      <c r="C423" s="80" t="s">
        <v>57</v>
      </c>
      <c r="D423" s="83"/>
      <c r="E423" s="75"/>
    </row>
    <row r="424" spans="1:5" ht="30.75">
      <c r="A424" s="80"/>
      <c r="B424" s="81" t="s">
        <v>29</v>
      </c>
      <c r="C424" s="80"/>
      <c r="D424" s="83"/>
      <c r="E424" s="75"/>
    </row>
    <row r="425" spans="1:5" ht="15">
      <c r="A425" s="71">
        <v>202</v>
      </c>
      <c r="B425" s="84" t="s">
        <v>128</v>
      </c>
      <c r="C425" s="80" t="s">
        <v>22</v>
      </c>
      <c r="D425" s="83"/>
      <c r="E425" s="75"/>
    </row>
    <row r="426" spans="1:5" ht="15">
      <c r="A426" s="71">
        <v>203</v>
      </c>
      <c r="B426" s="84" t="s">
        <v>32</v>
      </c>
      <c r="C426" s="80" t="s">
        <v>22</v>
      </c>
      <c r="D426" s="83"/>
      <c r="E426" s="75"/>
    </row>
    <row r="427" spans="1:5" ht="15">
      <c r="A427" s="71">
        <v>204</v>
      </c>
      <c r="B427" s="84" t="s">
        <v>75</v>
      </c>
      <c r="C427" s="80" t="s">
        <v>22</v>
      </c>
      <c r="D427" s="83"/>
      <c r="E427" s="75"/>
    </row>
    <row r="428" spans="1:5" ht="15">
      <c r="A428" s="112"/>
      <c r="B428" s="78"/>
      <c r="C428" s="112"/>
      <c r="D428" s="114"/>
      <c r="E428" s="89"/>
    </row>
    <row r="429" spans="1:5" ht="15">
      <c r="A429" s="60">
        <v>300</v>
      </c>
      <c r="B429" s="61" t="s">
        <v>38</v>
      </c>
      <c r="C429" s="62"/>
      <c r="D429" s="64"/>
      <c r="E429" s="65"/>
    </row>
    <row r="430" spans="1:5" ht="30.75">
      <c r="A430" s="80">
        <v>301</v>
      </c>
      <c r="B430" s="84" t="s">
        <v>69</v>
      </c>
      <c r="C430" s="80" t="s">
        <v>19</v>
      </c>
      <c r="D430" s="83"/>
      <c r="E430" s="75"/>
    </row>
    <row r="431" spans="1:5" ht="15">
      <c r="A431" s="80">
        <v>302</v>
      </c>
      <c r="B431" s="84" t="s">
        <v>40</v>
      </c>
      <c r="C431" s="80" t="s">
        <v>19</v>
      </c>
      <c r="D431" s="83"/>
      <c r="E431" s="75"/>
    </row>
    <row r="432" spans="1:5" ht="30.75">
      <c r="A432" s="80">
        <v>303</v>
      </c>
      <c r="B432" s="84" t="s">
        <v>41</v>
      </c>
      <c r="C432" s="80" t="s">
        <v>19</v>
      </c>
      <c r="D432" s="83"/>
      <c r="E432" s="75"/>
    </row>
    <row r="433" spans="1:5" ht="15">
      <c r="A433" s="112"/>
      <c r="B433" s="88"/>
      <c r="C433" s="80"/>
      <c r="D433" s="83"/>
      <c r="E433" s="89"/>
    </row>
    <row r="434" spans="1:5" ht="15">
      <c r="A434" s="98">
        <v>400</v>
      </c>
      <c r="B434" s="17" t="s">
        <v>52</v>
      </c>
      <c r="C434" s="18"/>
      <c r="D434" s="111"/>
      <c r="E434" s="108"/>
    </row>
    <row r="435" spans="1:5" ht="30.75">
      <c r="A435" s="66">
        <v>401</v>
      </c>
      <c r="B435" s="30" t="s">
        <v>53</v>
      </c>
      <c r="C435" s="25" t="s">
        <v>19</v>
      </c>
      <c r="D435" s="47"/>
      <c r="E435" s="75"/>
    </row>
    <row r="436" spans="1:5" ht="15">
      <c r="A436" s="66">
        <v>402</v>
      </c>
      <c r="B436" s="30" t="s">
        <v>56</v>
      </c>
      <c r="C436" s="25" t="s">
        <v>57</v>
      </c>
      <c r="D436" s="47"/>
      <c r="E436" s="75"/>
    </row>
    <row r="437" spans="1:5" ht="15">
      <c r="A437" s="96"/>
      <c r="B437" s="88"/>
      <c r="C437" s="66"/>
      <c r="D437" s="69"/>
      <c r="E437" s="89"/>
    </row>
    <row r="438" spans="1:5" ht="15">
      <c r="A438" s="44"/>
      <c r="B438" s="45"/>
      <c r="C438" s="44"/>
      <c r="D438" s="47"/>
      <c r="E438" s="48"/>
    </row>
    <row r="439" spans="1:5" ht="15">
      <c r="A439" s="54">
        <v>2</v>
      </c>
      <c r="B439" s="55" t="s">
        <v>180</v>
      </c>
      <c r="C439" s="56"/>
      <c r="D439" s="58"/>
      <c r="E439" s="59"/>
    </row>
    <row r="440" spans="1:5" ht="15">
      <c r="A440" s="60">
        <v>100</v>
      </c>
      <c r="B440" s="61" t="s">
        <v>181</v>
      </c>
      <c r="C440" s="62"/>
      <c r="D440" s="64"/>
      <c r="E440" s="65"/>
    </row>
    <row r="441" spans="1:5" ht="30.75">
      <c r="A441" s="96"/>
      <c r="B441" s="67" t="s">
        <v>182</v>
      </c>
      <c r="C441" s="66" t="s">
        <v>10</v>
      </c>
      <c r="D441" s="69"/>
      <c r="E441" s="75"/>
    </row>
    <row r="442" spans="1:5" ht="30.75">
      <c r="A442" s="71">
        <v>101</v>
      </c>
      <c r="B442" s="76" t="s">
        <v>183</v>
      </c>
      <c r="C442" s="71" t="s">
        <v>19</v>
      </c>
      <c r="D442" s="47"/>
      <c r="E442" s="75"/>
    </row>
    <row r="443" spans="1:5" ht="30.75">
      <c r="A443" s="71">
        <v>102</v>
      </c>
      <c r="B443" s="76" t="s">
        <v>184</v>
      </c>
      <c r="C443" s="71" t="s">
        <v>19</v>
      </c>
      <c r="D443" s="47"/>
      <c r="E443" s="75"/>
    </row>
    <row r="444" spans="1:5" ht="15">
      <c r="A444" s="112"/>
      <c r="B444" s="78"/>
      <c r="C444" s="80"/>
      <c r="D444" s="83"/>
      <c r="E444" s="89"/>
    </row>
    <row r="445" spans="1:5" ht="15">
      <c r="A445" s="60">
        <v>200</v>
      </c>
      <c r="B445" s="61" t="s">
        <v>27</v>
      </c>
      <c r="C445" s="62"/>
      <c r="D445" s="64"/>
      <c r="E445" s="65"/>
    </row>
    <row r="446" spans="1:5" ht="15">
      <c r="A446" s="71">
        <v>201</v>
      </c>
      <c r="B446" s="84" t="s">
        <v>128</v>
      </c>
      <c r="C446" s="80" t="s">
        <v>22</v>
      </c>
      <c r="D446" s="83"/>
      <c r="E446" s="75"/>
    </row>
    <row r="447" spans="1:5" ht="15">
      <c r="A447" s="71">
        <v>202</v>
      </c>
      <c r="B447" s="84" t="s">
        <v>185</v>
      </c>
      <c r="C447" s="80" t="s">
        <v>10</v>
      </c>
      <c r="D447" s="83"/>
      <c r="E447" s="75"/>
    </row>
    <row r="448" spans="1:5" ht="15">
      <c r="A448" s="112"/>
      <c r="B448" s="78"/>
      <c r="C448" s="112"/>
      <c r="D448" s="114"/>
      <c r="E448" s="89"/>
    </row>
    <row r="449" spans="1:5" ht="15">
      <c r="A449" s="60">
        <v>300</v>
      </c>
      <c r="B449" s="61" t="s">
        <v>38</v>
      </c>
      <c r="C449" s="62"/>
      <c r="D449" s="64"/>
      <c r="E449" s="65"/>
    </row>
    <row r="450" spans="1:5" ht="30.75">
      <c r="A450" s="80">
        <v>301</v>
      </c>
      <c r="B450" s="84" t="s">
        <v>69</v>
      </c>
      <c r="C450" s="80" t="s">
        <v>19</v>
      </c>
      <c r="D450" s="83"/>
      <c r="E450" s="75"/>
    </row>
    <row r="451" spans="1:5" ht="15">
      <c r="A451" s="80">
        <v>302</v>
      </c>
      <c r="B451" s="84" t="s">
        <v>40</v>
      </c>
      <c r="C451" s="80" t="s">
        <v>19</v>
      </c>
      <c r="D451" s="83"/>
      <c r="E451" s="75"/>
    </row>
    <row r="452" spans="1:5" ht="30.75">
      <c r="A452" s="80">
        <v>303</v>
      </c>
      <c r="B452" s="84" t="s">
        <v>41</v>
      </c>
      <c r="C452" s="80" t="s">
        <v>19</v>
      </c>
      <c r="D452" s="83"/>
      <c r="E452" s="75"/>
    </row>
    <row r="453" spans="1:5" ht="15">
      <c r="A453" s="112"/>
      <c r="B453" s="88"/>
      <c r="C453" s="80"/>
      <c r="D453" s="83"/>
      <c r="E453" s="89"/>
    </row>
    <row r="454" spans="1:5" ht="15">
      <c r="A454" s="119">
        <v>400</v>
      </c>
      <c r="B454" s="120" t="s">
        <v>43</v>
      </c>
      <c r="C454" s="121"/>
      <c r="D454" s="123"/>
      <c r="E454" s="124"/>
    </row>
    <row r="455" spans="1:5" ht="30.75">
      <c r="A455" s="130"/>
      <c r="B455" s="131" t="s">
        <v>45</v>
      </c>
      <c r="C455" s="130"/>
      <c r="D455" s="133"/>
      <c r="E455" s="134"/>
    </row>
    <row r="456" spans="1:5" ht="15">
      <c r="A456" s="130">
        <v>401</v>
      </c>
      <c r="B456" s="135" t="s">
        <v>140</v>
      </c>
      <c r="C456" s="130" t="s">
        <v>22</v>
      </c>
      <c r="D456" s="133"/>
      <c r="E456" s="134"/>
    </row>
    <row r="457" spans="1:5" ht="15">
      <c r="A457" s="130">
        <v>402</v>
      </c>
      <c r="B457" s="135" t="s">
        <v>186</v>
      </c>
      <c r="C457" s="130" t="s">
        <v>22</v>
      </c>
      <c r="D457" s="133"/>
      <c r="E457" s="134"/>
    </row>
    <row r="458" spans="1:5" ht="15">
      <c r="A458" s="130">
        <v>403</v>
      </c>
      <c r="B458" s="135" t="s">
        <v>48</v>
      </c>
      <c r="C458" s="130" t="s">
        <v>22</v>
      </c>
      <c r="D458" s="133"/>
      <c r="E458" s="134"/>
    </row>
    <row r="459" spans="1:5" ht="15">
      <c r="A459" s="130">
        <v>404</v>
      </c>
      <c r="B459" s="135" t="s">
        <v>187</v>
      </c>
      <c r="C459" s="130" t="s">
        <v>22</v>
      </c>
      <c r="D459" s="133"/>
      <c r="E459" s="134"/>
    </row>
    <row r="460" spans="1:5" ht="15">
      <c r="A460" s="80"/>
      <c r="B460" s="88"/>
      <c r="C460" s="80"/>
      <c r="D460" s="83"/>
      <c r="E460" s="89"/>
    </row>
    <row r="461" spans="1:5" ht="15">
      <c r="A461" s="98">
        <v>500</v>
      </c>
      <c r="B461" s="61" t="s">
        <v>20</v>
      </c>
      <c r="C461" s="62"/>
      <c r="D461" s="64"/>
      <c r="E461" s="65"/>
    </row>
    <row r="462" spans="1:5" ht="15">
      <c r="A462" s="80">
        <v>501</v>
      </c>
      <c r="B462" s="76" t="s">
        <v>188</v>
      </c>
      <c r="C462" s="71" t="s">
        <v>22</v>
      </c>
      <c r="D462" s="77"/>
      <c r="E462" s="75"/>
    </row>
    <row r="463" spans="1:5" ht="15">
      <c r="A463" s="116"/>
      <c r="B463" s="78"/>
      <c r="C463" s="80"/>
      <c r="D463" s="83"/>
      <c r="E463" s="89"/>
    </row>
    <row r="464" spans="1:5" ht="15">
      <c r="A464" s="116"/>
      <c r="B464" s="45"/>
      <c r="C464" s="80"/>
      <c r="D464" s="83"/>
      <c r="E464" s="89"/>
    </row>
    <row r="465" spans="1:5" ht="15">
      <c r="A465" s="54">
        <v>3</v>
      </c>
      <c r="B465" s="55" t="s">
        <v>190</v>
      </c>
      <c r="C465" s="56"/>
      <c r="D465" s="58"/>
      <c r="E465" s="59"/>
    </row>
    <row r="466" spans="1:5" ht="15">
      <c r="A466" s="145">
        <v>100</v>
      </c>
      <c r="B466" s="61" t="s">
        <v>38</v>
      </c>
      <c r="C466" s="62"/>
      <c r="D466" s="64"/>
      <c r="E466" s="65"/>
    </row>
    <row r="467" spans="1:5" ht="30.75">
      <c r="A467" s="116">
        <v>101</v>
      </c>
      <c r="B467" s="84" t="s">
        <v>191</v>
      </c>
      <c r="C467" s="80" t="s">
        <v>19</v>
      </c>
      <c r="D467" s="83"/>
      <c r="E467" s="75"/>
    </row>
    <row r="468" spans="1:5" ht="30.75">
      <c r="A468" s="116">
        <v>102</v>
      </c>
      <c r="B468" s="84" t="s">
        <v>192</v>
      </c>
      <c r="C468" s="80" t="s">
        <v>19</v>
      </c>
      <c r="D468" s="83"/>
      <c r="E468" s="75"/>
    </row>
    <row r="469" spans="1:5" ht="15">
      <c r="A469" s="116"/>
      <c r="B469" s="78"/>
      <c r="C469" s="116"/>
      <c r="D469" s="115"/>
      <c r="E469" s="12"/>
    </row>
    <row r="470" spans="1:5" ht="15">
      <c r="A470" s="145">
        <v>200</v>
      </c>
      <c r="B470" s="61" t="s">
        <v>193</v>
      </c>
      <c r="C470" s="62"/>
      <c r="D470" s="64"/>
      <c r="E470" s="65"/>
    </row>
    <row r="471" spans="1:5" ht="30.75">
      <c r="A471" s="116">
        <v>201</v>
      </c>
      <c r="B471" s="146" t="s">
        <v>194</v>
      </c>
      <c r="C471" s="116" t="s">
        <v>10</v>
      </c>
      <c r="D471" s="147"/>
      <c r="E471" s="10"/>
    </row>
    <row r="472" spans="1:5" ht="15">
      <c r="A472" s="116"/>
      <c r="B472" s="78"/>
      <c r="C472" s="116"/>
      <c r="D472" s="148"/>
      <c r="E472" s="12"/>
    </row>
    <row r="473" spans="1:5" ht="15">
      <c r="A473" s="145">
        <v>300</v>
      </c>
      <c r="B473" s="61" t="s">
        <v>195</v>
      </c>
      <c r="C473" s="62"/>
      <c r="D473" s="64"/>
      <c r="E473" s="65"/>
    </row>
    <row r="474" spans="1:5" ht="15">
      <c r="A474" s="116">
        <v>301</v>
      </c>
      <c r="B474" s="115" t="s">
        <v>196</v>
      </c>
      <c r="C474" s="116" t="s">
        <v>22</v>
      </c>
      <c r="D474" s="148"/>
      <c r="E474" s="10"/>
    </row>
    <row r="475" spans="1:5" ht="15">
      <c r="A475" s="116">
        <v>302</v>
      </c>
      <c r="B475" s="115" t="s">
        <v>197</v>
      </c>
      <c r="C475" s="116" t="s">
        <v>22</v>
      </c>
      <c r="D475" s="148"/>
      <c r="E475" s="10"/>
    </row>
    <row r="476" spans="1:5" ht="15">
      <c r="A476" s="116"/>
      <c r="B476" s="149"/>
      <c r="C476" s="116"/>
      <c r="D476" s="115"/>
      <c r="E476" s="12"/>
    </row>
    <row r="477" spans="1:5" ht="15">
      <c r="A477" s="60">
        <v>400</v>
      </c>
      <c r="B477" s="61" t="s">
        <v>27</v>
      </c>
      <c r="C477" s="62"/>
      <c r="D477" s="64"/>
      <c r="E477" s="65"/>
    </row>
    <row r="478" spans="1:5" ht="15">
      <c r="A478" s="71">
        <v>401</v>
      </c>
      <c r="B478" s="84" t="s">
        <v>128</v>
      </c>
      <c r="C478" s="80" t="s">
        <v>22</v>
      </c>
      <c r="D478" s="83"/>
      <c r="E478" s="75"/>
    </row>
    <row r="479" spans="1:5" ht="15">
      <c r="A479" s="71">
        <v>402</v>
      </c>
      <c r="B479" s="84" t="s">
        <v>185</v>
      </c>
      <c r="C479" s="80" t="s">
        <v>10</v>
      </c>
      <c r="D479" s="83"/>
      <c r="E479" s="75"/>
    </row>
    <row r="480" spans="1:5" ht="15">
      <c r="A480" s="112"/>
      <c r="B480" s="78"/>
      <c r="C480" s="112"/>
      <c r="D480" s="114"/>
      <c r="E480" s="89"/>
    </row>
    <row r="481" spans="1:5" ht="15">
      <c r="A481" s="116"/>
      <c r="B481" s="45"/>
      <c r="C481" s="116"/>
      <c r="D481" s="115"/>
      <c r="E481" s="12"/>
    </row>
    <row r="482" spans="1:5" ht="15">
      <c r="A482" s="54">
        <v>4</v>
      </c>
      <c r="B482" s="55" t="s">
        <v>199</v>
      </c>
      <c r="C482" s="56"/>
      <c r="D482" s="58"/>
      <c r="E482" s="59"/>
    </row>
    <row r="483" spans="1:5" ht="15">
      <c r="A483" s="16">
        <v>100</v>
      </c>
      <c r="B483" s="17" t="s">
        <v>17</v>
      </c>
      <c r="C483" s="18"/>
      <c r="D483" s="20"/>
      <c r="E483" s="21"/>
    </row>
    <row r="484" spans="1:5" ht="30.75">
      <c r="A484" s="6">
        <v>101</v>
      </c>
      <c r="B484" s="7" t="s">
        <v>200</v>
      </c>
      <c r="C484" s="6" t="s">
        <v>19</v>
      </c>
      <c r="D484" s="22"/>
      <c r="E484" s="10"/>
    </row>
    <row r="485" spans="1:5" ht="30.75">
      <c r="A485" s="6">
        <v>102</v>
      </c>
      <c r="B485" s="7" t="s">
        <v>201</v>
      </c>
      <c r="C485" s="6" t="s">
        <v>19</v>
      </c>
      <c r="D485" s="22"/>
      <c r="E485" s="10"/>
    </row>
    <row r="486" spans="1:5" ht="15">
      <c r="A486" s="6">
        <v>103</v>
      </c>
      <c r="B486" s="7" t="s">
        <v>202</v>
      </c>
      <c r="C486" s="6" t="s">
        <v>203</v>
      </c>
      <c r="D486" s="22"/>
      <c r="E486" s="10"/>
    </row>
    <row r="487" spans="1:5" ht="30.75">
      <c r="A487" s="6">
        <v>104</v>
      </c>
      <c r="B487" s="7" t="s">
        <v>204</v>
      </c>
      <c r="C487" s="6" t="s">
        <v>203</v>
      </c>
      <c r="D487" s="22"/>
      <c r="E487" s="10"/>
    </row>
    <row r="488" spans="1:5" ht="15">
      <c r="A488" s="6"/>
      <c r="B488" s="11"/>
      <c r="C488" s="6"/>
      <c r="D488" s="22"/>
      <c r="E488" s="12"/>
    </row>
    <row r="489" spans="1:5" ht="15">
      <c r="A489" s="16">
        <v>200</v>
      </c>
      <c r="B489" s="17" t="s">
        <v>205</v>
      </c>
      <c r="C489" s="18"/>
      <c r="D489" s="20"/>
      <c r="E489" s="21"/>
    </row>
    <row r="490" spans="1:5" ht="15">
      <c r="A490" s="116">
        <v>201</v>
      </c>
      <c r="B490" s="146" t="s">
        <v>206</v>
      </c>
      <c r="C490" s="116" t="s">
        <v>10</v>
      </c>
      <c r="D490" s="43"/>
      <c r="E490" s="10"/>
    </row>
    <row r="491" spans="1:5" ht="30.75">
      <c r="A491" s="116">
        <v>202</v>
      </c>
      <c r="B491" s="146" t="s">
        <v>207</v>
      </c>
      <c r="C491" s="116" t="s">
        <v>19</v>
      </c>
      <c r="D491" s="43"/>
      <c r="E491" s="10"/>
    </row>
    <row r="492" spans="1:5" ht="15">
      <c r="A492" s="116">
        <v>203</v>
      </c>
      <c r="B492" s="146" t="s">
        <v>208</v>
      </c>
      <c r="C492" s="116" t="s">
        <v>57</v>
      </c>
      <c r="D492" s="43"/>
      <c r="E492" s="10"/>
    </row>
    <row r="493" spans="1:5" ht="15">
      <c r="A493" s="116"/>
      <c r="B493" s="11"/>
      <c r="C493" s="116"/>
      <c r="D493" s="43"/>
      <c r="E493" s="12"/>
    </row>
    <row r="494" spans="1:5" ht="15">
      <c r="A494" s="145">
        <v>300</v>
      </c>
      <c r="B494" s="61" t="s">
        <v>38</v>
      </c>
      <c r="C494" s="62"/>
      <c r="D494" s="150"/>
      <c r="E494" s="65"/>
    </row>
    <row r="495" spans="1:5" ht="30.75">
      <c r="A495" s="116">
        <v>301</v>
      </c>
      <c r="B495" s="84" t="s">
        <v>191</v>
      </c>
      <c r="C495" s="80" t="s">
        <v>19</v>
      </c>
      <c r="D495" s="151"/>
      <c r="E495" s="75"/>
    </row>
    <row r="496" spans="1:5" ht="15">
      <c r="A496" s="116"/>
      <c r="B496" s="11"/>
      <c r="C496" s="116"/>
      <c r="D496" s="148"/>
      <c r="E496" s="89"/>
    </row>
    <row r="497" spans="1:5" ht="15">
      <c r="A497" s="60">
        <v>400</v>
      </c>
      <c r="B497" s="61" t="s">
        <v>27</v>
      </c>
      <c r="C497" s="62"/>
      <c r="D497" s="64"/>
      <c r="E497" s="65"/>
    </row>
    <row r="498" spans="1:5" ht="15">
      <c r="A498" s="71">
        <v>401</v>
      </c>
      <c r="B498" s="84" t="s">
        <v>128</v>
      </c>
      <c r="C498" s="80" t="s">
        <v>22</v>
      </c>
      <c r="D498" s="83"/>
      <c r="E498" s="75"/>
    </row>
    <row r="499" spans="1:5" ht="15">
      <c r="A499" s="71">
        <v>402</v>
      </c>
      <c r="B499" s="84" t="s">
        <v>209</v>
      </c>
      <c r="C499" s="80" t="s">
        <v>10</v>
      </c>
      <c r="D499" s="83"/>
      <c r="E499" s="75"/>
    </row>
    <row r="500" spans="1:5" ht="15">
      <c r="A500" s="71">
        <v>403</v>
      </c>
      <c r="B500" s="84" t="s">
        <v>115</v>
      </c>
      <c r="C500" s="80" t="s">
        <v>22</v>
      </c>
      <c r="D500" s="83"/>
      <c r="E500" s="75"/>
    </row>
    <row r="501" spans="1:5" ht="15">
      <c r="A501" s="71">
        <v>404</v>
      </c>
      <c r="B501" s="84" t="s">
        <v>210</v>
      </c>
      <c r="C501" s="80" t="s">
        <v>22</v>
      </c>
      <c r="D501" s="83"/>
      <c r="E501" s="75"/>
    </row>
    <row r="502" spans="1:5" ht="15">
      <c r="A502" s="112"/>
      <c r="B502" s="78"/>
      <c r="C502" s="112"/>
      <c r="D502" s="114"/>
      <c r="E502" s="89"/>
    </row>
    <row r="503" spans="1:5" ht="15">
      <c r="A503" s="116"/>
      <c r="B503" s="45"/>
      <c r="C503" s="116"/>
      <c r="D503" s="148"/>
      <c r="E503" s="12"/>
    </row>
    <row r="504" spans="1:5" ht="15">
      <c r="A504" s="54">
        <v>5</v>
      </c>
      <c r="B504" s="55" t="s">
        <v>212</v>
      </c>
      <c r="C504" s="56"/>
      <c r="D504" s="58"/>
      <c r="E504" s="59"/>
    </row>
    <row r="505" spans="1:5" ht="15">
      <c r="A505" s="145">
        <v>100</v>
      </c>
      <c r="B505" s="61" t="s">
        <v>38</v>
      </c>
      <c r="C505" s="62"/>
      <c r="D505" s="64"/>
      <c r="E505" s="65"/>
    </row>
    <row r="506" spans="1:5" ht="30.75">
      <c r="A506" s="116">
        <v>101</v>
      </c>
      <c r="B506" s="84" t="s">
        <v>213</v>
      </c>
      <c r="C506" s="80" t="s">
        <v>19</v>
      </c>
      <c r="D506" s="151"/>
      <c r="E506" s="152"/>
    </row>
    <row r="507" spans="1:5" ht="30.75">
      <c r="A507" s="116">
        <v>102</v>
      </c>
      <c r="B507" s="84" t="s">
        <v>214</v>
      </c>
      <c r="C507" s="80" t="s">
        <v>19</v>
      </c>
      <c r="D507" s="151"/>
      <c r="E507" s="152"/>
    </row>
    <row r="508" spans="1:5" ht="15">
      <c r="A508" s="116">
        <v>103</v>
      </c>
      <c r="B508" s="84" t="s">
        <v>215</v>
      </c>
      <c r="C508" s="80" t="s">
        <v>19</v>
      </c>
      <c r="D508" s="151"/>
      <c r="E508" s="152"/>
    </row>
    <row r="509" spans="1:5" ht="15">
      <c r="A509" s="116"/>
      <c r="B509" s="11"/>
      <c r="C509" s="6"/>
      <c r="D509" s="43"/>
      <c r="E509" s="153"/>
    </row>
    <row r="510" spans="1:5" ht="15">
      <c r="A510" s="16">
        <v>200</v>
      </c>
      <c r="B510" s="17" t="s">
        <v>17</v>
      </c>
      <c r="C510" s="18"/>
      <c r="D510" s="20"/>
      <c r="E510" s="154"/>
    </row>
    <row r="511" spans="1:5" ht="15">
      <c r="A511" s="6">
        <v>201</v>
      </c>
      <c r="B511" s="7" t="s">
        <v>216</v>
      </c>
      <c r="C511" s="6" t="s">
        <v>10</v>
      </c>
      <c r="D511" s="43"/>
      <c r="E511" s="9"/>
    </row>
    <row r="512" spans="1:5" ht="15">
      <c r="A512" s="116"/>
      <c r="B512" s="11"/>
      <c r="C512" s="6"/>
      <c r="D512" s="43"/>
      <c r="E512" s="12"/>
    </row>
    <row r="513" spans="1:5" ht="15">
      <c r="A513" s="16">
        <v>300</v>
      </c>
      <c r="B513" s="17" t="s">
        <v>27</v>
      </c>
      <c r="C513" s="18"/>
      <c r="D513" s="20"/>
      <c r="E513" s="21"/>
    </row>
    <row r="514" spans="1:5" ht="30.75">
      <c r="A514" s="116">
        <v>301</v>
      </c>
      <c r="B514" s="84" t="s">
        <v>217</v>
      </c>
      <c r="C514" s="6" t="s">
        <v>22</v>
      </c>
      <c r="D514" s="43"/>
      <c r="E514" s="10"/>
    </row>
    <row r="515" spans="1:5" ht="15">
      <c r="A515" s="116"/>
      <c r="B515" s="11"/>
      <c r="C515" s="6"/>
      <c r="D515" s="9"/>
      <c r="E515" s="12"/>
    </row>
    <row r="516" spans="1:5" ht="15">
      <c r="A516" s="116"/>
      <c r="B516" s="45"/>
      <c r="C516" s="6"/>
      <c r="D516" s="6"/>
      <c r="E516" s="12"/>
    </row>
    <row r="517" spans="1:5" ht="15">
      <c r="A517" s="155"/>
      <c r="B517" s="156" t="s">
        <v>219</v>
      </c>
      <c r="C517" s="155"/>
      <c r="D517" s="157"/>
      <c r="E517" s="158"/>
    </row>
    <row r="518" spans="1:5" ht="15.75">
      <c r="A518" s="159">
        <v>100</v>
      </c>
      <c r="B518" s="160" t="s">
        <v>220</v>
      </c>
      <c r="C518" s="161"/>
      <c r="D518" s="161"/>
      <c r="E518" s="161"/>
    </row>
    <row r="519" spans="1:5" ht="45.75">
      <c r="A519" s="162"/>
      <c r="B519" s="163" t="s">
        <v>221</v>
      </c>
      <c r="C519" s="164"/>
      <c r="D519" s="164"/>
      <c r="E519" s="164"/>
    </row>
    <row r="520" spans="1:5" ht="15">
      <c r="A520" s="166">
        <v>101</v>
      </c>
      <c r="B520" s="167" t="s">
        <v>222</v>
      </c>
      <c r="C520" s="166" t="s">
        <v>223</v>
      </c>
      <c r="D520" s="169"/>
      <c r="E520" s="169"/>
    </row>
    <row r="521" spans="1:5" ht="15">
      <c r="A521" s="166">
        <v>102</v>
      </c>
      <c r="B521" s="167" t="s">
        <v>224</v>
      </c>
      <c r="C521" s="166" t="s">
        <v>223</v>
      </c>
      <c r="D521" s="169"/>
      <c r="E521" s="169"/>
    </row>
    <row r="522" spans="1:5" ht="15">
      <c r="A522" s="166">
        <v>103</v>
      </c>
      <c r="B522" s="167" t="s">
        <v>225</v>
      </c>
      <c r="C522" s="166" t="s">
        <v>226</v>
      </c>
      <c r="D522" s="169"/>
      <c r="E522" s="169"/>
    </row>
    <row r="523" spans="1:5" ht="15">
      <c r="A523" s="166">
        <v>104</v>
      </c>
      <c r="B523" s="167" t="s">
        <v>227</v>
      </c>
      <c r="C523" s="166" t="s">
        <v>22</v>
      </c>
      <c r="D523" s="169"/>
      <c r="E523" s="169"/>
    </row>
    <row r="524" spans="1:5" ht="15">
      <c r="A524" s="166"/>
      <c r="B524" s="170"/>
      <c r="C524" s="166"/>
      <c r="D524" s="169"/>
      <c r="E524" s="171"/>
    </row>
    <row r="525" spans="1:5" ht="15">
      <c r="A525" s="159">
        <v>200</v>
      </c>
      <c r="B525" s="160" t="s">
        <v>228</v>
      </c>
      <c r="C525" s="159"/>
      <c r="D525" s="173"/>
      <c r="E525" s="173"/>
    </row>
    <row r="526" spans="1:5" ht="15">
      <c r="A526" s="166">
        <v>201</v>
      </c>
      <c r="B526" s="167" t="s">
        <v>229</v>
      </c>
      <c r="C526" s="166" t="s">
        <v>10</v>
      </c>
      <c r="D526" s="169"/>
      <c r="E526" s="169"/>
    </row>
    <row r="527" spans="1:5" ht="30.75">
      <c r="A527" s="166">
        <v>202</v>
      </c>
      <c r="B527" s="167" t="s">
        <v>230</v>
      </c>
      <c r="C527" s="166" t="s">
        <v>19</v>
      </c>
      <c r="D527" s="169"/>
      <c r="E527" s="169"/>
    </row>
    <row r="528" spans="1:5" ht="137.25">
      <c r="A528" s="166">
        <v>203</v>
      </c>
      <c r="B528" s="167" t="s">
        <v>231</v>
      </c>
      <c r="C528" s="166" t="s">
        <v>19</v>
      </c>
      <c r="D528" s="169"/>
      <c r="E528" s="169"/>
    </row>
    <row r="529" spans="1:5" ht="15">
      <c r="A529" s="166"/>
      <c r="B529" s="170"/>
      <c r="C529" s="166"/>
      <c r="D529" s="169"/>
      <c r="E529" s="171"/>
    </row>
    <row r="530" spans="1:5" ht="15">
      <c r="A530" s="159">
        <v>300</v>
      </c>
      <c r="B530" s="160" t="s">
        <v>17</v>
      </c>
      <c r="C530" s="159"/>
      <c r="D530" s="173"/>
      <c r="E530" s="173"/>
    </row>
    <row r="531" spans="1:5" ht="30.75">
      <c r="A531" s="166">
        <v>301</v>
      </c>
      <c r="B531" s="167" t="s">
        <v>232</v>
      </c>
      <c r="C531" s="166" t="s">
        <v>10</v>
      </c>
      <c r="D531" s="169"/>
      <c r="E531" s="169"/>
    </row>
    <row r="532" spans="1:5" ht="15">
      <c r="A532" s="166"/>
      <c r="B532" s="170"/>
      <c r="C532" s="166"/>
      <c r="D532" s="169"/>
      <c r="E532" s="171"/>
    </row>
    <row r="533" spans="1:5" ht="15">
      <c r="A533" s="166"/>
      <c r="B533" s="170"/>
      <c r="C533" s="166"/>
      <c r="D533" s="169"/>
      <c r="E533" s="171"/>
    </row>
    <row r="534" spans="1:5" ht="15">
      <c r="A534" s="177"/>
      <c r="B534" s="38" t="s">
        <v>228</v>
      </c>
      <c r="C534" s="39"/>
      <c r="D534" s="178"/>
      <c r="E534" s="179"/>
    </row>
    <row r="535" spans="1:5" ht="16.5">
      <c r="A535" s="180">
        <v>100</v>
      </c>
      <c r="B535" s="161" t="s">
        <v>234</v>
      </c>
      <c r="C535" s="160"/>
      <c r="D535" s="160"/>
      <c r="E535" s="160"/>
    </row>
    <row r="536" spans="1:5" ht="121.5">
      <c r="A536" s="181">
        <v>101</v>
      </c>
      <c r="B536" s="182" t="s">
        <v>235</v>
      </c>
      <c r="C536" s="181" t="s">
        <v>19</v>
      </c>
      <c r="D536" s="184"/>
      <c r="E536" s="185"/>
    </row>
    <row r="537" spans="1:5" ht="115.15">
      <c r="A537" s="181">
        <v>102</v>
      </c>
      <c r="B537" s="182" t="s">
        <v>236</v>
      </c>
      <c r="C537" s="181" t="s">
        <v>19</v>
      </c>
      <c r="D537" s="184"/>
      <c r="E537" s="185"/>
    </row>
    <row r="538" spans="1:5">
      <c r="A538" s="116"/>
      <c r="B538" s="170"/>
      <c r="C538" s="181"/>
      <c r="D538" s="182"/>
      <c r="E538" s="189"/>
    </row>
    <row r="539" spans="1:5" ht="15"/>
    <row r="540" spans="1:5" ht="15"/>
  </sheetData>
  <mergeCells count="2">
    <mergeCell ref="D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9EC07B008E30C940AF77D7EB80E92070" ma:contentTypeVersion="28" ma:contentTypeDescription="" ma:contentTypeScope="" ma:versionID="d1a039a158b160e5cfc5422f64b1091d">
  <xsd:schema xmlns:xsd="http://www.w3.org/2001/XMLSchema" xmlns:xs="http://www.w3.org/2001/XMLSchema" xmlns:p="http://schemas.microsoft.com/office/2006/metadata/properties" xmlns:ns1="http://schemas.microsoft.com/sharepoint/v3" xmlns:ns2="ebb4720f-66d3-4875-9bf2-28ed94ffc9d2" xmlns:ns3="3a2cca07-d411-4b48-b7e8-c526dfd39ce0" xmlns:ns4="14a9c00f-d9e3-4eb9-aad3-f69239d17d9c" xmlns:ns5="508ba6eb-9e09-4fd5-92f2-2d9921329f2d" xmlns:ns6="c032cab3-1d9e-4bfd-bf13-ea9b7eeb5f79" targetNamespace="http://schemas.microsoft.com/office/2006/metadata/properties" ma:root="true" ma:fieldsID="9895ddaa44fb5f0ebd4521d866ef0a78" ns1:_="" ns2:_="" ns3:_="" ns4:_="" ns5:_="" ns6:_="">
    <xsd:import namespace="http://schemas.microsoft.com/sharepoint/v3"/>
    <xsd:import namespace="ebb4720f-66d3-4875-9bf2-28ed94ffc9d2"/>
    <xsd:import namespace="3a2cca07-d411-4b48-b7e8-c526dfd39ce0"/>
    <xsd:import namespace="14a9c00f-d9e3-4eb9-aad3-f69239d17d9c"/>
    <xsd:import namespace="508ba6eb-9e09-4fd5-92f2-2d9921329f2d"/>
    <xsd:import namespace="c032cab3-1d9e-4bfd-bf13-ea9b7eeb5f79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o99d250c03344da181939f0145dbc023" minOccurs="0"/>
                <xsd:element ref="ns4:j50cb40f2a0941d2947e6bcbd5d19dce" minOccurs="0"/>
                <xsd:element ref="ns4:kecc0e8a0a3349c79c5d1d6e51bea7c3" minOccurs="0"/>
                <xsd:element ref="ns4:l9d65098618b4a8fbbe87718e7187e6b" minOccurs="0"/>
                <xsd:element ref="ns4:jcd7455606374210a964e5d7a999097a" minOccurs="0"/>
                <xsd:element ref="ns4:e2b781e9cad840cd89b90f5a7e989839" minOccurs="0"/>
                <xsd:element ref="ns5:_dlc_DocId" minOccurs="0"/>
                <xsd:element ref="ns5:_dlc_DocIdUrl" minOccurs="0"/>
                <xsd:element ref="ns5:_dlc_DocIdPersistId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lcf76f155ced4ddcb4097134ff3c332f" minOccurs="0"/>
                <xsd:element ref="ns6:MediaServiceOCR" minOccurs="0"/>
                <xsd:element ref="ns6:MediaServiceAutoKeyPoints" minOccurs="0"/>
                <xsd:element ref="ns6:MediaServiceKeyPoint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4720f-66d3-4875-9bf2-28ed94ffc9d2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72b6690-853f-4ec4-a8d2-dbd7f8bfb1ac}" ma:internalName="TaxCatchAll" ma:showField="CatchAllData" ma:web="ebb4720f-66d3-4875-9bf2-28ed94ffc9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72b6690-853f-4ec4-a8d2-dbd7f8bfb1ac}" ma:internalName="TaxCatchAllLabel" ma:readOnly="true" ma:showField="CatchAllDataLabel" ma:web="ebb4720f-66d3-4875-9bf2-28ed94ffc9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EN|df94d523-0057-41e3-9cad-b091baa812d5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2cab3-1d9e-4bfd-bf13-ea9b7eeb5f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032cab3-1d9e-4bfd-bf13-ea9b7eeb5f79">
      <Terms xmlns="http://schemas.microsoft.com/office/infopath/2007/PartnerControls"/>
    </lcf76f155ced4ddcb4097134ff3c332f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BEN19011</TermName>
          <TermId xmlns="http://schemas.microsoft.com/office/infopath/2007/PartnerControls">976637b6-14cb-46c8-9bb1-8f353af924f1</TermId>
        </TermInfo>
      </Terms>
    </e2b781e9cad840cd89b90f5a7e989839>
    <TaxCatchAll xmlns="3a2cca07-d411-4b48-b7e8-c526dfd39ce0">
      <Value>502</Value>
      <Value>11</Value>
      <Value>1</Value>
      <Value>385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</TermName>
          <TermId xmlns="http://schemas.microsoft.com/office/infopath/2007/PartnerControls">df94d523-0057-41e3-9cad-b091baa812d5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BEN19011-10002</TermName>
          <TermId xmlns="http://schemas.microsoft.com/office/infopath/2007/PartnerControls">6d54035e-daf6-4026-86fa-181414e8aaf8</TermId>
        </TermInfo>
      </Terms>
    </l9d65098618b4a8fbbe87718e7187e6b>
    <_dlc_DocId xmlns="508ba6eb-9e09-4fd5-92f2-2d9921329f2d">BENENABEL-701402977-45849</_dlc_DocId>
    <_dlc_DocIdUrl xmlns="508ba6eb-9e09-4fd5-92f2-2d9921329f2d">
      <Url>https://enabelbe.sharepoint.com/sites/BEN/_layouts/15/DocIdRedir.aspx?ID=BENENABEL-701402977-45849</Url>
      <Description>BENENABEL-701402977-45849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325344D-8203-4E9B-A404-862B8347A5B7}"/>
</file>

<file path=customXml/itemProps2.xml><?xml version="1.0" encoding="utf-8"?>
<ds:datastoreItem xmlns:ds="http://schemas.openxmlformats.org/officeDocument/2006/customXml" ds:itemID="{270386DD-A19A-49C3-9351-A2630F8D4CBF}"/>
</file>

<file path=customXml/itemProps3.xml><?xml version="1.0" encoding="utf-8"?>
<ds:datastoreItem xmlns:ds="http://schemas.openxmlformats.org/officeDocument/2006/customXml" ds:itemID="{82503891-7088-4BE9-AFD3-A1B215A779A1}"/>
</file>

<file path=customXml/itemProps4.xml><?xml version="1.0" encoding="utf-8"?>
<ds:datastoreItem xmlns:ds="http://schemas.openxmlformats.org/officeDocument/2006/customXml" ds:itemID="{C31F936F-59E4-454E-9BFD-AE9A4A8FF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Alain.MOHLENHOFF</dc:creator>
  <cp:keywords/>
  <dc:description/>
  <cp:lastModifiedBy>AHOGNI, Hector</cp:lastModifiedBy>
  <cp:revision/>
  <dcterms:created xsi:type="dcterms:W3CDTF">2023-03-23T10:41:50Z</dcterms:created>
  <dcterms:modified xsi:type="dcterms:W3CDTF">2023-04-20T12:59:38Z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0x01010084FDA68FEA25C847A6128BBA7C1A6EC1009EC07B008E30C940AF77D7EB80E92070</vt:lpwstr>
  </property>
  <property fmtid="{D5CDD505-2E9C-101B-9397-08002B2CF9AE}" pid="3" name="Contract_reference">
    <vt:lpwstr>502</vt:lpwstr>
  </property>
  <property fmtid="{D5CDD505-2E9C-101B-9397-08002B2CF9AE}" pid="4" name="Project_code">
    <vt:lpwstr>385</vt:lpwstr>
  </property>
  <property fmtid="{D5CDD505-2E9C-101B-9397-08002B2CF9AE}" pid="5" name="Document_Language">
    <vt:lpwstr>11</vt:lpwstr>
  </property>
  <property fmtid="{D5CDD505-2E9C-101B-9397-08002B2CF9AE}" pid="6" name="Country">
    <vt:lpwstr>1;#BEN|df94d523-0057-41e3-9cad-b091baa812d5</vt:lpwstr>
  </property>
  <property fmtid="{D5CDD505-2E9C-101B-9397-08002B2CF9AE}" pid="7" name="_dlc_DocIdItemGuid">
    <vt:lpwstr>2774760c-243a-4ea0-9124-c523fe8d3dbf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  <property fmtid="{D5CDD505-2E9C-101B-9397-08002B2CF9AE}" pid="11" name="_docset_NoMedatataSyncRequired">
    <vt:lpwstr>False</vt:lpwstr>
  </property>
</Properties>
</file>