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170341T_NEKKAL/MP_plus30k/SEN170341T-10119_Achèvement 11 CEC/2_CSC/"/>
    </mc:Choice>
  </mc:AlternateContent>
  <xr:revisionPtr revIDLastSave="3" documentId="11_F48FB351B77FDA11DAB061717C5BE8AD7222FACC" xr6:coauthVersionLast="47" xr6:coauthVersionMax="47" xr10:uidLastSave="{B57569E9-741C-4682-9F22-8068F28461B5}"/>
  <bookViews>
    <workbookView xWindow="-110" yWindow="-110" windowWidth="19420" windowHeight="10420" xr2:uid="{00000000-000D-0000-FFFF-FFFF00000000}"/>
  </bookViews>
  <sheets>
    <sheet name="Lot-11_Agnam_Civol_V3A" sheetId="7" r:id="rId1"/>
  </sheets>
  <definedNames>
    <definedName name="_xlnm.Print_Area" localSheetId="0">'Lot-11_Agnam_Civol_V3A'!$A$1:$F$196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7" l="1"/>
  <c r="F31" i="7" l="1"/>
  <c r="F49" i="7"/>
  <c r="F46" i="7"/>
  <c r="D30" i="7"/>
  <c r="D45" i="7" s="1"/>
  <c r="F45" i="7" s="1"/>
  <c r="D29" i="7"/>
  <c r="F29" i="7" s="1"/>
  <c r="D28" i="7"/>
  <c r="F28" i="7" s="1"/>
  <c r="D26" i="7"/>
  <c r="F26" i="7" s="1"/>
  <c r="D25" i="7"/>
  <c r="F25" i="7" s="1"/>
  <c r="D24" i="7"/>
  <c r="F24" i="7" s="1"/>
  <c r="D23" i="7"/>
  <c r="F23" i="7" s="1"/>
  <c r="D15" i="7"/>
  <c r="F15" i="7" s="1"/>
  <c r="D14" i="7"/>
  <c r="D13" i="7"/>
  <c r="F13" i="7" s="1"/>
  <c r="F10" i="7"/>
  <c r="F9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67" i="7"/>
  <c r="F166" i="7"/>
  <c r="F165" i="7"/>
  <c r="F164" i="7"/>
  <c r="F160" i="7"/>
  <c r="F161" i="7" s="1"/>
  <c r="F156" i="7"/>
  <c r="F155" i="7"/>
  <c r="F154" i="7"/>
  <c r="F153" i="7"/>
  <c r="F152" i="7"/>
  <c r="F151" i="7"/>
  <c r="F147" i="7"/>
  <c r="F146" i="7"/>
  <c r="F145" i="7"/>
  <c r="F144" i="7"/>
  <c r="F143" i="7"/>
  <c r="F142" i="7"/>
  <c r="F141" i="7"/>
  <c r="F140" i="7"/>
  <c r="F136" i="7"/>
  <c r="F135" i="7"/>
  <c r="F134" i="7"/>
  <c r="F128" i="7"/>
  <c r="F127" i="7"/>
  <c r="F126" i="7"/>
  <c r="F125" i="7"/>
  <c r="F124" i="7"/>
  <c r="F123" i="7"/>
  <c r="F119" i="7"/>
  <c r="F118" i="7"/>
  <c r="F117" i="7"/>
  <c r="F116" i="7"/>
  <c r="F115" i="7"/>
  <c r="F111" i="7"/>
  <c r="F110" i="7"/>
  <c r="F109" i="7"/>
  <c r="F108" i="7"/>
  <c r="F103" i="7"/>
  <c r="F102" i="7"/>
  <c r="F101" i="7"/>
  <c r="F100" i="7"/>
  <c r="F97" i="7"/>
  <c r="F96" i="7"/>
  <c r="F93" i="7"/>
  <c r="F92" i="7"/>
  <c r="F89" i="7"/>
  <c r="F88" i="7"/>
  <c r="F82" i="7"/>
  <c r="D81" i="7"/>
  <c r="F81" i="7" s="1"/>
  <c r="F80" i="7"/>
  <c r="F77" i="7"/>
  <c r="F76" i="7"/>
  <c r="F75" i="7"/>
  <c r="F74" i="7"/>
  <c r="F73" i="7"/>
  <c r="F72" i="7"/>
  <c r="F71" i="7"/>
  <c r="F66" i="7"/>
  <c r="F65" i="7"/>
  <c r="F64" i="7"/>
  <c r="F63" i="7"/>
  <c r="F62" i="7"/>
  <c r="F61" i="7"/>
  <c r="F60" i="7"/>
  <c r="F59" i="7"/>
  <c r="F58" i="7"/>
  <c r="F48" i="7"/>
  <c r="F47" i="7"/>
  <c r="F41" i="7"/>
  <c r="F39" i="7"/>
  <c r="F38" i="7"/>
  <c r="F37" i="7"/>
  <c r="F36" i="7"/>
  <c r="F11" i="7" l="1"/>
  <c r="D43" i="7"/>
  <c r="F43" i="7" s="1"/>
  <c r="F30" i="7"/>
  <c r="D35" i="7"/>
  <c r="F35" i="7" s="1"/>
  <c r="F14" i="7"/>
  <c r="F148" i="7"/>
  <c r="D17" i="7"/>
  <c r="D44" i="7"/>
  <c r="F44" i="7" s="1"/>
  <c r="F67" i="7"/>
  <c r="F94" i="7"/>
  <c r="F157" i="7"/>
  <c r="F32" i="7"/>
  <c r="F83" i="7"/>
  <c r="F90" i="7"/>
  <c r="F104" i="7"/>
  <c r="F112" i="7"/>
  <c r="F120" i="7"/>
  <c r="F137" i="7"/>
  <c r="F78" i="7"/>
  <c r="F98" i="7"/>
  <c r="F129" i="7"/>
  <c r="F168" i="7"/>
  <c r="F192" i="7"/>
  <c r="F50" i="7" l="1"/>
  <c r="E52" i="7" s="1"/>
  <c r="F17" i="7"/>
  <c r="D16" i="7"/>
  <c r="F16" i="7" s="1"/>
  <c r="F18" i="7" s="1"/>
  <c r="F105" i="7"/>
  <c r="E194" i="7" s="1"/>
  <c r="F84" i="7"/>
  <c r="E196" i="7" l="1"/>
</calcChain>
</file>

<file path=xl/sharedStrings.xml><?xml version="1.0" encoding="utf-8"?>
<sst xmlns="http://schemas.openxmlformats.org/spreadsheetml/2006/main" count="424" uniqueCount="316">
  <si>
    <t xml:space="preserve">CADRE DE DEVIS QUANTITATIF </t>
  </si>
  <si>
    <t xml:space="preserve"> </t>
  </si>
  <si>
    <t>N°</t>
  </si>
  <si>
    <t>DESIGNATION</t>
  </si>
  <si>
    <t>U</t>
  </si>
  <si>
    <t>Qté</t>
  </si>
  <si>
    <t>P . U</t>
  </si>
  <si>
    <t>P . Total</t>
  </si>
  <si>
    <t>A</t>
  </si>
  <si>
    <t xml:space="preserve">          GROS ŒUVRE</t>
  </si>
  <si>
    <t>PREPARATION-INSTALLATION-IMPLANTATION</t>
  </si>
  <si>
    <t>1.1</t>
  </si>
  <si>
    <t>Installation et implantation de chantier</t>
  </si>
  <si>
    <t>ff</t>
  </si>
  <si>
    <t>1.2</t>
  </si>
  <si>
    <t>Protection et réparation de l'espace public</t>
  </si>
  <si>
    <t>PM</t>
  </si>
  <si>
    <t xml:space="preserve">                            SOUS TOTAL INSTALLATION</t>
  </si>
  <si>
    <t>TERRASSEMENT</t>
  </si>
  <si>
    <t>2.1</t>
  </si>
  <si>
    <t>m3</t>
  </si>
  <si>
    <t xml:space="preserve">                            SOUS TOTAL TERRASSEMENT</t>
  </si>
  <si>
    <t>I) FONDATIONS</t>
  </si>
  <si>
    <t>3.1.1</t>
  </si>
  <si>
    <t>m³</t>
  </si>
  <si>
    <t>3.2</t>
  </si>
  <si>
    <t>1-2)Les bétons</t>
  </si>
  <si>
    <t>3.2.1</t>
  </si>
  <si>
    <t>3.3</t>
  </si>
  <si>
    <t>1-3)Soubassement et dallage</t>
  </si>
  <si>
    <t xml:space="preserve">                       SOUS TOTAL FONDATIONS </t>
  </si>
  <si>
    <t xml:space="preserve">II) ELEVATION </t>
  </si>
  <si>
    <t>4.1.</t>
  </si>
  <si>
    <t>2-1)Les bétons</t>
  </si>
  <si>
    <t>4.1.1</t>
  </si>
  <si>
    <t>4.1.2</t>
  </si>
  <si>
    <t>4.1.3</t>
  </si>
  <si>
    <t xml:space="preserve">Béton Armé pour chainages hauts </t>
  </si>
  <si>
    <t>4.1.4</t>
  </si>
  <si>
    <t xml:space="preserve">Béton Armé pour linteaux </t>
  </si>
  <si>
    <t>4.1.5</t>
  </si>
  <si>
    <t>Béton Armé pour Acrotère Section 30 x 20</t>
  </si>
  <si>
    <t>4.2.</t>
  </si>
  <si>
    <t>2-2)Les planchers</t>
  </si>
  <si>
    <t>Plancher hourdis 16+4</t>
  </si>
  <si>
    <t>m²</t>
  </si>
  <si>
    <t>4.3.</t>
  </si>
  <si>
    <t xml:space="preserve">2-3)Les maçonneries </t>
  </si>
  <si>
    <t>4.3.1</t>
  </si>
  <si>
    <t>Maçonnerie en agglos creux de 30 x 20 x 40</t>
  </si>
  <si>
    <t>4.3.2</t>
  </si>
  <si>
    <t>Maçonnerie en agglos creux de 20 x 20 x 40</t>
  </si>
  <si>
    <t>4.3.3</t>
  </si>
  <si>
    <t>Maçonnerie en agglos creux de 15 x 20 x 40</t>
  </si>
  <si>
    <t>4.3.4</t>
  </si>
  <si>
    <t>Maçonnerie en agglos creux de 10 x 20 x 40</t>
  </si>
  <si>
    <t>4.3.5</t>
  </si>
  <si>
    <t>Enduit lisse intérieur murs</t>
  </si>
  <si>
    <t>4.3.6</t>
  </si>
  <si>
    <t>Enduit sous plancher</t>
  </si>
  <si>
    <t>4.3.7</t>
  </si>
  <si>
    <t>Enduit lisse extérieur murs</t>
  </si>
  <si>
    <t xml:space="preserve">                  SOUS TOTAL ELEVATION </t>
  </si>
  <si>
    <t xml:space="preserve">TOTAL GENERAL GROS ŒUVRE </t>
  </si>
  <si>
    <t>B</t>
  </si>
  <si>
    <t xml:space="preserve">        SECOND ŒUVRE</t>
  </si>
  <si>
    <t>ASSAINISSEMENT - EVACUATIONS</t>
  </si>
  <si>
    <t>5.1</t>
  </si>
  <si>
    <t>Canalisations d'égout - matière synthétique / PEHD</t>
  </si>
  <si>
    <t>5.1,1</t>
  </si>
  <si>
    <t>Diam 40</t>
  </si>
  <si>
    <t>ml</t>
  </si>
  <si>
    <t>5.1,2</t>
  </si>
  <si>
    <t>Diam 90</t>
  </si>
  <si>
    <t>5.1,3</t>
  </si>
  <si>
    <t>Diam 110</t>
  </si>
  <si>
    <t>5.1,4</t>
  </si>
  <si>
    <t>Diam 125</t>
  </si>
  <si>
    <t>5.1,5</t>
  </si>
  <si>
    <t>Diam 160</t>
  </si>
  <si>
    <t>5.2</t>
  </si>
  <si>
    <t>Extérieurs 1,00x1,00x1,00</t>
  </si>
  <si>
    <t>u</t>
  </si>
  <si>
    <t>5.3</t>
  </si>
  <si>
    <t>Chambre de déconnexion1,00x1,00x2,00</t>
  </si>
  <si>
    <t>5.4</t>
  </si>
  <si>
    <t>Siphon de sol en inox</t>
  </si>
  <si>
    <t>5.5</t>
  </si>
  <si>
    <t>Fosse septique enterrée en béton 8000L</t>
  </si>
  <si>
    <t>TOTAL GENERAL ASSAINNISSEMENT - EVACUATION</t>
  </si>
  <si>
    <t xml:space="preserve">TOITURES </t>
  </si>
  <si>
    <t>TOITURES EN PENTE-CHARPENTE</t>
  </si>
  <si>
    <t>6,1.1</t>
  </si>
  <si>
    <t>Tôle profilée en aluminium ou zinc (fixation étanche comprise)</t>
  </si>
  <si>
    <t>m2</t>
  </si>
  <si>
    <t>6,1.2</t>
  </si>
  <si>
    <t>Panneaux profilés en polycarbonate (fixation étanche comprise)</t>
  </si>
  <si>
    <t>6,1.3</t>
  </si>
  <si>
    <t xml:space="preserve"> Arba Tube rectangulaire (40x80x4) acier soudé y/c peinture antirouille</t>
  </si>
  <si>
    <t>6,1.4</t>
  </si>
  <si>
    <t>Bracons en tube rond 60,3/4 en acier soudé y/c peinture antirouille</t>
  </si>
  <si>
    <t>6,1.5</t>
  </si>
  <si>
    <t xml:space="preserve">F+P platine TN (300x300) ép:6mm y/c toute suggestion </t>
  </si>
  <si>
    <t>6,1.6</t>
  </si>
  <si>
    <t xml:space="preserve">Poteau Tubulaire (∅150mm) ép:4mm </t>
  </si>
  <si>
    <t>6,1.7</t>
  </si>
  <si>
    <t>F+P platine TN (700x700) ép:6mm y/ccrosse d'ancrage pour poteau tubulaire</t>
  </si>
  <si>
    <t xml:space="preserve">SOUS  TOTAL  TOITURE EN PENTES </t>
  </si>
  <si>
    <t>TOITURES PLATES</t>
  </si>
  <si>
    <t>Etanchéité synthétique</t>
  </si>
  <si>
    <t>6,1,1</t>
  </si>
  <si>
    <t>Relevé d'étanchéité</t>
  </si>
  <si>
    <t>Gargouille en aluminium ou zinc</t>
  </si>
  <si>
    <t xml:space="preserve">SOUS  TOTAL  TOITURE PLATE </t>
  </si>
  <si>
    <t>TOTAL GENERAL TOITURE</t>
  </si>
  <si>
    <t xml:space="preserve">MENUISERIE </t>
  </si>
  <si>
    <t>8.1</t>
  </si>
  <si>
    <t>MENUISERIE EXTERIEURE</t>
  </si>
  <si>
    <t>8,1.1</t>
  </si>
  <si>
    <t>8,1.2</t>
  </si>
  <si>
    <t>Porte extérieure blindée en bois sur cadre en acier scellé dans le gros œuvre</t>
  </si>
  <si>
    <t>Exutoire de fumées archives (0,6 m2)</t>
  </si>
  <si>
    <t>TOTAL MENUISERIE EXTERIEURE</t>
  </si>
  <si>
    <t>8.2</t>
  </si>
  <si>
    <t>FACADES</t>
  </si>
  <si>
    <t>8,2.1</t>
  </si>
  <si>
    <t>Enduit de à base de mortier de ciment (toile d'armature comprise) ep : 2 à3 cm</t>
  </si>
  <si>
    <t>8,2.2</t>
  </si>
  <si>
    <t>Moucharabieh en bloc béton moulé 25x50x10cm</t>
  </si>
  <si>
    <t>TOTAL FACADE</t>
  </si>
  <si>
    <t>8.3</t>
  </si>
  <si>
    <t>FERRONNERIE</t>
  </si>
  <si>
    <t>8,3.1</t>
  </si>
  <si>
    <t>Garde-corps en acier avec double main courante h=110cm et h=80cm</t>
  </si>
  <si>
    <t>8,3.2</t>
  </si>
  <si>
    <t>Main courante double en acier h=110cm et h=80cm</t>
  </si>
  <si>
    <t>TOTAL  FERRONNERIE</t>
  </si>
  <si>
    <t>8.4</t>
  </si>
  <si>
    <t>8,4.1</t>
  </si>
  <si>
    <t>MENUISERIE INTERIEURE</t>
  </si>
  <si>
    <t>Ensemble de porte - à imposte pleine - bois âme pleine, 93 cm</t>
  </si>
  <si>
    <t>Ensemble de porte - sans imposte- bois âme pleine, 73 -93 cm</t>
  </si>
  <si>
    <t>Ensemble de porte coupe-feu métallique - EI30, 73 et 93 cm</t>
  </si>
  <si>
    <t>Ensemble de porte - Entrée principale 193cm</t>
  </si>
  <si>
    <t>TOTAL MENUISERIE INTERIEURE</t>
  </si>
  <si>
    <t>TOTAL GENERAL MENUISERIE</t>
  </si>
  <si>
    <t>CARRELAGE</t>
  </si>
  <si>
    <t>9.1</t>
  </si>
  <si>
    <t>Revêtements de sol en carrelage 30 x 30 antidérapant (zone sanitaires)</t>
  </si>
  <si>
    <t>9.2</t>
  </si>
  <si>
    <t>Revêtements de sol en carrelage 60 x 60 (reste du projet)</t>
  </si>
  <si>
    <t>9.3</t>
  </si>
  <si>
    <t>Revétement mural faiences 30x45</t>
  </si>
  <si>
    <t>9.4</t>
  </si>
  <si>
    <t>Plinthes en carrelage h=7cm</t>
  </si>
  <si>
    <t>MOBILIER FIXE</t>
  </si>
  <si>
    <t>10.1</t>
  </si>
  <si>
    <t>Box en menuiserie et cloison en plexiglas</t>
  </si>
  <si>
    <t>10.2</t>
  </si>
  <si>
    <t>Rayonnage d'archivage en acier (5étagères - h=200cm p=45cm L = 250cm)</t>
  </si>
  <si>
    <t>10.3</t>
  </si>
  <si>
    <t>Banc en menuiserie pour la salle d'attente (L=200cm)</t>
  </si>
  <si>
    <t>10.4</t>
  </si>
  <si>
    <t>Banc en menuiserie pour la salle d'attente (L=150cm)</t>
  </si>
  <si>
    <t>10.5</t>
  </si>
  <si>
    <t>Porte à double bâtant en menuiserie EI 30 pour placard local technique (h=2m L=1,5m)</t>
  </si>
  <si>
    <t xml:space="preserve"> TOTAL  MOBLIER FIXE</t>
  </si>
  <si>
    <t>PLOMBERIE</t>
  </si>
  <si>
    <t>11.1</t>
  </si>
  <si>
    <t>Tuyauterie d'alimentation et accessoires y/c toutes suggestions</t>
  </si>
  <si>
    <t>Ens</t>
  </si>
  <si>
    <t>11.2</t>
  </si>
  <si>
    <t>Lave main en porcelaine - suspendue - robinetterie et siphon compris</t>
  </si>
  <si>
    <t>11.3</t>
  </si>
  <si>
    <t>Lave main PMR en porcelaine - suspendue - robinetterie et siphon compris</t>
  </si>
  <si>
    <t>11.4</t>
  </si>
  <si>
    <t xml:space="preserve">WC à poser en porcelaine </t>
  </si>
  <si>
    <t>11.5</t>
  </si>
  <si>
    <t xml:space="preserve">WC PMR à poser en porcelaine </t>
  </si>
  <si>
    <t>11.6</t>
  </si>
  <si>
    <t>Ensemble de barre d'appui WC PMR</t>
  </si>
  <si>
    <t>SOUS TOTAL PLOMBERIE</t>
  </si>
  <si>
    <t>12.1</t>
  </si>
  <si>
    <t>PEINTURE</t>
  </si>
  <si>
    <t>13.1</t>
  </si>
  <si>
    <t>Peinture acrylique anti poussière sur élevations intérieures</t>
  </si>
  <si>
    <t>Murs</t>
  </si>
  <si>
    <t>Plafond</t>
  </si>
  <si>
    <t>13.2</t>
  </si>
  <si>
    <t>Peinture acrylique anti poussière sur  élevations extérieures</t>
  </si>
  <si>
    <t>TOTAL PEINTURE</t>
  </si>
  <si>
    <t>SIGNALISATIONS</t>
  </si>
  <si>
    <t>14.1</t>
  </si>
  <si>
    <t>Pictogramme de signalisation incendie</t>
  </si>
  <si>
    <t>14.2</t>
  </si>
  <si>
    <t>Pictogramme de signalisation sanitaire</t>
  </si>
  <si>
    <t>14.3</t>
  </si>
  <si>
    <t>Pictogramme de signalisation services</t>
  </si>
  <si>
    <t>14.4</t>
  </si>
  <si>
    <t>Numéro de police</t>
  </si>
  <si>
    <t>14.5</t>
  </si>
  <si>
    <t>Plan d'évacuation</t>
  </si>
  <si>
    <t>14.6</t>
  </si>
  <si>
    <t>Plaque d'inauguration</t>
  </si>
  <si>
    <t>Affichage publique éclairé (drapeau du Sénégal et nom de la commune)</t>
  </si>
  <si>
    <t>Pavés au sol destiné au mal voyant (40x40)</t>
  </si>
  <si>
    <t xml:space="preserve"> TOTAL SIGNALISATION</t>
  </si>
  <si>
    <t>AMENAGEMENTS EXTERIEURS</t>
  </si>
  <si>
    <t>15.1</t>
  </si>
  <si>
    <t>Bordure préfab en béton 40x15cm</t>
  </si>
  <si>
    <t>mL</t>
  </si>
  <si>
    <t xml:space="preserve">Gravier drainant </t>
  </si>
  <si>
    <t>Sable drainant</t>
  </si>
  <si>
    <t>Rampe PMR en béton maigre</t>
  </si>
  <si>
    <t>Plante indigène à basse tige</t>
  </si>
  <si>
    <t>Toile anti-racine, géotextile</t>
  </si>
  <si>
    <t>TOTAL AMENAGEMENTS EXTERIEURS</t>
  </si>
  <si>
    <t>EQUIPEMENT INCENDIE</t>
  </si>
  <si>
    <t>16.1</t>
  </si>
  <si>
    <t>Extincteur à eau 6KG</t>
  </si>
  <si>
    <t>TOTAL  EQUIPEMENT INCENDIE</t>
  </si>
  <si>
    <t>AMENEE D'EAU-PUITS</t>
  </si>
  <si>
    <t>17.1</t>
  </si>
  <si>
    <t xml:space="preserve">Raccord du compteur à l'eau de ville </t>
  </si>
  <si>
    <t>17.2</t>
  </si>
  <si>
    <t>Amené d'eau froide en tube PER</t>
  </si>
  <si>
    <t>17.3</t>
  </si>
  <si>
    <t>Puit et pompe pour puisage dans la nappe phréatique si nécessaire</t>
  </si>
  <si>
    <t>17.4</t>
  </si>
  <si>
    <t>Filtre à UV et à charbon pour l'eau potable si besoin</t>
  </si>
  <si>
    <t xml:space="preserve"> TOTAL  AMENEE D'EAU - PUITS</t>
  </si>
  <si>
    <t>Fourreautage, filerie y/c toutes suggestions</t>
  </si>
  <si>
    <t>Raccord du compteur à la ville</t>
  </si>
  <si>
    <t xml:space="preserve">Panneaux solaire photovoltaïque 1x1,7m </t>
  </si>
  <si>
    <t>Compteur pour panneaux solaire</t>
  </si>
  <si>
    <t>Onduleur pour panneaux solaires</t>
  </si>
  <si>
    <t xml:space="preserve">Tableau de dérivation </t>
  </si>
  <si>
    <t>Point lumineux linéaire simple</t>
  </si>
  <si>
    <t>Point lumineux linéaire double</t>
  </si>
  <si>
    <t>Eclairage de secours autonome</t>
  </si>
  <si>
    <t>Prise simple terre pour l'extérieur</t>
  </si>
  <si>
    <t>Prise double terre protection enfant</t>
  </si>
  <si>
    <t>Prise téléphone</t>
  </si>
  <si>
    <t>Prise et raccord au réseau de téléphone et internet DSL</t>
  </si>
  <si>
    <t xml:space="preserve">Prise UTP RJ 45 </t>
  </si>
  <si>
    <t>Interrupteur unipolaire simple</t>
  </si>
  <si>
    <t>Interrupteur unipolaire simple pour l'extérieure</t>
  </si>
  <si>
    <t>Interrupteur à détection de présence et avec minuteur</t>
  </si>
  <si>
    <t>Interrupteur unipolaire à témoin lumineux</t>
  </si>
  <si>
    <t>Détection et alarme incendie</t>
  </si>
  <si>
    <t>Détecteur d'alarme centralisé (incendie et infraction)</t>
  </si>
  <si>
    <t xml:space="preserve"> TOTAL ELECTRICITE COURANT FAIBLE</t>
  </si>
  <si>
    <t>TOTAL GENERAL SECOND ŒUVRE HTVA</t>
  </si>
  <si>
    <t>TOTAL GLOBAL  HTVA</t>
  </si>
  <si>
    <t xml:space="preserve">Enlévement  de la terre arable </t>
  </si>
  <si>
    <t>2.2</t>
  </si>
  <si>
    <t>2.3</t>
  </si>
  <si>
    <t>Remblai contre fondations avec sable de dunes</t>
  </si>
  <si>
    <t>2.4</t>
  </si>
  <si>
    <t>Déblai à jeter à la place publique</t>
  </si>
  <si>
    <t>3.1</t>
  </si>
  <si>
    <t>Béton armé adjuvanté pour amorces raidisseurs</t>
  </si>
  <si>
    <t>Béton armé adjuvanté pour chainages bas</t>
  </si>
  <si>
    <t>Maçonnerie en agglos pleins de 30 x 20 x 40</t>
  </si>
  <si>
    <t>3.2.2</t>
  </si>
  <si>
    <t>Maçonnerie en agglos pleins de 20 x 20 x 40</t>
  </si>
  <si>
    <t>3.2.3</t>
  </si>
  <si>
    <t>Maçonnerie en agglos pleins de 15 x 20 x 40</t>
  </si>
  <si>
    <t>3.2.4</t>
  </si>
  <si>
    <t>Dallage au sol ép: 15 cm</t>
  </si>
  <si>
    <t>Béton armé adjuvanté pour semelles isolées</t>
  </si>
  <si>
    <t>Fouilles en rigoles pour mur de soubassement</t>
  </si>
  <si>
    <t>2.5</t>
  </si>
  <si>
    <t>8,4.2</t>
  </si>
  <si>
    <t>8,4.3</t>
  </si>
  <si>
    <t>8,4.4</t>
  </si>
  <si>
    <t>12.1.1</t>
  </si>
  <si>
    <t>12.1.2</t>
  </si>
  <si>
    <t>12.2</t>
  </si>
  <si>
    <t>13.3</t>
  </si>
  <si>
    <t>13.4</t>
  </si>
  <si>
    <t>13.5</t>
  </si>
  <si>
    <t>13.6</t>
  </si>
  <si>
    <t>13.7</t>
  </si>
  <si>
    <t>13.8</t>
  </si>
  <si>
    <t>16.2</t>
  </si>
  <si>
    <t>16.3</t>
  </si>
  <si>
    <t>16.4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</si>
  <si>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</si>
  <si>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</si>
  <si>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</si>
  <si>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</si>
  <si>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</si>
  <si>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</si>
  <si>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</si>
  <si>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</si>
  <si>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</si>
  <si>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</si>
  <si>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</si>
  <si>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</si>
  <si>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</si>
  <si>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</si>
  <si>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</si>
  <si>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</si>
  <si>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3-1)Soubassement et dallage</t>
  </si>
  <si>
    <t>Laterite compacté</t>
  </si>
  <si>
    <t>3.3.1</t>
  </si>
  <si>
    <t>3.3.2</t>
  </si>
  <si>
    <t>3.3.3</t>
  </si>
  <si>
    <t>3.3.5</t>
  </si>
  <si>
    <t>Fouilles en puit pour semelles isoléés</t>
  </si>
  <si>
    <t>Béton de de propeté de 10cm sous semelles Isolées et mur de soubassement</t>
  </si>
  <si>
    <t>Béton Armé pour poteaux</t>
  </si>
  <si>
    <t>Béton armé pour raidisseurs</t>
  </si>
  <si>
    <r>
      <t xml:space="preserve">ELECTRICITE-COURANT </t>
    </r>
    <r>
      <rPr>
        <b/>
        <sz val="14"/>
        <color rgb="FFFF0000"/>
        <rFont val="Arial"/>
        <family val="2"/>
      </rPr>
      <t>FORT/</t>
    </r>
    <r>
      <rPr>
        <b/>
        <sz val="14"/>
        <color theme="1"/>
        <rFont val="Arial"/>
        <family val="2"/>
      </rPr>
      <t>FAIBLE</t>
    </r>
  </si>
  <si>
    <t>Lot-11_Agnam_Civol_V3A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</si>
</sst>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E+00"/>
    <numFmt numFmtId="168" formatCode="_-* #,##0.000\ _€_-;\-* #,##0.000\ _€_-;_-* &quot;-&quot;??\ _€_-;_-@_-"/>
    <numFmt numFmtId="169" formatCode="#,##0.000_ ;\-#,##0.000\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4"/>
      <color theme="1"/>
      <name val="Arial"/>
      <family val="2"/>
    </font>
    <font>
      <b/>
      <i/>
      <u/>
      <sz val="12"/>
      <color theme="1"/>
      <name val="Times New Roman"/>
      <family val="1"/>
    </font>
    <font>
      <sz val="12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70C0"/>
      <name val="Times New Roman"/>
      <family val="1"/>
    </font>
    <font>
      <b/>
      <i/>
      <sz val="18"/>
      <color theme="1"/>
      <name val="Arial Black"/>
      <family val="2"/>
    </font>
    <font>
      <b/>
      <sz val="20"/>
      <color theme="1"/>
      <name val="Arial"/>
      <family val="2"/>
    </font>
    <font>
      <sz val="11"/>
      <color rgb="FF0070C0"/>
      <name val="Arial"/>
      <family val="2"/>
    </font>
    <font>
      <b/>
      <sz val="10.5"/>
      <color theme="1"/>
      <name val="Arial"/>
      <family val="2"/>
    </font>
    <font>
      <sz val="9.5"/>
      <color theme="1"/>
      <name val="Arial"/>
      <family val="2"/>
    </font>
    <font>
      <b/>
      <i/>
      <sz val="12"/>
      <name val="Times New Roman"/>
      <family val="1"/>
    </font>
    <font>
      <b/>
      <i/>
      <sz val="14"/>
      <color theme="1"/>
      <name val="Times New Roman"/>
      <family val="1"/>
    </font>
    <font>
      <b/>
      <sz val="9.5"/>
      <color theme="1"/>
      <name val="Arial"/>
      <family val="2"/>
    </font>
    <font>
      <sz val="9.5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9.5"/>
      <name val="Arial"/>
      <family val="2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b/>
      <sz val="14"/>
      <color rgb="FFFF0000"/>
      <name val="Arial"/>
      <family val="2"/>
    </font>
    <font>
      <b/>
      <i/>
      <sz val="20"/>
      <color theme="1"/>
      <name val="Arial Black"/>
      <family val="2"/>
    </font>
    <font>
      <b/>
      <sz val="2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.5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9" fillId="0" borderId="3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9" fillId="0" borderId="4" xfId="0" applyFont="1" applyBorder="1" applyAlignment="1">
      <alignment horizontal="center" vertical="center"/>
    </xf>
    <xf numFmtId="164" fontId="9" fillId="0" borderId="4" xfId="2" applyFont="1" applyFill="1" applyBorder="1" applyAlignment="1">
      <alignment horizontal="center" vertical="center"/>
    </xf>
    <xf numFmtId="165" fontId="9" fillId="0" borderId="4" xfId="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justify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/>
    </xf>
    <xf numFmtId="0" fontId="14" fillId="4" borderId="6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165" fontId="7" fillId="0" borderId="6" xfId="1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5" xfId="0" applyFont="1" applyBorder="1" applyAlignment="1">
      <alignment horizontal="center"/>
    </xf>
    <xf numFmtId="165" fontId="7" fillId="0" borderId="6" xfId="1" applyNumberFormat="1" applyFont="1" applyFill="1" applyBorder="1" applyAlignment="1">
      <alignment horizontal="center"/>
    </xf>
    <xf numFmtId="165" fontId="7" fillId="0" borderId="7" xfId="1" applyNumberFormat="1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67" fontId="14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168" fontId="7" fillId="0" borderId="6" xfId="1" applyNumberFormat="1" applyFont="1" applyFill="1" applyBorder="1" applyAlignment="1">
      <alignment horizontal="center"/>
    </xf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166" fontId="16" fillId="0" borderId="6" xfId="0" applyNumberFormat="1" applyFont="1" applyBorder="1" applyAlignment="1">
      <alignment horizontal="center"/>
    </xf>
    <xf numFmtId="165" fontId="16" fillId="0" borderId="6" xfId="1" applyNumberFormat="1" applyFont="1" applyBorder="1" applyAlignment="1">
      <alignment horizontal="center"/>
    </xf>
    <xf numFmtId="0" fontId="14" fillId="0" borderId="6" xfId="0" applyFont="1" applyBorder="1"/>
    <xf numFmtId="168" fontId="15" fillId="0" borderId="6" xfId="1" applyNumberFormat="1" applyFont="1" applyFill="1" applyBorder="1" applyAlignment="1">
      <alignment horizontal="center" vertical="center"/>
    </xf>
    <xf numFmtId="165" fontId="15" fillId="0" borderId="6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8" fontId="15" fillId="0" borderId="6" xfId="1" applyNumberFormat="1" applyFont="1" applyBorder="1" applyAlignment="1">
      <alignment horizontal="center" vertical="center"/>
    </xf>
    <xf numFmtId="164" fontId="15" fillId="0" borderId="6" xfId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64" fontId="7" fillId="0" borderId="6" xfId="1" applyFont="1" applyFill="1" applyBorder="1" applyAlignment="1">
      <alignment horizontal="center" vertical="center"/>
    </xf>
    <xf numFmtId="165" fontId="7" fillId="0" borderId="6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4" fontId="7" fillId="0" borderId="6" xfId="1" applyFont="1" applyFill="1" applyBorder="1" applyAlignment="1">
      <alignment horizontal="center"/>
    </xf>
    <xf numFmtId="0" fontId="18" fillId="0" borderId="0" xfId="0" applyFont="1"/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0" fontId="22" fillId="0" borderId="11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justify" vertical="center" wrapText="1"/>
    </xf>
    <xf numFmtId="0" fontId="12" fillId="0" borderId="1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justify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65" fontId="7" fillId="0" borderId="6" xfId="1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justify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justify" vertical="center" wrapText="1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165" fontId="15" fillId="0" borderId="6" xfId="1" applyNumberFormat="1" applyFont="1" applyBorder="1" applyAlignment="1">
      <alignment horizontal="left" vertical="center"/>
    </xf>
    <xf numFmtId="165" fontId="15" fillId="0" borderId="6" xfId="1" applyNumberFormat="1" applyFont="1" applyBorder="1" applyAlignment="1">
      <alignment horizontal="center" vertical="center"/>
    </xf>
    <xf numFmtId="0" fontId="28" fillId="0" borderId="0" xfId="0" applyFont="1"/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justify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165" fontId="15" fillId="0" borderId="6" xfId="1" applyNumberFormat="1" applyFont="1" applyFill="1" applyBorder="1" applyAlignment="1">
      <alignment horizontal="left" vertical="center"/>
    </xf>
    <xf numFmtId="0" fontId="27" fillId="0" borderId="6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/>
    <xf numFmtId="0" fontId="7" fillId="0" borderId="6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justify" vertical="center" wrapText="1"/>
    </xf>
    <xf numFmtId="0" fontId="23" fillId="0" borderId="6" xfId="0" applyFont="1" applyBorder="1" applyAlignment="1">
      <alignment horizontal="justify" vertical="center" wrapText="1"/>
    </xf>
    <xf numFmtId="0" fontId="23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justify" vertical="center" wrapText="1"/>
    </xf>
    <xf numFmtId="0" fontId="13" fillId="6" borderId="6" xfId="0" applyFont="1" applyFill="1" applyBorder="1" applyAlignment="1">
      <alignment horizontal="justify" vertical="center" wrapText="1"/>
    </xf>
    <xf numFmtId="165" fontId="7" fillId="3" borderId="6" xfId="1" applyNumberFormat="1" applyFont="1" applyFill="1" applyBorder="1" applyAlignment="1">
      <alignment horizontal="center" vertical="center"/>
    </xf>
    <xf numFmtId="0" fontId="7" fillId="3" borderId="0" xfId="0" applyFont="1" applyFill="1"/>
    <xf numFmtId="0" fontId="12" fillId="0" borderId="6" xfId="0" applyFont="1" applyBorder="1" applyAlignment="1">
      <alignment horizontal="justify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2" fillId="3" borderId="0" xfId="0" applyFont="1" applyFill="1"/>
    <xf numFmtId="165" fontId="7" fillId="0" borderId="6" xfId="1" applyNumberFormat="1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/>
    </xf>
    <xf numFmtId="164" fontId="0" fillId="0" borderId="0" xfId="1" applyFont="1" applyFill="1"/>
    <xf numFmtId="0" fontId="21" fillId="0" borderId="0" xfId="0" applyFont="1"/>
    <xf numFmtId="2" fontId="21" fillId="0" borderId="0" xfId="0" applyNumberFormat="1" applyFont="1"/>
    <xf numFmtId="0" fontId="3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0" fontId="15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165" fontId="7" fillId="0" borderId="0" xfId="1" applyNumberFormat="1" applyFont="1" applyFill="1" applyBorder="1" applyAlignment="1">
      <alignment horizontal="center"/>
    </xf>
    <xf numFmtId="168" fontId="7" fillId="0" borderId="0" xfId="1" applyNumberFormat="1" applyFont="1" applyFill="1" applyBorder="1" applyAlignment="1">
      <alignment horizontal="center"/>
    </xf>
    <xf numFmtId="164" fontId="0" fillId="0" borderId="0" xfId="1" applyFont="1" applyFill="1" applyBorder="1"/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65" fontId="17" fillId="0" borderId="0" xfId="1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7" fillId="0" borderId="25" xfId="0" applyFont="1" applyBorder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5" fontId="37" fillId="0" borderId="0" xfId="1" applyNumberFormat="1" applyFont="1" applyFill="1" applyAlignment="1">
      <alignment horizontal="center"/>
    </xf>
    <xf numFmtId="165" fontId="3" fillId="0" borderId="0" xfId="0" applyNumberFormat="1" applyFont="1"/>
    <xf numFmtId="165" fontId="40" fillId="0" borderId="0" xfId="0" applyNumberFormat="1" applyFont="1"/>
    <xf numFmtId="165" fontId="12" fillId="0" borderId="25" xfId="1" applyNumberFormat="1" applyFont="1" applyBorder="1" applyAlignment="1">
      <alignment horizontal="center" vertical="center" wrapText="1"/>
    </xf>
    <xf numFmtId="165" fontId="7" fillId="0" borderId="25" xfId="1" applyNumberFormat="1" applyFont="1" applyBorder="1" applyAlignment="1">
      <alignment horizontal="center"/>
    </xf>
    <xf numFmtId="165" fontId="17" fillId="5" borderId="25" xfId="1" applyNumberFormat="1" applyFont="1" applyFill="1" applyBorder="1" applyAlignment="1">
      <alignment horizontal="center"/>
    </xf>
    <xf numFmtId="165" fontId="7" fillId="0" borderId="25" xfId="1" applyNumberFormat="1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16" fillId="5" borderId="25" xfId="1" applyNumberFormat="1" applyFont="1" applyFill="1" applyBorder="1" applyAlignment="1">
      <alignment horizontal="center"/>
    </xf>
    <xf numFmtId="165" fontId="15" fillId="0" borderId="25" xfId="1" applyNumberFormat="1" applyFont="1" applyFill="1" applyBorder="1" applyAlignment="1">
      <alignment horizontal="center" vertical="center"/>
    </xf>
    <xf numFmtId="165" fontId="15" fillId="0" borderId="25" xfId="1" applyNumberFormat="1" applyFont="1" applyBorder="1" applyAlignment="1">
      <alignment horizontal="center" vertical="center"/>
    </xf>
    <xf numFmtId="165" fontId="7" fillId="0" borderId="25" xfId="1" applyNumberFormat="1" applyFont="1" applyFill="1" applyBorder="1" applyAlignment="1">
      <alignment horizontal="center" vertical="center"/>
    </xf>
    <xf numFmtId="169" fontId="7" fillId="0" borderId="26" xfId="1" applyNumberFormat="1" applyFont="1" applyBorder="1" applyAlignment="1">
      <alignment horizontal="center"/>
    </xf>
    <xf numFmtId="165" fontId="12" fillId="0" borderId="27" xfId="1" applyNumberFormat="1" applyFont="1" applyBorder="1" applyAlignment="1">
      <alignment horizontal="center" vertical="center" wrapText="1"/>
    </xf>
    <xf numFmtId="165" fontId="12" fillId="3" borderId="24" xfId="1" applyNumberFormat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165" fontId="25" fillId="6" borderId="28" xfId="1" applyNumberFormat="1" applyFont="1" applyFill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165" fontId="12" fillId="0" borderId="32" xfId="1" applyNumberFormat="1" applyFont="1" applyBorder="1" applyAlignment="1">
      <alignment horizontal="center" vertical="center" wrapText="1"/>
    </xf>
    <xf numFmtId="165" fontId="12" fillId="0" borderId="29" xfId="1" applyNumberFormat="1" applyFont="1" applyBorder="1" applyAlignment="1">
      <alignment horizontal="center" vertical="center" wrapText="1"/>
    </xf>
    <xf numFmtId="165" fontId="12" fillId="3" borderId="25" xfId="1" applyNumberFormat="1" applyFont="1" applyFill="1" applyBorder="1" applyAlignment="1">
      <alignment horizontal="center" vertical="center" wrapText="1"/>
    </xf>
    <xf numFmtId="165" fontId="25" fillId="6" borderId="3" xfId="1" applyNumberFormat="1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165" fontId="9" fillId="5" borderId="25" xfId="1" applyNumberFormat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165" fontId="28" fillId="0" borderId="26" xfId="1" applyNumberFormat="1" applyFont="1" applyBorder="1" applyAlignment="1">
      <alignment horizontal="center"/>
    </xf>
    <xf numFmtId="165" fontId="29" fillId="3" borderId="25" xfId="1" applyNumberFormat="1" applyFont="1" applyFill="1" applyBorder="1" applyAlignment="1">
      <alignment horizontal="center" vertical="center" wrapText="1"/>
    </xf>
    <xf numFmtId="165" fontId="22" fillId="5" borderId="25" xfId="1" applyNumberFormat="1" applyFont="1" applyFill="1" applyBorder="1" applyAlignment="1">
      <alignment horizontal="center" vertical="center" wrapText="1"/>
    </xf>
    <xf numFmtId="165" fontId="22" fillId="0" borderId="25" xfId="1" applyNumberFormat="1" applyFont="1" applyFill="1" applyBorder="1" applyAlignment="1">
      <alignment horizontal="center" vertical="center" wrapText="1"/>
    </xf>
    <xf numFmtId="165" fontId="7" fillId="3" borderId="25" xfId="1" applyNumberFormat="1" applyFont="1" applyFill="1" applyBorder="1" applyAlignment="1">
      <alignment horizontal="center" vertical="center" wrapText="1"/>
    </xf>
    <xf numFmtId="165" fontId="15" fillId="0" borderId="25" xfId="1" applyNumberFormat="1" applyFont="1" applyFill="1" applyBorder="1" applyAlignment="1">
      <alignment horizontal="center" vertical="center" wrapText="1"/>
    </xf>
    <xf numFmtId="165" fontId="7" fillId="0" borderId="25" xfId="1" applyNumberFormat="1" applyFont="1" applyBorder="1" applyAlignment="1">
      <alignment horizontal="center" vertical="center" wrapText="1"/>
    </xf>
    <xf numFmtId="165" fontId="12" fillId="0" borderId="25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7" fillId="0" borderId="25" xfId="1" applyNumberFormat="1" applyFont="1" applyFill="1" applyBorder="1" applyAlignment="1">
      <alignment horizontal="center" vertical="center" wrapText="1"/>
    </xf>
    <xf numFmtId="165" fontId="15" fillId="0" borderId="25" xfId="1" applyNumberFormat="1" applyFont="1" applyBorder="1" applyAlignment="1">
      <alignment horizontal="center" vertical="center" wrapText="1"/>
    </xf>
    <xf numFmtId="165" fontId="2" fillId="0" borderId="26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165" fontId="7" fillId="0" borderId="25" xfId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5" fillId="0" borderId="35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165" fontId="36" fillId="7" borderId="15" xfId="1" applyNumberFormat="1" applyFont="1" applyFill="1" applyBorder="1" applyAlignment="1">
      <alignment horizontal="center" vertical="center" wrapText="1"/>
    </xf>
    <xf numFmtId="165" fontId="36" fillId="7" borderId="38" xfId="1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6" fillId="0" borderId="8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12" fillId="0" borderId="3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5" fontId="12" fillId="0" borderId="29" xfId="1" applyNumberFormat="1" applyFont="1" applyBorder="1" applyAlignment="1">
      <alignment horizontal="center" vertical="center" wrapText="1"/>
    </xf>
    <xf numFmtId="165" fontId="12" fillId="0" borderId="25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5" fontId="20" fillId="2" borderId="7" xfId="1" applyNumberFormat="1" applyFont="1" applyFill="1" applyBorder="1" applyAlignment="1">
      <alignment horizontal="center" vertical="center" wrapText="1"/>
    </xf>
    <xf numFmtId="165" fontId="20" fillId="2" borderId="31" xfId="1" applyNumberFormat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6" xfId="0" applyFont="1" applyBorder="1" applyAlignment="1">
      <alignment horizontal="center"/>
    </xf>
    <xf numFmtId="0" fontId="24" fillId="0" borderId="17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6" xfId="0" applyFont="1" applyBorder="1" applyAlignment="1">
      <alignment horizontal="left"/>
    </xf>
    <xf numFmtId="164" fontId="5" fillId="0" borderId="1" xfId="2" applyFont="1" applyBorder="1" applyAlignment="1">
      <alignment horizontal="center" vertical="center" wrapText="1"/>
    </xf>
    <xf numFmtId="164" fontId="5" fillId="0" borderId="2" xfId="2" applyFont="1" applyBorder="1" applyAlignment="1">
      <alignment horizontal="center" vertical="center" wrapText="1"/>
    </xf>
    <xf numFmtId="164" fontId="5" fillId="0" borderId="10" xfId="2" applyFont="1" applyBorder="1" applyAlignment="1">
      <alignment horizontal="center" vertical="center" wrapText="1"/>
    </xf>
    <xf numFmtId="164" fontId="8" fillId="0" borderId="3" xfId="2" applyFont="1" applyBorder="1" applyAlignment="1">
      <alignment horizontal="center" vertical="center" wrapText="1"/>
    </xf>
    <xf numFmtId="164" fontId="9" fillId="0" borderId="3" xfId="2" applyFont="1" applyBorder="1" applyAlignment="1">
      <alignment horizontal="center" wrapText="1"/>
    </xf>
  </cellXfs>
  <cellStyles count="5">
    <cellStyle name="Comma 2" xfId="3" xr:uid="{00000000-0005-0000-0000-000001000000}"/>
    <cellStyle name="Comma 2 2" xfId="4" xr:uid="{00000000-0005-0000-0000-000002000000}"/>
    <cellStyle name="Milliers" xfId="1" builtinId="3"/>
    <cellStyle name="Milliers 2" xfId="2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5"/>
  <sheetViews>
    <sheetView tabSelected="1" showWhiteSpace="0" zoomScale="85" zoomScaleNormal="85" zoomScalePageLayoutView="70" workbookViewId="0">
      <selection activeCell="B14" sqref="B14"/>
    </sheetView>
  </sheetViews>
  <sheetFormatPr baseColWidth="10" defaultColWidth="8.26953125" defaultRowHeight="14" x14ac:dyDescent="0.3"/>
  <cols>
    <col min="1" max="1" width="6.54296875" style="1" customWidth="1"/>
    <col min="2" max="2" width="61.26953125" style="3" customWidth="1"/>
    <col min="3" max="3" width="7.453125" style="118" customWidth="1"/>
    <col min="4" max="4" width="11.7265625" style="1" bestFit="1" customWidth="1"/>
    <col min="5" max="5" width="12.7265625" style="1" bestFit="1" customWidth="1"/>
    <col min="6" max="6" width="18.54296875" style="119" customWidth="1"/>
    <col min="7" max="7" width="13.1796875" style="2" bestFit="1" customWidth="1"/>
    <col min="8" max="8" width="31.81640625" style="3" bestFit="1" customWidth="1"/>
    <col min="9" max="9" width="23.26953125" style="3" customWidth="1"/>
    <col min="10" max="10" width="9.26953125" style="3" customWidth="1"/>
    <col min="11" max="11" width="10.54296875" style="3" bestFit="1" customWidth="1"/>
    <col min="12" max="16384" width="8.26953125" style="3"/>
  </cols>
  <sheetData>
    <row r="1" spans="1:13" ht="14.5" thickBot="1" x14ac:dyDescent="0.35">
      <c r="A1" s="221"/>
      <c r="B1" s="221"/>
      <c r="C1" s="221"/>
      <c r="D1" s="221"/>
      <c r="E1" s="221"/>
      <c r="F1" s="221"/>
    </row>
    <row r="2" spans="1:13" s="5" customFormat="1" ht="36" customHeight="1" thickBot="1" x14ac:dyDescent="0.4">
      <c r="A2" s="226" t="s">
        <v>315</v>
      </c>
      <c r="B2" s="227"/>
      <c r="C2" s="227"/>
      <c r="D2" s="227"/>
      <c r="E2" s="227"/>
      <c r="F2" s="228"/>
      <c r="G2" s="4"/>
    </row>
    <row r="3" spans="1:13" s="5" customFormat="1" ht="20.5" thickBot="1" x14ac:dyDescent="0.4">
      <c r="A3" s="229" t="s">
        <v>0</v>
      </c>
      <c r="B3" s="229"/>
      <c r="C3" s="229"/>
      <c r="D3" s="229"/>
      <c r="E3" s="229"/>
      <c r="F3" s="229"/>
      <c r="G3" s="4"/>
    </row>
    <row r="4" spans="1:13" s="8" customFormat="1" ht="15" customHeight="1" thickBot="1" x14ac:dyDescent="0.4">
      <c r="A4" s="6" t="s">
        <v>1</v>
      </c>
      <c r="B4" s="230"/>
      <c r="C4" s="230"/>
      <c r="D4" s="230"/>
      <c r="E4" s="230"/>
      <c r="F4" s="230"/>
      <c r="G4" s="7"/>
    </row>
    <row r="5" spans="1:13" s="8" customFormat="1" ht="18.75" customHeight="1" x14ac:dyDescent="0.35">
      <c r="A5" s="9" t="s">
        <v>2</v>
      </c>
      <c r="B5" s="9" t="s">
        <v>3</v>
      </c>
      <c r="C5" s="9" t="s">
        <v>4</v>
      </c>
      <c r="D5" s="10" t="s">
        <v>5</v>
      </c>
      <c r="E5" s="11" t="s">
        <v>6</v>
      </c>
      <c r="F5" s="11" t="s">
        <v>7</v>
      </c>
      <c r="G5" s="7"/>
    </row>
    <row r="6" spans="1:13" ht="23.25" customHeight="1" x14ac:dyDescent="0.3">
      <c r="A6" s="12" t="s">
        <v>8</v>
      </c>
      <c r="B6" s="13" t="s">
        <v>9</v>
      </c>
      <c r="C6" s="14"/>
      <c r="D6" s="14"/>
      <c r="E6" s="14"/>
      <c r="F6" s="146"/>
    </row>
    <row r="7" spans="1:13" ht="3.75" customHeight="1" x14ac:dyDescent="0.3">
      <c r="A7" s="15"/>
      <c r="B7" s="16"/>
      <c r="C7" s="14"/>
      <c r="D7" s="14"/>
      <c r="E7" s="14"/>
      <c r="F7" s="146"/>
    </row>
    <row r="8" spans="1:13" ht="25.5" customHeight="1" x14ac:dyDescent="0.35">
      <c r="A8" s="17">
        <v>1</v>
      </c>
      <c r="B8" s="18" t="s">
        <v>10</v>
      </c>
      <c r="C8" s="19"/>
      <c r="D8" s="19"/>
      <c r="E8" s="19"/>
      <c r="F8" s="125"/>
    </row>
    <row r="9" spans="1:13" s="25" customFormat="1" ht="17.25" customHeight="1" x14ac:dyDescent="0.35">
      <c r="A9" s="20" t="s">
        <v>11</v>
      </c>
      <c r="B9" s="21" t="s">
        <v>12</v>
      </c>
      <c r="C9" s="22" t="s">
        <v>13</v>
      </c>
      <c r="D9" s="22">
        <v>1</v>
      </c>
      <c r="E9" s="23"/>
      <c r="F9" s="147">
        <f>+E9*D9</f>
        <v>0</v>
      </c>
      <c r="G9" s="24"/>
    </row>
    <row r="10" spans="1:13" s="25" customFormat="1" ht="18" customHeight="1" x14ac:dyDescent="0.35">
      <c r="A10" s="20" t="s">
        <v>14</v>
      </c>
      <c r="B10" s="21" t="s">
        <v>15</v>
      </c>
      <c r="C10" s="22" t="s">
        <v>16</v>
      </c>
      <c r="D10" s="22">
        <v>1</v>
      </c>
      <c r="E10" s="23"/>
      <c r="F10" s="147">
        <f>+E10*D10</f>
        <v>0</v>
      </c>
      <c r="G10" s="24"/>
      <c r="H10" s="132"/>
      <c r="I10" s="133"/>
      <c r="J10" s="134"/>
      <c r="K10" s="134"/>
      <c r="L10" s="134"/>
      <c r="M10" s="134"/>
    </row>
    <row r="11" spans="1:13" ht="16" thickBot="1" x14ac:dyDescent="0.4">
      <c r="A11" s="26"/>
      <c r="B11" s="196" t="s">
        <v>17</v>
      </c>
      <c r="C11" s="196"/>
      <c r="D11" s="196"/>
      <c r="E11" s="196"/>
      <c r="F11" s="148">
        <f>SUM(F9:F10)</f>
        <v>0</v>
      </c>
      <c r="H11" s="135"/>
      <c r="I11" s="44"/>
      <c r="J11" s="135"/>
      <c r="K11" s="135"/>
      <c r="L11" s="129"/>
      <c r="M11" s="129"/>
    </row>
    <row r="12" spans="1:13" s="25" customFormat="1" ht="15.5" x14ac:dyDescent="0.35">
      <c r="A12" s="17">
        <v>2</v>
      </c>
      <c r="B12" s="18" t="s">
        <v>18</v>
      </c>
      <c r="C12" s="22"/>
      <c r="D12" s="22"/>
      <c r="E12" s="23"/>
      <c r="F12" s="147"/>
      <c r="G12" s="24"/>
      <c r="H12" s="135"/>
      <c r="I12" s="44"/>
      <c r="J12" s="135"/>
      <c r="K12" s="135"/>
      <c r="L12" s="129"/>
      <c r="M12" s="129"/>
    </row>
    <row r="13" spans="1:13" s="25" customFormat="1" ht="16.5" customHeight="1" x14ac:dyDescent="0.35">
      <c r="A13" s="20" t="s">
        <v>19</v>
      </c>
      <c r="B13" s="21" t="s">
        <v>254</v>
      </c>
      <c r="C13" s="22" t="s">
        <v>20</v>
      </c>
      <c r="D13" s="22">
        <f>+(12+11+14.6+9.8+28.5+15.7+14.8+34+22)*0.15*1.1</f>
        <v>26.796000000000003</v>
      </c>
      <c r="E13" s="27"/>
      <c r="F13" s="149">
        <f>E13*D13</f>
        <v>0</v>
      </c>
      <c r="G13" s="24"/>
      <c r="H13" s="134"/>
      <c r="I13" s="194"/>
      <c r="J13" s="194"/>
      <c r="K13" s="194"/>
      <c r="L13" s="194"/>
      <c r="M13" s="136"/>
    </row>
    <row r="14" spans="1:13" s="25" customFormat="1" ht="15.5" x14ac:dyDescent="0.35">
      <c r="A14" s="20" t="s">
        <v>255</v>
      </c>
      <c r="B14" s="76" t="s">
        <v>310</v>
      </c>
      <c r="C14" s="22" t="s">
        <v>20</v>
      </c>
      <c r="D14" s="127">
        <f>25*2.1*2.1*1.55</f>
        <v>170.88750000000002</v>
      </c>
      <c r="E14" s="27"/>
      <c r="F14" s="149">
        <f t="shared" ref="F14:F17" si="0">E14*D14</f>
        <v>0</v>
      </c>
      <c r="G14" s="24"/>
      <c r="H14" s="132"/>
      <c r="I14" s="133"/>
      <c r="J14" s="135"/>
      <c r="K14" s="135"/>
      <c r="L14" s="129"/>
      <c r="M14" s="129"/>
    </row>
    <row r="15" spans="1:13" s="25" customFormat="1" ht="15.5" x14ac:dyDescent="0.35">
      <c r="A15" s="20" t="s">
        <v>256</v>
      </c>
      <c r="B15" s="76" t="s">
        <v>271</v>
      </c>
      <c r="C15" s="22" t="s">
        <v>20</v>
      </c>
      <c r="D15" s="127">
        <f>((13.41*4)+(16.2*3.5))*1.05</f>
        <v>115.85700000000001</v>
      </c>
      <c r="E15" s="27"/>
      <c r="F15" s="149">
        <f t="shared" si="0"/>
        <v>0</v>
      </c>
      <c r="G15" s="24"/>
      <c r="H15" s="132"/>
      <c r="I15" s="133"/>
      <c r="J15" s="135"/>
      <c r="K15" s="135"/>
      <c r="L15" s="129"/>
      <c r="M15" s="129"/>
    </row>
    <row r="16" spans="1:13" s="5" customFormat="1" ht="17.25" customHeight="1" x14ac:dyDescent="0.35">
      <c r="A16" s="20" t="s">
        <v>258</v>
      </c>
      <c r="B16" s="76" t="s">
        <v>257</v>
      </c>
      <c r="C16" s="22" t="s">
        <v>20</v>
      </c>
      <c r="D16" s="127">
        <f>+D17-D23-D24-D25-D26</f>
        <v>228.38940000000005</v>
      </c>
      <c r="E16" s="27"/>
      <c r="F16" s="149">
        <f t="shared" si="0"/>
        <v>0</v>
      </c>
      <c r="G16" s="4"/>
      <c r="H16" s="135"/>
      <c r="I16" s="44"/>
      <c r="J16" s="135"/>
      <c r="K16" s="135"/>
      <c r="L16" s="129"/>
      <c r="M16" s="129"/>
    </row>
    <row r="17" spans="1:13" s="4" customFormat="1" ht="18" customHeight="1" x14ac:dyDescent="0.35">
      <c r="A17" s="20" t="s">
        <v>272</v>
      </c>
      <c r="B17" s="76" t="s">
        <v>259</v>
      </c>
      <c r="C17" s="22" t="s">
        <v>20</v>
      </c>
      <c r="D17" s="127">
        <f>+D14+D15</f>
        <v>286.74450000000002</v>
      </c>
      <c r="E17" s="27"/>
      <c r="F17" s="149">
        <f t="shared" si="0"/>
        <v>0</v>
      </c>
      <c r="H17" s="135"/>
      <c r="I17" s="44"/>
      <c r="J17" s="135"/>
      <c r="K17" s="135"/>
      <c r="L17" s="129"/>
      <c r="M17" s="129"/>
    </row>
    <row r="18" spans="1:13" s="4" customFormat="1" ht="18" customHeight="1" thickBot="1" x14ac:dyDescent="0.4">
      <c r="A18" s="20"/>
      <c r="B18" s="196" t="s">
        <v>21</v>
      </c>
      <c r="C18" s="196"/>
      <c r="D18" s="196"/>
      <c r="E18" s="196"/>
      <c r="F18" s="148">
        <f>SUM(F13:F17)</f>
        <v>0</v>
      </c>
      <c r="H18" s="135"/>
      <c r="I18" s="44"/>
      <c r="J18" s="135"/>
      <c r="K18" s="135"/>
      <c r="L18" s="129"/>
      <c r="M18" s="129"/>
    </row>
    <row r="19" spans="1:13" s="4" customFormat="1" ht="17.25" customHeight="1" x14ac:dyDescent="0.35">
      <c r="A19" s="29">
        <v>3</v>
      </c>
      <c r="B19" s="18" t="s">
        <v>22</v>
      </c>
      <c r="C19" s="30"/>
      <c r="D19" s="30"/>
      <c r="E19" s="30"/>
      <c r="F19" s="150"/>
      <c r="H19" s="135"/>
      <c r="I19" s="44"/>
      <c r="J19" s="135"/>
      <c r="K19" s="135"/>
      <c r="L19" s="129"/>
      <c r="M19" s="129"/>
    </row>
    <row r="20" spans="1:13" s="5" customFormat="1" ht="17.25" customHeight="1" x14ac:dyDescent="0.35">
      <c r="A20" s="29" t="s">
        <v>260</v>
      </c>
      <c r="B20" s="31" t="s">
        <v>304</v>
      </c>
      <c r="C20" s="197"/>
      <c r="D20" s="197"/>
      <c r="E20" s="197"/>
      <c r="F20" s="198"/>
      <c r="G20" s="4"/>
      <c r="H20" s="137"/>
      <c r="I20" s="133"/>
      <c r="J20" s="138"/>
      <c r="K20" s="138"/>
      <c r="L20" s="138"/>
      <c r="M20" s="138"/>
    </row>
    <row r="21" spans="1:13" s="5" customFormat="1" ht="17.25" customHeight="1" x14ac:dyDescent="0.35">
      <c r="A21" s="33" t="s">
        <v>23</v>
      </c>
      <c r="B21" s="47" t="s">
        <v>305</v>
      </c>
      <c r="C21" s="32" t="s">
        <v>20</v>
      </c>
      <c r="D21" s="32">
        <v>55</v>
      </c>
      <c r="E21" s="32"/>
      <c r="F21" s="147"/>
      <c r="G21" s="4"/>
      <c r="H21" s="137"/>
      <c r="I21" s="133"/>
      <c r="J21" s="138"/>
      <c r="K21" s="138"/>
      <c r="L21" s="138"/>
      <c r="M21" s="138"/>
    </row>
    <row r="22" spans="1:13" s="5" customFormat="1" ht="17.25" customHeight="1" x14ac:dyDescent="0.35">
      <c r="A22" s="29" t="s">
        <v>25</v>
      </c>
      <c r="B22" s="128" t="s">
        <v>26</v>
      </c>
      <c r="C22" s="197"/>
      <c r="D22" s="197"/>
      <c r="E22" s="197"/>
      <c r="F22" s="198"/>
      <c r="G22" s="4"/>
      <c r="H22" s="137"/>
      <c r="I22" s="133"/>
      <c r="J22" s="138"/>
      <c r="K22" s="138"/>
      <c r="L22" s="138"/>
      <c r="M22" s="138"/>
    </row>
    <row r="23" spans="1:13" s="51" customFormat="1" ht="27.75" customHeight="1" x14ac:dyDescent="0.35">
      <c r="A23" s="181" t="s">
        <v>27</v>
      </c>
      <c r="B23" s="182" t="s">
        <v>311</v>
      </c>
      <c r="C23" s="48" t="s">
        <v>24</v>
      </c>
      <c r="D23" s="48">
        <f>+(110.25*0.05)+(110.34*0.05)</f>
        <v>11.029500000000001</v>
      </c>
      <c r="E23" s="66"/>
      <c r="F23" s="183">
        <f>+E23*D23</f>
        <v>0</v>
      </c>
      <c r="G23" s="43"/>
      <c r="H23" s="184"/>
      <c r="I23" s="133"/>
      <c r="J23" s="185"/>
      <c r="K23" s="185"/>
      <c r="L23" s="185"/>
      <c r="M23" s="185"/>
    </row>
    <row r="24" spans="1:13" s="5" customFormat="1" ht="17.25" customHeight="1" x14ac:dyDescent="0.35">
      <c r="A24" s="33" t="s">
        <v>264</v>
      </c>
      <c r="B24" s="34" t="s">
        <v>270</v>
      </c>
      <c r="C24" s="32" t="s">
        <v>24</v>
      </c>
      <c r="D24" s="32">
        <f>25*1.7*1.7*0.45</f>
        <v>32.512500000000003</v>
      </c>
      <c r="E24" s="23"/>
      <c r="F24" s="147">
        <f t="shared" ref="F24:F26" si="1">+E24*D24</f>
        <v>0</v>
      </c>
      <c r="G24" s="4"/>
      <c r="H24" s="137"/>
      <c r="I24" s="133"/>
      <c r="J24" s="138"/>
      <c r="K24" s="138"/>
      <c r="L24" s="138"/>
      <c r="M24" s="138"/>
    </row>
    <row r="25" spans="1:13" s="5" customFormat="1" ht="17.25" customHeight="1" x14ac:dyDescent="0.35">
      <c r="A25" s="33" t="s">
        <v>266</v>
      </c>
      <c r="B25" s="34" t="s">
        <v>261</v>
      </c>
      <c r="C25" s="32" t="s">
        <v>24</v>
      </c>
      <c r="D25" s="32">
        <f>35*0.3*0.3*1.55</f>
        <v>4.8825000000000003</v>
      </c>
      <c r="E25" s="23"/>
      <c r="F25" s="147">
        <f t="shared" si="1"/>
        <v>0</v>
      </c>
      <c r="G25" s="4"/>
      <c r="H25" s="137"/>
      <c r="I25" s="133"/>
      <c r="J25" s="138"/>
      <c r="K25" s="138"/>
      <c r="L25" s="138"/>
      <c r="M25" s="138"/>
    </row>
    <row r="26" spans="1:13" s="5" customFormat="1" ht="17.25" customHeight="1" x14ac:dyDescent="0.35">
      <c r="A26" s="33" t="s">
        <v>268</v>
      </c>
      <c r="B26" s="34" t="s">
        <v>262</v>
      </c>
      <c r="C26" s="32" t="s">
        <v>24</v>
      </c>
      <c r="D26" s="1">
        <f>110.34*0.3*0.3</f>
        <v>9.9305999999999983</v>
      </c>
      <c r="E26" s="23"/>
      <c r="F26" s="147">
        <f t="shared" si="1"/>
        <v>0</v>
      </c>
      <c r="G26" s="4"/>
      <c r="H26" s="137"/>
      <c r="I26" s="133"/>
      <c r="J26" s="138"/>
      <c r="K26" s="138"/>
      <c r="L26" s="138"/>
      <c r="M26" s="138"/>
    </row>
    <row r="27" spans="1:13" s="5" customFormat="1" ht="17.25" customHeight="1" x14ac:dyDescent="0.35">
      <c r="A27" s="29" t="s">
        <v>28</v>
      </c>
      <c r="B27" s="31" t="s">
        <v>29</v>
      </c>
      <c r="C27" s="197"/>
      <c r="D27" s="197"/>
      <c r="E27" s="197"/>
      <c r="F27" s="198"/>
      <c r="G27" s="4"/>
      <c r="H27" s="137"/>
      <c r="I27" s="133"/>
      <c r="J27" s="138"/>
      <c r="K27" s="138"/>
      <c r="L27" s="138"/>
      <c r="M27" s="138"/>
    </row>
    <row r="28" spans="1:13" s="5" customFormat="1" ht="17.25" customHeight="1" x14ac:dyDescent="0.35">
      <c r="A28" s="33" t="s">
        <v>306</v>
      </c>
      <c r="B28" s="47" t="s">
        <v>263</v>
      </c>
      <c r="C28" s="32" t="s">
        <v>45</v>
      </c>
      <c r="D28" s="32">
        <f>+(((4.45+10.65)*2)+((6.8+7)*2)+((7.2+8.5)*2)-(0.93*6)-(1.13*6)-3.6)*1.05</f>
        <v>76.902000000000015</v>
      </c>
      <c r="E28" s="32"/>
      <c r="F28" s="147">
        <f>E28*D28</f>
        <v>0</v>
      </c>
      <c r="G28" s="4"/>
      <c r="H28" s="137"/>
      <c r="I28" s="133"/>
      <c r="J28" s="138"/>
      <c r="K28" s="138"/>
      <c r="L28" s="138"/>
      <c r="M28" s="138"/>
    </row>
    <row r="29" spans="1:13" s="5" customFormat="1" ht="17.25" customHeight="1" x14ac:dyDescent="0.35">
      <c r="A29" s="33" t="s">
        <v>307</v>
      </c>
      <c r="B29" s="47" t="s">
        <v>265</v>
      </c>
      <c r="C29" s="32" t="s">
        <v>45</v>
      </c>
      <c r="D29" s="32">
        <f>(2.6*3.2)+((5.35+2.03+0.93)*1.05)</f>
        <v>17.045499999999997</v>
      </c>
      <c r="E29" s="32"/>
      <c r="F29" s="147">
        <f t="shared" ref="F29:F31" si="2">E29*D29</f>
        <v>0</v>
      </c>
      <c r="G29" s="4"/>
      <c r="H29" s="137"/>
      <c r="I29" s="133"/>
      <c r="J29" s="138"/>
      <c r="K29" s="138"/>
      <c r="L29" s="138"/>
      <c r="M29" s="138"/>
    </row>
    <row r="30" spans="1:13" s="5" customFormat="1" ht="17.25" customHeight="1" x14ac:dyDescent="0.35">
      <c r="A30" s="33" t="s">
        <v>308</v>
      </c>
      <c r="B30" s="47" t="s">
        <v>267</v>
      </c>
      <c r="C30" s="32" t="s">
        <v>45</v>
      </c>
      <c r="D30" s="32">
        <f>((4.45*2)+(2.5+7)+4.55)*1.05</f>
        <v>24.0975</v>
      </c>
      <c r="E30" s="32"/>
      <c r="F30" s="147">
        <f t="shared" si="2"/>
        <v>0</v>
      </c>
      <c r="G30" s="4"/>
      <c r="H30" s="137"/>
      <c r="I30" s="133"/>
      <c r="J30" s="138"/>
      <c r="K30" s="138"/>
      <c r="L30" s="138"/>
      <c r="M30" s="138"/>
    </row>
    <row r="31" spans="1:13" s="5" customFormat="1" ht="16.5" customHeight="1" x14ac:dyDescent="0.35">
      <c r="A31" s="33" t="s">
        <v>309</v>
      </c>
      <c r="B31" s="47" t="s">
        <v>269</v>
      </c>
      <c r="C31" s="32" t="s">
        <v>24</v>
      </c>
      <c r="D31" s="35">
        <v>32.76</v>
      </c>
      <c r="E31" s="32"/>
      <c r="F31" s="147">
        <f t="shared" si="2"/>
        <v>0</v>
      </c>
      <c r="G31" s="4"/>
      <c r="H31" s="137"/>
      <c r="I31" s="139"/>
      <c r="J31" s="195"/>
      <c r="K31" s="195"/>
      <c r="L31" s="195"/>
      <c r="M31" s="195"/>
    </row>
    <row r="32" spans="1:13" s="5" customFormat="1" ht="18" customHeight="1" x14ac:dyDescent="0.35">
      <c r="A32" s="33"/>
      <c r="B32" s="36" t="s">
        <v>30</v>
      </c>
      <c r="C32" s="37"/>
      <c r="D32" s="38"/>
      <c r="E32" s="39"/>
      <c r="F32" s="152">
        <f>+SUM(F23:F26)+SUM(F28:F31)</f>
        <v>0</v>
      </c>
      <c r="G32" s="4"/>
      <c r="H32" s="56"/>
      <c r="J32" s="56"/>
      <c r="K32" s="56"/>
      <c r="L32" s="129"/>
      <c r="M32" s="129"/>
    </row>
    <row r="33" spans="1:13" s="5" customFormat="1" ht="16.5" customHeight="1" x14ac:dyDescent="0.35">
      <c r="A33" s="29">
        <v>4</v>
      </c>
      <c r="B33" s="18" t="s">
        <v>31</v>
      </c>
      <c r="C33" s="197"/>
      <c r="D33" s="197"/>
      <c r="E33" s="197"/>
      <c r="F33" s="198"/>
      <c r="G33" s="4"/>
      <c r="H33" s="56"/>
      <c r="J33" s="56"/>
      <c r="K33" s="56"/>
      <c r="L33" s="129"/>
      <c r="M33" s="129"/>
    </row>
    <row r="34" spans="1:13" s="5" customFormat="1" ht="18" customHeight="1" x14ac:dyDescent="0.35">
      <c r="A34" s="29" t="s">
        <v>32</v>
      </c>
      <c r="B34" s="40" t="s">
        <v>33</v>
      </c>
      <c r="C34" s="197"/>
      <c r="D34" s="197"/>
      <c r="E34" s="197"/>
      <c r="F34" s="198"/>
      <c r="G34" s="4"/>
      <c r="H34" s="56"/>
      <c r="J34" s="56"/>
      <c r="K34" s="56"/>
      <c r="L34" s="129"/>
      <c r="M34" s="129"/>
    </row>
    <row r="35" spans="1:13" s="44" customFormat="1" ht="16.5" customHeight="1" x14ac:dyDescent="0.35">
      <c r="A35" s="26" t="s">
        <v>34</v>
      </c>
      <c r="B35" s="21" t="s">
        <v>312</v>
      </c>
      <c r="C35" s="22" t="s">
        <v>24</v>
      </c>
      <c r="D35" s="41">
        <f>+(D23*4.5)/1.55</f>
        <v>32.021129032258067</v>
      </c>
      <c r="E35" s="42"/>
      <c r="F35" s="153">
        <f>E35*D35</f>
        <v>0</v>
      </c>
      <c r="G35" s="43"/>
      <c r="H35" s="1"/>
      <c r="I35" s="5"/>
      <c r="J35" s="56"/>
      <c r="K35" s="1"/>
      <c r="L35" s="129"/>
      <c r="M35" s="129"/>
    </row>
    <row r="36" spans="1:13" s="44" customFormat="1" ht="16.5" customHeight="1" x14ac:dyDescent="0.35">
      <c r="A36" s="26" t="s">
        <v>35</v>
      </c>
      <c r="B36" s="21" t="s">
        <v>313</v>
      </c>
      <c r="C36" s="22" t="s">
        <v>24</v>
      </c>
      <c r="D36" s="45">
        <v>1.8167499999999999</v>
      </c>
      <c r="E36" s="42"/>
      <c r="F36" s="154">
        <f>E36*D36</f>
        <v>0</v>
      </c>
      <c r="G36" s="43"/>
      <c r="H36" s="137"/>
      <c r="I36" s="140"/>
      <c r="J36" s="195"/>
      <c r="K36" s="195"/>
      <c r="L36" s="195"/>
      <c r="M36" s="195"/>
    </row>
    <row r="37" spans="1:13" s="44" customFormat="1" ht="16.5" customHeight="1" x14ac:dyDescent="0.35">
      <c r="A37" s="26" t="s">
        <v>36</v>
      </c>
      <c r="B37" s="21" t="s">
        <v>37</v>
      </c>
      <c r="C37" s="22" t="s">
        <v>24</v>
      </c>
      <c r="D37" s="41">
        <v>4.22</v>
      </c>
      <c r="E37" s="42"/>
      <c r="F37" s="153">
        <f>E37*D37</f>
        <v>0</v>
      </c>
      <c r="G37" s="43"/>
      <c r="H37" s="56"/>
      <c r="I37" s="51"/>
      <c r="J37" s="56"/>
      <c r="K37" s="56"/>
      <c r="L37" s="56"/>
      <c r="M37" s="56"/>
    </row>
    <row r="38" spans="1:13" s="44" customFormat="1" ht="16.5" customHeight="1" x14ac:dyDescent="0.35">
      <c r="A38" s="26" t="s">
        <v>38</v>
      </c>
      <c r="B38" s="21" t="s">
        <v>39</v>
      </c>
      <c r="C38" s="22" t="s">
        <v>24</v>
      </c>
      <c r="D38" s="45">
        <v>1.5</v>
      </c>
      <c r="E38" s="42"/>
      <c r="F38" s="154">
        <f>E38*D38</f>
        <v>0</v>
      </c>
      <c r="G38" s="43"/>
      <c r="H38" s="56"/>
      <c r="I38" s="51"/>
      <c r="J38" s="56"/>
      <c r="K38" s="56"/>
      <c r="L38" s="56"/>
      <c r="M38" s="56"/>
    </row>
    <row r="39" spans="1:13" s="44" customFormat="1" ht="16.5" customHeight="1" x14ac:dyDescent="0.35">
      <c r="A39" s="26" t="s">
        <v>40</v>
      </c>
      <c r="B39" s="21" t="s">
        <v>41</v>
      </c>
      <c r="C39" s="22" t="s">
        <v>24</v>
      </c>
      <c r="D39" s="41">
        <v>5.6915999999999993</v>
      </c>
      <c r="E39" s="42"/>
      <c r="F39" s="153">
        <f>E39*D39</f>
        <v>0</v>
      </c>
      <c r="G39" s="43"/>
      <c r="H39" s="56"/>
      <c r="I39" s="51"/>
      <c r="J39" s="56"/>
      <c r="K39" s="56"/>
      <c r="L39" s="56"/>
      <c r="M39" s="56"/>
    </row>
    <row r="40" spans="1:13" s="5" customFormat="1" ht="16.5" customHeight="1" x14ac:dyDescent="0.35">
      <c r="A40" s="29" t="s">
        <v>42</v>
      </c>
      <c r="B40" s="40" t="s">
        <v>43</v>
      </c>
      <c r="C40" s="197"/>
      <c r="D40" s="197"/>
      <c r="E40" s="197"/>
      <c r="F40" s="198"/>
      <c r="G40" s="4"/>
      <c r="H40" s="56"/>
      <c r="I40" s="51"/>
      <c r="J40" s="56"/>
      <c r="K40" s="130"/>
      <c r="L40" s="129"/>
      <c r="M40" s="56"/>
    </row>
    <row r="41" spans="1:13" s="5" customFormat="1" ht="18" customHeight="1" x14ac:dyDescent="0.35">
      <c r="A41" s="33" t="s">
        <v>42</v>
      </c>
      <c r="B41" s="34" t="s">
        <v>44</v>
      </c>
      <c r="C41" s="32" t="s">
        <v>45</v>
      </c>
      <c r="D41" s="53">
        <v>106.4</v>
      </c>
      <c r="E41" s="34"/>
      <c r="F41" s="147">
        <f>+E41*D41</f>
        <v>0</v>
      </c>
      <c r="G41" s="4"/>
      <c r="I41" s="131"/>
      <c r="J41" s="131"/>
      <c r="K41" s="131"/>
    </row>
    <row r="42" spans="1:13" s="5" customFormat="1" ht="18" customHeight="1" x14ac:dyDescent="0.35">
      <c r="A42" s="29" t="s">
        <v>46</v>
      </c>
      <c r="B42" s="40" t="s">
        <v>47</v>
      </c>
      <c r="C42" s="32"/>
      <c r="D42" s="32"/>
      <c r="F42" s="141"/>
      <c r="G42" s="4"/>
      <c r="I42" s="120"/>
      <c r="J42" s="120"/>
      <c r="K42" s="120"/>
    </row>
    <row r="43" spans="1:13" s="44" customFormat="1" ht="16.5" customHeight="1" x14ac:dyDescent="0.35">
      <c r="A43" s="26" t="s">
        <v>48</v>
      </c>
      <c r="B43" s="21" t="s">
        <v>49</v>
      </c>
      <c r="C43" s="22" t="s">
        <v>45</v>
      </c>
      <c r="D43" s="22">
        <f>+D28*3.2/1.05</f>
        <v>234.36800000000005</v>
      </c>
      <c r="E43" s="42"/>
      <c r="F43" s="153">
        <f t="shared" ref="F43:F47" si="3">E45*D43</f>
        <v>0</v>
      </c>
      <c r="G43" s="43"/>
      <c r="H43" s="5"/>
      <c r="I43" s="120"/>
      <c r="J43" s="120"/>
      <c r="K43" s="120"/>
    </row>
    <row r="44" spans="1:13" s="44" customFormat="1" ht="16.5" customHeight="1" x14ac:dyDescent="0.35">
      <c r="A44" s="26" t="s">
        <v>50</v>
      </c>
      <c r="B44" s="21" t="s">
        <v>51</v>
      </c>
      <c r="C44" s="22" t="s">
        <v>45</v>
      </c>
      <c r="D44" s="22">
        <f>+D29*3.2/1.05</f>
        <v>51.948190476190469</v>
      </c>
      <c r="E44" s="42"/>
      <c r="F44" s="153">
        <f t="shared" si="3"/>
        <v>0</v>
      </c>
      <c r="G44" s="43"/>
      <c r="H44" s="5"/>
      <c r="I44" s="120"/>
      <c r="J44" s="120"/>
      <c r="K44" s="120"/>
    </row>
    <row r="45" spans="1:13" s="44" customFormat="1" ht="16.5" customHeight="1" x14ac:dyDescent="0.35">
      <c r="A45" s="26" t="s">
        <v>52</v>
      </c>
      <c r="B45" s="21" t="s">
        <v>53</v>
      </c>
      <c r="C45" s="22" t="s">
        <v>45</v>
      </c>
      <c r="D45" s="46">
        <f>+(D30*3.2)/1.05</f>
        <v>73.440000000000012</v>
      </c>
      <c r="E45" s="42"/>
      <c r="F45" s="153">
        <f>E47*D45</f>
        <v>0</v>
      </c>
      <c r="G45" s="43"/>
    </row>
    <row r="46" spans="1:13" s="51" customFormat="1" ht="16.5" customHeight="1" x14ac:dyDescent="0.35">
      <c r="A46" s="33" t="s">
        <v>54</v>
      </c>
      <c r="B46" s="47" t="s">
        <v>55</v>
      </c>
      <c r="C46" s="48" t="s">
        <v>45</v>
      </c>
      <c r="D46" s="49">
        <f>10.625*3.2</f>
        <v>34</v>
      </c>
      <c r="E46" s="42"/>
      <c r="F46" s="155">
        <f t="shared" si="3"/>
        <v>0</v>
      </c>
      <c r="G46" s="43"/>
      <c r="I46" s="52"/>
      <c r="J46" s="52"/>
    </row>
    <row r="47" spans="1:13" s="5" customFormat="1" ht="16.5" customHeight="1" x14ac:dyDescent="0.35">
      <c r="A47" s="33" t="s">
        <v>56</v>
      </c>
      <c r="B47" s="34" t="s">
        <v>57</v>
      </c>
      <c r="C47" s="32" t="s">
        <v>45</v>
      </c>
      <c r="D47" s="53">
        <v>311.08</v>
      </c>
      <c r="E47" s="42"/>
      <c r="F47" s="155">
        <f t="shared" si="3"/>
        <v>0</v>
      </c>
      <c r="G47" s="4"/>
      <c r="I47" s="54"/>
      <c r="J47" s="54"/>
      <c r="K47" s="51"/>
    </row>
    <row r="48" spans="1:13" s="5" customFormat="1" ht="16.5" customHeight="1" x14ac:dyDescent="0.35">
      <c r="A48" s="33" t="s">
        <v>58</v>
      </c>
      <c r="B48" s="34" t="s">
        <v>59</v>
      </c>
      <c r="C48" s="32" t="s">
        <v>45</v>
      </c>
      <c r="D48" s="53">
        <v>106.4</v>
      </c>
      <c r="E48" s="42"/>
      <c r="F48" s="155">
        <f>+E48*D48</f>
        <v>0</v>
      </c>
      <c r="G48" s="4"/>
      <c r="I48" s="54"/>
      <c r="J48" s="54"/>
      <c r="K48" s="51"/>
    </row>
    <row r="49" spans="1:11" s="5" customFormat="1" ht="16.5" customHeight="1" x14ac:dyDescent="0.35">
      <c r="A49" s="33" t="s">
        <v>60</v>
      </c>
      <c r="B49" s="34" t="s">
        <v>61</v>
      </c>
      <c r="C49" s="32" t="s">
        <v>45</v>
      </c>
      <c r="D49" s="53">
        <v>311.01100000000002</v>
      </c>
      <c r="E49" s="42"/>
      <c r="F49" s="155">
        <f>+E49*D49</f>
        <v>0</v>
      </c>
      <c r="G49" s="4"/>
      <c r="I49" s="54"/>
      <c r="J49" s="54"/>
    </row>
    <row r="50" spans="1:11" s="5" customFormat="1" ht="18" customHeight="1" x14ac:dyDescent="0.35">
      <c r="A50" s="33"/>
      <c r="B50" s="36" t="s">
        <v>62</v>
      </c>
      <c r="C50" s="37"/>
      <c r="D50" s="37"/>
      <c r="E50" s="39"/>
      <c r="F50" s="152">
        <f>SUM(F35:F48)</f>
        <v>0</v>
      </c>
      <c r="G50" s="4"/>
      <c r="I50" s="54"/>
      <c r="J50" s="54"/>
    </row>
    <row r="51" spans="1:11" s="5" customFormat="1" ht="11.25" customHeight="1" thickBot="1" x14ac:dyDescent="0.4">
      <c r="A51" s="55"/>
      <c r="C51" s="56"/>
      <c r="D51" s="56"/>
      <c r="E51" s="57"/>
      <c r="F51" s="156"/>
      <c r="G51" s="4"/>
      <c r="I51" s="54"/>
      <c r="J51" s="54"/>
    </row>
    <row r="52" spans="1:11" s="5" customFormat="1" ht="37.5" customHeight="1" thickBot="1" x14ac:dyDescent="0.4">
      <c r="A52" s="212" t="s">
        <v>63</v>
      </c>
      <c r="B52" s="213"/>
      <c r="C52" s="213"/>
      <c r="D52" s="214"/>
      <c r="E52" s="215">
        <f>+F50+F32+F14+F11</f>
        <v>0</v>
      </c>
      <c r="F52" s="216"/>
      <c r="G52" s="4"/>
      <c r="I52" s="54"/>
      <c r="J52" s="54"/>
    </row>
    <row r="53" spans="1:11" ht="14.5" thickBot="1" x14ac:dyDescent="0.35">
      <c r="A53" s="220"/>
      <c r="B53" s="221"/>
      <c r="C53" s="221"/>
      <c r="D53" s="221"/>
      <c r="E53" s="221"/>
      <c r="F53" s="222"/>
      <c r="I53" s="121"/>
      <c r="J53" s="122"/>
      <c r="K53" s="121"/>
    </row>
    <row r="54" spans="1:11" ht="23.25" customHeight="1" x14ac:dyDescent="0.3">
      <c r="A54" s="58" t="s">
        <v>64</v>
      </c>
      <c r="B54" s="13" t="s">
        <v>65</v>
      </c>
      <c r="C54" s="14"/>
      <c r="D54" s="14"/>
      <c r="E54" s="14"/>
      <c r="F54" s="146"/>
    </row>
    <row r="55" spans="1:11" ht="3.75" customHeight="1" thickBot="1" x14ac:dyDescent="0.35">
      <c r="A55" s="59"/>
      <c r="B55" s="60"/>
      <c r="C55" s="61"/>
      <c r="D55" s="61"/>
      <c r="E55" s="61"/>
      <c r="F55" s="157"/>
    </row>
    <row r="56" spans="1:11" ht="18" x14ac:dyDescent="0.3">
      <c r="A56" s="62">
        <v>5</v>
      </c>
      <c r="B56" s="63" t="s">
        <v>66</v>
      </c>
      <c r="C56" s="64"/>
      <c r="D56" s="64"/>
      <c r="E56" s="64"/>
      <c r="F56" s="158"/>
      <c r="I56" s="121"/>
    </row>
    <row r="57" spans="1:11" ht="15.5" x14ac:dyDescent="0.3">
      <c r="A57" s="65" t="s">
        <v>67</v>
      </c>
      <c r="B57" s="47" t="s">
        <v>68</v>
      </c>
      <c r="C57" s="48"/>
      <c r="D57" s="47"/>
      <c r="E57" s="48"/>
      <c r="F57" s="126"/>
    </row>
    <row r="58" spans="1:11" ht="15.5" x14ac:dyDescent="0.35">
      <c r="A58" s="65" t="s">
        <v>69</v>
      </c>
      <c r="B58" s="47" t="s">
        <v>70</v>
      </c>
      <c r="C58" s="48" t="s">
        <v>71</v>
      </c>
      <c r="D58" s="48">
        <v>12.51</v>
      </c>
      <c r="E58" s="50"/>
      <c r="F58" s="149">
        <f t="shared" ref="F58:F66" si="4">+E58*D58</f>
        <v>0</v>
      </c>
    </row>
    <row r="59" spans="1:11" ht="15.5" x14ac:dyDescent="0.35">
      <c r="A59" s="65" t="s">
        <v>72</v>
      </c>
      <c r="B59" s="47" t="s">
        <v>73</v>
      </c>
      <c r="C59" s="48" t="s">
        <v>71</v>
      </c>
      <c r="D59" s="48">
        <v>21.556999999999999</v>
      </c>
      <c r="E59" s="50"/>
      <c r="F59" s="149">
        <f t="shared" si="4"/>
        <v>0</v>
      </c>
    </row>
    <row r="60" spans="1:11" ht="15.5" x14ac:dyDescent="0.35">
      <c r="A60" s="65" t="s">
        <v>74</v>
      </c>
      <c r="B60" s="47" t="s">
        <v>75</v>
      </c>
      <c r="C60" s="48" t="s">
        <v>71</v>
      </c>
      <c r="D60" s="48">
        <v>33.481000000000002</v>
      </c>
      <c r="E60" s="50"/>
      <c r="F60" s="149">
        <f t="shared" si="4"/>
        <v>0</v>
      </c>
    </row>
    <row r="61" spans="1:11" ht="15.5" x14ac:dyDescent="0.35">
      <c r="A61" s="65" t="s">
        <v>76</v>
      </c>
      <c r="B61" s="47" t="s">
        <v>77</v>
      </c>
      <c r="C61" s="48" t="s">
        <v>71</v>
      </c>
      <c r="D61" s="48">
        <v>15.526999999999999</v>
      </c>
      <c r="E61" s="50"/>
      <c r="F61" s="149">
        <f t="shared" si="4"/>
        <v>0</v>
      </c>
    </row>
    <row r="62" spans="1:11" ht="15.5" x14ac:dyDescent="0.35">
      <c r="A62" s="65" t="s">
        <v>78</v>
      </c>
      <c r="B62" s="47" t="s">
        <v>79</v>
      </c>
      <c r="C62" s="48" t="s">
        <v>71</v>
      </c>
      <c r="D62" s="48">
        <v>2</v>
      </c>
      <c r="E62" s="50"/>
      <c r="F62" s="149">
        <f t="shared" si="4"/>
        <v>0</v>
      </c>
      <c r="I62" s="121"/>
    </row>
    <row r="63" spans="1:11" ht="15.5" x14ac:dyDescent="0.35">
      <c r="A63" s="65" t="s">
        <v>80</v>
      </c>
      <c r="B63" s="47" t="s">
        <v>81</v>
      </c>
      <c r="C63" s="48" t="s">
        <v>82</v>
      </c>
      <c r="D63" s="48">
        <v>3</v>
      </c>
      <c r="E63" s="50"/>
      <c r="F63" s="147">
        <f t="shared" si="4"/>
        <v>0</v>
      </c>
    </row>
    <row r="64" spans="1:11" ht="15.5" x14ac:dyDescent="0.35">
      <c r="A64" s="65" t="s">
        <v>83</v>
      </c>
      <c r="B64" s="47" t="s">
        <v>84</v>
      </c>
      <c r="C64" s="48" t="s">
        <v>82</v>
      </c>
      <c r="D64" s="48">
        <v>6</v>
      </c>
      <c r="E64" s="50"/>
      <c r="F64" s="147">
        <f t="shared" si="4"/>
        <v>0</v>
      </c>
    </row>
    <row r="65" spans="1:9" ht="15.5" x14ac:dyDescent="0.35">
      <c r="A65" s="65" t="s">
        <v>85</v>
      </c>
      <c r="B65" s="47" t="s">
        <v>86</v>
      </c>
      <c r="C65" s="48" t="s">
        <v>82</v>
      </c>
      <c r="D65" s="48">
        <v>2</v>
      </c>
      <c r="E65" s="50"/>
      <c r="F65" s="147">
        <f t="shared" si="4"/>
        <v>0</v>
      </c>
    </row>
    <row r="66" spans="1:9" ht="15.5" x14ac:dyDescent="0.35">
      <c r="A66" s="65" t="s">
        <v>87</v>
      </c>
      <c r="B66" s="47" t="s">
        <v>88</v>
      </c>
      <c r="C66" s="48" t="s">
        <v>82</v>
      </c>
      <c r="D66" s="48">
        <v>1</v>
      </c>
      <c r="E66" s="66"/>
      <c r="F66" s="147">
        <f t="shared" si="4"/>
        <v>0</v>
      </c>
    </row>
    <row r="67" spans="1:9" ht="18.75" customHeight="1" thickBot="1" x14ac:dyDescent="0.4">
      <c r="A67" s="159"/>
      <c r="B67" s="223" t="s">
        <v>89</v>
      </c>
      <c r="C67" s="224"/>
      <c r="D67" s="67"/>
      <c r="E67" s="68"/>
      <c r="F67" s="160">
        <f>SUM(F58:F66)</f>
        <v>0</v>
      </c>
    </row>
    <row r="68" spans="1:9" ht="6" customHeight="1" thickBot="1" x14ac:dyDescent="0.35">
      <c r="A68" s="161"/>
      <c r="B68" s="69"/>
      <c r="C68" s="61"/>
      <c r="D68" s="61"/>
      <c r="E68" s="61"/>
      <c r="F68" s="162"/>
    </row>
    <row r="69" spans="1:9" ht="23.25" customHeight="1" x14ac:dyDescent="0.3">
      <c r="A69" s="70">
        <v>6</v>
      </c>
      <c r="B69" s="63" t="s">
        <v>90</v>
      </c>
      <c r="C69" s="64"/>
      <c r="D69" s="64"/>
      <c r="E69" s="64"/>
      <c r="F69" s="158"/>
    </row>
    <row r="70" spans="1:9" ht="17.25" customHeight="1" x14ac:dyDescent="0.3">
      <c r="A70" s="71">
        <v>6.1</v>
      </c>
      <c r="B70" s="72" t="s">
        <v>91</v>
      </c>
      <c r="C70" s="14"/>
      <c r="D70" s="14"/>
      <c r="E70" s="14"/>
      <c r="F70" s="163"/>
      <c r="I70" s="121"/>
    </row>
    <row r="71" spans="1:9" ht="15.5" x14ac:dyDescent="0.35">
      <c r="A71" s="65" t="s">
        <v>92</v>
      </c>
      <c r="B71" s="47" t="s">
        <v>93</v>
      </c>
      <c r="C71" s="48" t="s">
        <v>94</v>
      </c>
      <c r="D71" s="48">
        <v>65</v>
      </c>
      <c r="E71" s="28"/>
      <c r="F71" s="149">
        <f>+E71*D71</f>
        <v>0</v>
      </c>
    </row>
    <row r="72" spans="1:9" ht="15.5" x14ac:dyDescent="0.35">
      <c r="A72" s="65" t="s">
        <v>95</v>
      </c>
      <c r="B72" s="47" t="s">
        <v>96</v>
      </c>
      <c r="C72" s="48" t="s">
        <v>94</v>
      </c>
      <c r="D72" s="48">
        <v>13.04</v>
      </c>
      <c r="E72" s="28"/>
      <c r="F72" s="149">
        <f>+E72*D72</f>
        <v>0</v>
      </c>
    </row>
    <row r="73" spans="1:9" ht="15.5" x14ac:dyDescent="0.35">
      <c r="A73" s="65" t="s">
        <v>97</v>
      </c>
      <c r="B73" s="73" t="s">
        <v>98</v>
      </c>
      <c r="C73" s="74" t="s">
        <v>71</v>
      </c>
      <c r="D73" s="48">
        <v>309.33</v>
      </c>
      <c r="E73" s="28"/>
      <c r="F73" s="149">
        <f>+E73*D73</f>
        <v>0</v>
      </c>
    </row>
    <row r="74" spans="1:9" ht="15.5" x14ac:dyDescent="0.35">
      <c r="A74" s="65" t="s">
        <v>99</v>
      </c>
      <c r="B74" s="73" t="s">
        <v>100</v>
      </c>
      <c r="C74" s="74" t="s">
        <v>71</v>
      </c>
      <c r="D74" s="48">
        <v>95.2</v>
      </c>
      <c r="E74" s="28"/>
      <c r="F74" s="149">
        <f t="shared" ref="F74:F77" si="5">+E74*D74</f>
        <v>0</v>
      </c>
    </row>
    <row r="75" spans="1:9" ht="15.5" x14ac:dyDescent="0.35">
      <c r="A75" s="65" t="s">
        <v>101</v>
      </c>
      <c r="B75" s="73" t="s">
        <v>102</v>
      </c>
      <c r="C75" s="74" t="s">
        <v>82</v>
      </c>
      <c r="D75" s="75">
        <v>17</v>
      </c>
      <c r="E75" s="28"/>
      <c r="F75" s="149">
        <f t="shared" si="5"/>
        <v>0</v>
      </c>
    </row>
    <row r="76" spans="1:9" ht="15.5" x14ac:dyDescent="0.35">
      <c r="A76" s="65" t="s">
        <v>103</v>
      </c>
      <c r="B76" s="76" t="s">
        <v>104</v>
      </c>
      <c r="C76" s="74" t="s">
        <v>71</v>
      </c>
      <c r="D76" s="75">
        <v>8</v>
      </c>
      <c r="E76" s="28"/>
      <c r="F76" s="149">
        <f t="shared" si="5"/>
        <v>0</v>
      </c>
    </row>
    <row r="77" spans="1:9" ht="15.5" x14ac:dyDescent="0.35">
      <c r="A77" s="65" t="s">
        <v>105</v>
      </c>
      <c r="B77" s="76" t="s">
        <v>106</v>
      </c>
      <c r="C77" s="74" t="s">
        <v>82</v>
      </c>
      <c r="D77" s="75">
        <v>2</v>
      </c>
      <c r="E77" s="28"/>
      <c r="F77" s="149">
        <f t="shared" si="5"/>
        <v>0</v>
      </c>
    </row>
    <row r="78" spans="1:9" ht="15.5" x14ac:dyDescent="0.35">
      <c r="A78" s="77"/>
      <c r="B78" s="225" t="s">
        <v>107</v>
      </c>
      <c r="C78" s="225"/>
      <c r="D78" s="78"/>
      <c r="E78" s="79"/>
      <c r="F78" s="148">
        <f>SUM(F71:F77)</f>
        <v>0</v>
      </c>
    </row>
    <row r="79" spans="1:9" x14ac:dyDescent="0.3">
      <c r="A79" s="62">
        <v>7</v>
      </c>
      <c r="B79" s="72" t="s">
        <v>108</v>
      </c>
      <c r="C79" s="80"/>
      <c r="D79" s="81"/>
      <c r="E79" s="82"/>
      <c r="F79" s="164"/>
    </row>
    <row r="80" spans="1:9" ht="15.5" x14ac:dyDescent="0.35">
      <c r="A80" s="62">
        <v>6.1</v>
      </c>
      <c r="B80" s="47" t="s">
        <v>109</v>
      </c>
      <c r="C80" s="47" t="s">
        <v>94</v>
      </c>
      <c r="D80" s="48">
        <v>109.58</v>
      </c>
      <c r="E80" s="28"/>
      <c r="F80" s="149">
        <f>+E80*D80</f>
        <v>0</v>
      </c>
    </row>
    <row r="81" spans="1:9" ht="15.5" x14ac:dyDescent="0.35">
      <c r="A81" s="62" t="s">
        <v>110</v>
      </c>
      <c r="B81" s="47" t="s">
        <v>111</v>
      </c>
      <c r="C81" s="47" t="s">
        <v>71</v>
      </c>
      <c r="D81" s="48">
        <f>+((4.45+10.65)*2)+((6.8+7)*2)+((8.5+4.55)*2)</f>
        <v>83.9</v>
      </c>
      <c r="E81" s="28"/>
      <c r="F81" s="149">
        <f>+E81*D81</f>
        <v>0</v>
      </c>
    </row>
    <row r="82" spans="1:9" ht="15.5" x14ac:dyDescent="0.35">
      <c r="A82" s="65" t="s">
        <v>95</v>
      </c>
      <c r="B82" s="47" t="s">
        <v>112</v>
      </c>
      <c r="C82" s="47" t="s">
        <v>82</v>
      </c>
      <c r="D82" s="48">
        <v>3</v>
      </c>
      <c r="E82" s="28"/>
      <c r="F82" s="147">
        <f>+E82*D82</f>
        <v>0</v>
      </c>
    </row>
    <row r="83" spans="1:9" ht="16" thickBot="1" x14ac:dyDescent="0.4">
      <c r="A83" s="65"/>
      <c r="B83" s="225" t="s">
        <v>113</v>
      </c>
      <c r="C83" s="225"/>
      <c r="D83" s="14"/>
      <c r="E83" s="14"/>
      <c r="F83" s="148">
        <f>+SUM(F80:F82)</f>
        <v>0</v>
      </c>
    </row>
    <row r="84" spans="1:9" ht="23.25" customHeight="1" thickBot="1" x14ac:dyDescent="0.4">
      <c r="A84" s="83"/>
      <c r="B84" s="202" t="s">
        <v>114</v>
      </c>
      <c r="C84" s="203"/>
      <c r="D84" s="84"/>
      <c r="E84" s="85"/>
      <c r="F84" s="165">
        <f>+F83+F78</f>
        <v>0</v>
      </c>
    </row>
    <row r="85" spans="1:9" ht="12" customHeight="1" thickBot="1" x14ac:dyDescent="0.35">
      <c r="A85" s="151"/>
      <c r="B85" s="1"/>
      <c r="C85" s="1"/>
      <c r="F85" s="166"/>
    </row>
    <row r="86" spans="1:9" ht="18" x14ac:dyDescent="0.3">
      <c r="A86" s="70">
        <v>8</v>
      </c>
      <c r="B86" s="63" t="s">
        <v>115</v>
      </c>
      <c r="C86" s="64"/>
      <c r="D86" s="64"/>
      <c r="E86" s="64"/>
      <c r="F86" s="158"/>
    </row>
    <row r="87" spans="1:9" ht="17.25" customHeight="1" x14ac:dyDescent="0.3">
      <c r="A87" s="71" t="s">
        <v>116</v>
      </c>
      <c r="B87" s="72" t="s">
        <v>117</v>
      </c>
      <c r="C87" s="81"/>
      <c r="D87" s="81"/>
      <c r="E87" s="81"/>
      <c r="F87" s="164"/>
    </row>
    <row r="88" spans="1:9" s="89" customFormat="1" ht="17.25" customHeight="1" x14ac:dyDescent="0.3">
      <c r="A88" s="86" t="s">
        <v>118</v>
      </c>
      <c r="B88" s="87" t="s">
        <v>120</v>
      </c>
      <c r="C88" s="88" t="s">
        <v>94</v>
      </c>
      <c r="D88" s="88">
        <v>6</v>
      </c>
      <c r="E88" s="88"/>
      <c r="F88" s="154">
        <f>+E88*D88</f>
        <v>0</v>
      </c>
      <c r="G88" s="2"/>
    </row>
    <row r="89" spans="1:9" s="89" customFormat="1" ht="17.25" customHeight="1" thickBot="1" x14ac:dyDescent="0.35">
      <c r="A89" s="86" t="s">
        <v>119</v>
      </c>
      <c r="B89" s="87" t="s">
        <v>121</v>
      </c>
      <c r="C89" s="88" t="s">
        <v>82</v>
      </c>
      <c r="D89" s="88">
        <v>1</v>
      </c>
      <c r="E89" s="88"/>
      <c r="F89" s="154">
        <f>+E89*D89</f>
        <v>0</v>
      </c>
      <c r="G89" s="2"/>
    </row>
    <row r="90" spans="1:9" s="89" customFormat="1" ht="17.25" customHeight="1" thickBot="1" x14ac:dyDescent="0.35">
      <c r="A90" s="90"/>
      <c r="B90" s="202" t="s">
        <v>122</v>
      </c>
      <c r="C90" s="203"/>
      <c r="D90" s="91"/>
      <c r="E90" s="88"/>
      <c r="F90" s="167">
        <f>SUM(F88:F89)</f>
        <v>0</v>
      </c>
      <c r="G90" s="2"/>
    </row>
    <row r="91" spans="1:9" s="89" customFormat="1" ht="17.25" customHeight="1" x14ac:dyDescent="0.3">
      <c r="A91" s="92" t="s">
        <v>123</v>
      </c>
      <c r="B91" s="93" t="s">
        <v>124</v>
      </c>
      <c r="C91" s="94"/>
      <c r="D91" s="94"/>
      <c r="E91" s="168"/>
      <c r="F91" s="169"/>
      <c r="G91" s="2"/>
    </row>
    <row r="92" spans="1:9" s="89" customFormat="1" ht="18.75" customHeight="1" x14ac:dyDescent="0.3">
      <c r="A92" s="86" t="s">
        <v>125</v>
      </c>
      <c r="B92" s="87" t="s">
        <v>126</v>
      </c>
      <c r="C92" s="87" t="s">
        <v>94</v>
      </c>
      <c r="D92" s="95">
        <v>146.73400000000001</v>
      </c>
      <c r="E92" s="88"/>
      <c r="F92" s="170">
        <f>E92*D92</f>
        <v>0</v>
      </c>
      <c r="G92" s="2"/>
      <c r="I92" s="121"/>
    </row>
    <row r="93" spans="1:9" s="89" customFormat="1" ht="17.25" customHeight="1" thickBot="1" x14ac:dyDescent="0.35">
      <c r="A93" s="86" t="s">
        <v>127</v>
      </c>
      <c r="B93" s="96" t="s">
        <v>128</v>
      </c>
      <c r="C93" s="96" t="s">
        <v>94</v>
      </c>
      <c r="D93" s="97">
        <v>73.367000000000004</v>
      </c>
      <c r="E93" s="88"/>
      <c r="F93" s="170">
        <f>+E93*D93</f>
        <v>0</v>
      </c>
      <c r="G93" s="2"/>
    </row>
    <row r="94" spans="1:9" s="89" customFormat="1" ht="17.25" customHeight="1" thickBot="1" x14ac:dyDescent="0.35">
      <c r="A94" s="86"/>
      <c r="B94" s="202" t="s">
        <v>129</v>
      </c>
      <c r="C94" s="203"/>
      <c r="D94" s="97"/>
      <c r="E94" s="42"/>
      <c r="F94" s="171">
        <f>+SUM(F92:F93)</f>
        <v>0</v>
      </c>
      <c r="G94" s="2"/>
    </row>
    <row r="95" spans="1:9" ht="17.25" customHeight="1" x14ac:dyDescent="0.3">
      <c r="A95" s="71" t="s">
        <v>130</v>
      </c>
      <c r="B95" s="72" t="s">
        <v>131</v>
      </c>
      <c r="C95" s="81"/>
      <c r="D95" s="81"/>
      <c r="E95" s="81"/>
      <c r="F95" s="172"/>
    </row>
    <row r="96" spans="1:9" ht="17.25" customHeight="1" x14ac:dyDescent="0.3">
      <c r="A96" s="65" t="s">
        <v>132</v>
      </c>
      <c r="B96" s="98" t="s">
        <v>133</v>
      </c>
      <c r="C96" s="99" t="s">
        <v>71</v>
      </c>
      <c r="D96" s="99">
        <v>7.3</v>
      </c>
      <c r="E96" s="66"/>
      <c r="F96" s="173">
        <f>+E96*D96</f>
        <v>0</v>
      </c>
    </row>
    <row r="97" spans="1:7" ht="17.25" customHeight="1" thickBot="1" x14ac:dyDescent="0.35">
      <c r="A97" s="65" t="s">
        <v>134</v>
      </c>
      <c r="B97" s="98" t="s">
        <v>135</v>
      </c>
      <c r="C97" s="99" t="s">
        <v>71</v>
      </c>
      <c r="D97" s="99">
        <v>2.35</v>
      </c>
      <c r="E97" s="66"/>
      <c r="F97" s="173">
        <f>+E97*D97</f>
        <v>0</v>
      </c>
    </row>
    <row r="98" spans="1:7" ht="17.25" customHeight="1" thickBot="1" x14ac:dyDescent="0.35">
      <c r="A98" s="15"/>
      <c r="B98" s="202" t="s">
        <v>136</v>
      </c>
      <c r="C98" s="203"/>
      <c r="D98" s="81"/>
      <c r="E98" s="81"/>
      <c r="F98" s="171">
        <f>SUM(F96:F97)</f>
        <v>0</v>
      </c>
    </row>
    <row r="99" spans="1:7" ht="17.25" customHeight="1" x14ac:dyDescent="0.3">
      <c r="A99" s="71" t="s">
        <v>137</v>
      </c>
      <c r="B99" s="72" t="s">
        <v>139</v>
      </c>
      <c r="C99" s="81"/>
      <c r="D99" s="81"/>
      <c r="E99" s="81"/>
      <c r="F99" s="164"/>
    </row>
    <row r="100" spans="1:7" s="102" customFormat="1" ht="17.25" customHeight="1" x14ac:dyDescent="0.35">
      <c r="A100" s="86" t="s">
        <v>138</v>
      </c>
      <c r="B100" s="100" t="s">
        <v>140</v>
      </c>
      <c r="C100" s="101" t="s">
        <v>82</v>
      </c>
      <c r="D100" s="101">
        <v>6</v>
      </c>
      <c r="E100" s="42"/>
      <c r="F100" s="174">
        <f>+E100*D100</f>
        <v>0</v>
      </c>
      <c r="G100" s="4"/>
    </row>
    <row r="101" spans="1:7" s="5" customFormat="1" ht="17.25" customHeight="1" x14ac:dyDescent="0.35">
      <c r="A101" s="65" t="s">
        <v>273</v>
      </c>
      <c r="B101" s="103" t="s">
        <v>141</v>
      </c>
      <c r="C101" s="104" t="s">
        <v>82</v>
      </c>
      <c r="D101" s="104">
        <v>5</v>
      </c>
      <c r="E101" s="42"/>
      <c r="F101" s="175">
        <f>+E101*D101</f>
        <v>0</v>
      </c>
      <c r="G101" s="4"/>
    </row>
    <row r="102" spans="1:7" s="5" customFormat="1" ht="17.25" customHeight="1" x14ac:dyDescent="0.35">
      <c r="A102" s="86" t="s">
        <v>274</v>
      </c>
      <c r="B102" s="103" t="s">
        <v>142</v>
      </c>
      <c r="C102" s="104" t="s">
        <v>82</v>
      </c>
      <c r="D102" s="105">
        <v>1</v>
      </c>
      <c r="E102" s="42"/>
      <c r="F102" s="175">
        <f>+E102*D102</f>
        <v>0</v>
      </c>
      <c r="G102" s="4"/>
    </row>
    <row r="103" spans="1:7" s="5" customFormat="1" ht="17.25" customHeight="1" thickBot="1" x14ac:dyDescent="0.4">
      <c r="A103" s="65" t="s">
        <v>275</v>
      </c>
      <c r="B103" s="103" t="s">
        <v>143</v>
      </c>
      <c r="C103" s="104" t="s">
        <v>82</v>
      </c>
      <c r="D103" s="105">
        <v>1</v>
      </c>
      <c r="E103" s="42"/>
      <c r="F103" s="175">
        <f>E103*D103</f>
        <v>0</v>
      </c>
      <c r="G103" s="4"/>
    </row>
    <row r="104" spans="1:7" ht="17.25" customHeight="1" thickBot="1" x14ac:dyDescent="0.35">
      <c r="A104" s="12"/>
      <c r="B104" s="202" t="s">
        <v>144</v>
      </c>
      <c r="C104" s="203"/>
      <c r="D104" s="14"/>
      <c r="E104" s="14"/>
      <c r="F104" s="171">
        <f>SUM(F100:F103)</f>
        <v>0</v>
      </c>
    </row>
    <row r="105" spans="1:7" ht="23.25" customHeight="1" thickBot="1" x14ac:dyDescent="0.4">
      <c r="A105" s="83"/>
      <c r="B105" s="202" t="s">
        <v>145</v>
      </c>
      <c r="C105" s="203"/>
      <c r="D105" s="84"/>
      <c r="E105" s="85"/>
      <c r="F105" s="165">
        <f>F98++F90+F104+F94</f>
        <v>0</v>
      </c>
    </row>
    <row r="106" spans="1:7" ht="14.5" thickBot="1" x14ac:dyDescent="0.35">
      <c r="A106" s="159"/>
      <c r="B106" s="106"/>
      <c r="C106" s="67"/>
      <c r="D106" s="67"/>
      <c r="E106" s="67"/>
      <c r="F106" s="163"/>
    </row>
    <row r="107" spans="1:7" ht="18" x14ac:dyDescent="0.3">
      <c r="A107" s="70">
        <v>9</v>
      </c>
      <c r="B107" s="63" t="s">
        <v>146</v>
      </c>
      <c r="C107" s="64"/>
      <c r="D107" s="64"/>
      <c r="E107" s="64"/>
      <c r="F107" s="158"/>
    </row>
    <row r="108" spans="1:7" ht="15.5" x14ac:dyDescent="0.3">
      <c r="A108" s="65" t="s">
        <v>147</v>
      </c>
      <c r="B108" s="107" t="s">
        <v>148</v>
      </c>
      <c r="C108" s="108" t="s">
        <v>94</v>
      </c>
      <c r="D108" s="108">
        <v>27.2</v>
      </c>
      <c r="E108" s="50"/>
      <c r="F108" s="176">
        <f>+E108*D108</f>
        <v>0</v>
      </c>
    </row>
    <row r="109" spans="1:7" ht="15.5" x14ac:dyDescent="0.3">
      <c r="A109" s="65" t="s">
        <v>149</v>
      </c>
      <c r="B109" s="107" t="s">
        <v>150</v>
      </c>
      <c r="C109" s="108" t="s">
        <v>94</v>
      </c>
      <c r="D109" s="108">
        <v>150.4</v>
      </c>
      <c r="E109" s="50"/>
      <c r="F109" s="176">
        <f t="shared" ref="F109:F111" si="6">+E109*D109</f>
        <v>0</v>
      </c>
    </row>
    <row r="110" spans="1:7" s="89" customFormat="1" ht="15.5" x14ac:dyDescent="0.3">
      <c r="A110" s="86" t="s">
        <v>151</v>
      </c>
      <c r="B110" s="109" t="s">
        <v>152</v>
      </c>
      <c r="C110" s="97" t="s">
        <v>94</v>
      </c>
      <c r="D110" s="97">
        <v>132</v>
      </c>
      <c r="E110" s="50"/>
      <c r="F110" s="176">
        <f t="shared" si="6"/>
        <v>0</v>
      </c>
      <c r="G110" s="2"/>
    </row>
    <row r="111" spans="1:7" ht="16" thickBot="1" x14ac:dyDescent="0.35">
      <c r="A111" s="65" t="s">
        <v>153</v>
      </c>
      <c r="B111" s="107" t="s">
        <v>154</v>
      </c>
      <c r="C111" s="108" t="s">
        <v>71</v>
      </c>
      <c r="D111" s="108">
        <v>127.65</v>
      </c>
      <c r="E111" s="50"/>
      <c r="F111" s="176">
        <f t="shared" si="6"/>
        <v>0</v>
      </c>
    </row>
    <row r="112" spans="1:7" ht="23.25" customHeight="1" thickBot="1" x14ac:dyDescent="0.4">
      <c r="A112" s="83"/>
      <c r="B112" s="202" t="s">
        <v>145</v>
      </c>
      <c r="C112" s="203"/>
      <c r="D112" s="84"/>
      <c r="E112" s="85"/>
      <c r="F112" s="165">
        <f>SUM(F108:F111)</f>
        <v>0</v>
      </c>
    </row>
    <row r="113" spans="1:15" ht="14.5" thickBot="1" x14ac:dyDescent="0.35">
      <c r="A113" s="217"/>
      <c r="B113" s="206"/>
      <c r="C113" s="67"/>
      <c r="D113" s="67"/>
      <c r="E113" s="67"/>
      <c r="F113" s="163"/>
    </row>
    <row r="114" spans="1:15" ht="20.25" customHeight="1" x14ac:dyDescent="0.3">
      <c r="A114" s="70">
        <v>10</v>
      </c>
      <c r="B114" s="110" t="s">
        <v>155</v>
      </c>
      <c r="C114" s="81"/>
      <c r="D114" s="81"/>
      <c r="E114" s="81"/>
      <c r="F114" s="164"/>
    </row>
    <row r="115" spans="1:15" s="5" customFormat="1" ht="18" customHeight="1" x14ac:dyDescent="0.35">
      <c r="A115" s="65" t="s">
        <v>156</v>
      </c>
      <c r="B115" s="103" t="s">
        <v>157</v>
      </c>
      <c r="C115" s="104" t="s">
        <v>82</v>
      </c>
      <c r="D115" s="104">
        <v>2</v>
      </c>
      <c r="E115" s="66"/>
      <c r="F115" s="175">
        <f>+E115*D115</f>
        <v>0</v>
      </c>
      <c r="G115" s="4"/>
    </row>
    <row r="116" spans="1:15" s="5" customFormat="1" ht="35.25" customHeight="1" x14ac:dyDescent="0.35">
      <c r="A116" s="65" t="s">
        <v>158</v>
      </c>
      <c r="B116" s="103" t="s">
        <v>159</v>
      </c>
      <c r="C116" s="104" t="s">
        <v>71</v>
      </c>
      <c r="D116" s="104">
        <v>16</v>
      </c>
      <c r="E116" s="66"/>
      <c r="F116" s="175">
        <f t="shared" ref="F116:F119" si="7">+E116*D116</f>
        <v>0</v>
      </c>
      <c r="G116" s="4"/>
    </row>
    <row r="117" spans="1:15" s="5" customFormat="1" ht="18" customHeight="1" x14ac:dyDescent="0.35">
      <c r="A117" s="65" t="s">
        <v>160</v>
      </c>
      <c r="B117" s="103" t="s">
        <v>161</v>
      </c>
      <c r="C117" s="104" t="s">
        <v>82</v>
      </c>
      <c r="D117" s="104">
        <v>2</v>
      </c>
      <c r="E117" s="66"/>
      <c r="F117" s="175">
        <f t="shared" si="7"/>
        <v>0</v>
      </c>
      <c r="G117" s="4"/>
    </row>
    <row r="118" spans="1:15" s="5" customFormat="1" ht="18" customHeight="1" x14ac:dyDescent="0.35">
      <c r="A118" s="65" t="s">
        <v>162</v>
      </c>
      <c r="B118" s="103" t="s">
        <v>163</v>
      </c>
      <c r="C118" s="104" t="s">
        <v>82</v>
      </c>
      <c r="D118" s="104">
        <v>1</v>
      </c>
      <c r="E118" s="66"/>
      <c r="F118" s="175">
        <f t="shared" si="7"/>
        <v>0</v>
      </c>
      <c r="G118" s="4"/>
    </row>
    <row r="119" spans="1:15" s="5" customFormat="1" ht="31.5" thickBot="1" x14ac:dyDescent="0.4">
      <c r="A119" s="65" t="s">
        <v>164</v>
      </c>
      <c r="B119" s="103" t="s">
        <v>165</v>
      </c>
      <c r="C119" s="104" t="s">
        <v>82</v>
      </c>
      <c r="D119" s="104">
        <v>1</v>
      </c>
      <c r="E119" s="66"/>
      <c r="F119" s="175">
        <f t="shared" si="7"/>
        <v>0</v>
      </c>
      <c r="G119" s="4"/>
    </row>
    <row r="120" spans="1:15" s="5" customFormat="1" ht="18" thickBot="1" x14ac:dyDescent="0.4">
      <c r="A120" s="177"/>
      <c r="B120" s="202" t="s">
        <v>166</v>
      </c>
      <c r="C120" s="203"/>
      <c r="D120" s="104"/>
      <c r="E120" s="104"/>
      <c r="F120" s="165">
        <f>SUM(F115:F119)</f>
        <v>0</v>
      </c>
      <c r="G120" s="4"/>
    </row>
    <row r="121" spans="1:15" ht="8.25" customHeight="1" thickBot="1" x14ac:dyDescent="0.35">
      <c r="A121" s="218"/>
      <c r="B121" s="219"/>
      <c r="C121" s="61"/>
      <c r="D121" s="61"/>
      <c r="E121" s="61"/>
      <c r="F121" s="157"/>
    </row>
    <row r="122" spans="1:15" ht="20.25" customHeight="1" x14ac:dyDescent="0.3">
      <c r="A122" s="70">
        <v>11</v>
      </c>
      <c r="B122" s="63" t="s">
        <v>167</v>
      </c>
      <c r="C122" s="64"/>
      <c r="D122" s="64"/>
      <c r="E122" s="64"/>
      <c r="F122" s="158"/>
    </row>
    <row r="123" spans="1:15" ht="20.25" customHeight="1" x14ac:dyDescent="0.3">
      <c r="A123" s="65" t="s">
        <v>168</v>
      </c>
      <c r="B123" s="103" t="s">
        <v>169</v>
      </c>
      <c r="C123" s="67" t="s">
        <v>170</v>
      </c>
      <c r="D123" s="67">
        <v>1</v>
      </c>
      <c r="E123" s="67"/>
      <c r="F123" s="175">
        <f>+E123*D123</f>
        <v>0</v>
      </c>
    </row>
    <row r="124" spans="1:15" s="5" customFormat="1" ht="31" x14ac:dyDescent="0.35">
      <c r="A124" s="65" t="s">
        <v>171</v>
      </c>
      <c r="B124" s="103" t="s">
        <v>172</v>
      </c>
      <c r="C124" s="104" t="s">
        <v>82</v>
      </c>
      <c r="D124" s="104">
        <v>4</v>
      </c>
      <c r="E124" s="67"/>
      <c r="F124" s="175">
        <f t="shared" ref="F124:F128" si="8">+E124*D124</f>
        <v>0</v>
      </c>
      <c r="G124" s="4"/>
    </row>
    <row r="125" spans="1:15" s="5" customFormat="1" ht="31" x14ac:dyDescent="0.35">
      <c r="A125" s="65" t="s">
        <v>173</v>
      </c>
      <c r="B125" s="103" t="s">
        <v>174</v>
      </c>
      <c r="C125" s="104" t="s">
        <v>82</v>
      </c>
      <c r="D125" s="104">
        <v>3</v>
      </c>
      <c r="E125" s="67"/>
      <c r="F125" s="175">
        <f t="shared" si="8"/>
        <v>0</v>
      </c>
      <c r="G125" s="4"/>
    </row>
    <row r="126" spans="1:15" s="5" customFormat="1" ht="15.5" x14ac:dyDescent="0.35">
      <c r="A126" s="65" t="s">
        <v>175</v>
      </c>
      <c r="B126" s="103" t="s">
        <v>176</v>
      </c>
      <c r="C126" s="104" t="s">
        <v>82</v>
      </c>
      <c r="D126" s="104">
        <v>1</v>
      </c>
      <c r="E126" s="67"/>
      <c r="F126" s="175">
        <f t="shared" si="8"/>
        <v>0</v>
      </c>
      <c r="G126" s="4"/>
      <c r="H126" s="54"/>
      <c r="I126" s="54"/>
    </row>
    <row r="127" spans="1:15" s="5" customFormat="1" ht="15.5" x14ac:dyDescent="0.35">
      <c r="A127" s="65" t="s">
        <v>177</v>
      </c>
      <c r="B127" s="103" t="s">
        <v>178</v>
      </c>
      <c r="C127" s="104" t="s">
        <v>82</v>
      </c>
      <c r="D127" s="104">
        <v>3</v>
      </c>
      <c r="E127" s="67"/>
      <c r="F127" s="175">
        <f t="shared" si="8"/>
        <v>0</v>
      </c>
      <c r="G127" s="4"/>
      <c r="H127" s="54"/>
      <c r="I127" s="54"/>
    </row>
    <row r="128" spans="1:15" s="112" customFormat="1" ht="16" thickBot="1" x14ac:dyDescent="0.4">
      <c r="A128" s="65" t="s">
        <v>179</v>
      </c>
      <c r="B128" s="98" t="s">
        <v>180</v>
      </c>
      <c r="C128" s="99" t="s">
        <v>82</v>
      </c>
      <c r="D128" s="99">
        <v>3</v>
      </c>
      <c r="E128" s="67"/>
      <c r="F128" s="175">
        <f t="shared" si="8"/>
        <v>0</v>
      </c>
      <c r="G128" s="4"/>
      <c r="H128" s="54"/>
      <c r="I128" s="54"/>
      <c r="J128" s="5"/>
      <c r="K128" s="5"/>
      <c r="L128" s="5"/>
      <c r="M128" s="5"/>
      <c r="N128" s="5"/>
      <c r="O128" s="5"/>
    </row>
    <row r="129" spans="1:15" ht="19.5" customHeight="1" thickBot="1" x14ac:dyDescent="0.4">
      <c r="A129" s="83"/>
      <c r="B129" s="202" t="s">
        <v>181</v>
      </c>
      <c r="C129" s="203"/>
      <c r="D129" s="84"/>
      <c r="E129" s="84"/>
      <c r="F129" s="165">
        <f>SUM(F123:F128)</f>
        <v>0</v>
      </c>
    </row>
    <row r="130" spans="1:15" ht="9.75" customHeight="1" x14ac:dyDescent="0.3">
      <c r="A130" s="217"/>
      <c r="B130" s="206"/>
      <c r="C130" s="67"/>
      <c r="D130" s="67"/>
      <c r="E130" s="67"/>
      <c r="F130" s="163"/>
    </row>
    <row r="131" spans="1:15" ht="9" customHeight="1" thickBot="1" x14ac:dyDescent="0.35">
      <c r="A131" s="12"/>
      <c r="B131" s="113"/>
      <c r="C131" s="14"/>
      <c r="D131" s="14"/>
      <c r="E131" s="66"/>
      <c r="F131" s="146"/>
    </row>
    <row r="132" spans="1:15" ht="20.25" customHeight="1" x14ac:dyDescent="0.3">
      <c r="A132" s="70">
        <v>12</v>
      </c>
      <c r="B132" s="110" t="s">
        <v>183</v>
      </c>
      <c r="C132" s="81"/>
      <c r="D132" s="81"/>
      <c r="E132" s="111"/>
      <c r="F132" s="164"/>
      <c r="I132" s="121"/>
    </row>
    <row r="133" spans="1:15" s="5" customFormat="1" ht="17.25" customHeight="1" x14ac:dyDescent="0.35">
      <c r="A133" s="65" t="s">
        <v>182</v>
      </c>
      <c r="B133" s="103" t="s">
        <v>185</v>
      </c>
      <c r="C133" s="104"/>
      <c r="D133" s="104"/>
      <c r="E133" s="50"/>
      <c r="F133" s="178"/>
      <c r="G133" s="4"/>
    </row>
    <row r="134" spans="1:15" s="5" customFormat="1" ht="17.25" customHeight="1" x14ac:dyDescent="0.35">
      <c r="A134" s="65" t="s">
        <v>276</v>
      </c>
      <c r="B134" s="103" t="s">
        <v>186</v>
      </c>
      <c r="C134" s="104" t="s">
        <v>94</v>
      </c>
      <c r="D134" s="114">
        <v>311.08</v>
      </c>
      <c r="E134" s="50"/>
      <c r="F134" s="178">
        <f>+E134*D134</f>
        <v>0</v>
      </c>
      <c r="G134" s="4"/>
    </row>
    <row r="135" spans="1:15" s="5" customFormat="1" ht="17.25" customHeight="1" x14ac:dyDescent="0.35">
      <c r="A135" s="65" t="s">
        <v>277</v>
      </c>
      <c r="B135" s="103" t="s">
        <v>187</v>
      </c>
      <c r="C135" s="104" t="s">
        <v>94</v>
      </c>
      <c r="D135" s="114">
        <v>106.4</v>
      </c>
      <c r="E135" s="50"/>
      <c r="F135" s="178">
        <f>+E135*D135</f>
        <v>0</v>
      </c>
      <c r="G135" s="4"/>
    </row>
    <row r="136" spans="1:15" s="5" customFormat="1" ht="17.25" customHeight="1" thickBot="1" x14ac:dyDescent="0.4">
      <c r="A136" s="65" t="s">
        <v>278</v>
      </c>
      <c r="B136" s="103" t="s">
        <v>189</v>
      </c>
      <c r="C136" s="104" t="s">
        <v>94</v>
      </c>
      <c r="D136" s="114">
        <v>311.01</v>
      </c>
      <c r="E136" s="50"/>
      <c r="F136" s="178">
        <f>+E136*D136</f>
        <v>0</v>
      </c>
      <c r="G136" s="4"/>
    </row>
    <row r="137" spans="1:15" ht="18" thickBot="1" x14ac:dyDescent="0.4">
      <c r="A137" s="12"/>
      <c r="B137" s="202" t="s">
        <v>190</v>
      </c>
      <c r="C137" s="203"/>
      <c r="D137" s="14"/>
      <c r="E137" s="14"/>
      <c r="F137" s="165">
        <f>SUM(F134:F136)</f>
        <v>0</v>
      </c>
    </row>
    <row r="138" spans="1:15" ht="14.5" thickBot="1" x14ac:dyDescent="0.35">
      <c r="A138" s="12"/>
      <c r="B138" s="113"/>
      <c r="C138" s="14"/>
      <c r="D138" s="14"/>
      <c r="E138" s="14"/>
      <c r="F138" s="146"/>
    </row>
    <row r="139" spans="1:15" s="115" customFormat="1" ht="18" x14ac:dyDescent="0.3">
      <c r="A139" s="70">
        <v>13</v>
      </c>
      <c r="B139" s="110" t="s">
        <v>191</v>
      </c>
      <c r="C139" s="81"/>
      <c r="D139" s="81"/>
      <c r="E139" s="81"/>
      <c r="F139" s="164"/>
      <c r="G139" s="2"/>
      <c r="H139" s="3"/>
      <c r="I139" s="3"/>
      <c r="J139" s="3"/>
      <c r="K139" s="3"/>
      <c r="L139" s="3"/>
      <c r="M139" s="3"/>
      <c r="N139" s="3"/>
      <c r="O139" s="3"/>
    </row>
    <row r="140" spans="1:15" s="5" customFormat="1" ht="15.5" x14ac:dyDescent="0.35">
      <c r="A140" s="65" t="s">
        <v>184</v>
      </c>
      <c r="B140" s="103" t="s">
        <v>193</v>
      </c>
      <c r="C140" s="104" t="s">
        <v>82</v>
      </c>
      <c r="D140" s="105">
        <v>5</v>
      </c>
      <c r="E140" s="116"/>
      <c r="F140" s="175">
        <f>+E140*D140</f>
        <v>0</v>
      </c>
      <c r="G140" s="4"/>
    </row>
    <row r="141" spans="1:15" s="5" customFormat="1" ht="15.5" x14ac:dyDescent="0.35">
      <c r="A141" s="65" t="s">
        <v>188</v>
      </c>
      <c r="B141" s="103" t="s">
        <v>195</v>
      </c>
      <c r="C141" s="104" t="s">
        <v>82</v>
      </c>
      <c r="D141" s="105">
        <v>7</v>
      </c>
      <c r="E141" s="116"/>
      <c r="F141" s="175">
        <f t="shared" ref="F141:F147" si="9">+E141*D141</f>
        <v>0</v>
      </c>
      <c r="G141" s="4"/>
    </row>
    <row r="142" spans="1:15" s="5" customFormat="1" ht="15.5" x14ac:dyDescent="0.35">
      <c r="A142" s="65" t="s">
        <v>279</v>
      </c>
      <c r="B142" s="103" t="s">
        <v>197</v>
      </c>
      <c r="C142" s="104" t="s">
        <v>82</v>
      </c>
      <c r="D142" s="105">
        <v>7</v>
      </c>
      <c r="E142" s="116"/>
      <c r="F142" s="175">
        <f t="shared" si="9"/>
        <v>0</v>
      </c>
      <c r="G142" s="4"/>
    </row>
    <row r="143" spans="1:15" s="102" customFormat="1" ht="15.5" x14ac:dyDescent="0.35">
      <c r="A143" s="65" t="s">
        <v>280</v>
      </c>
      <c r="B143" s="100" t="s">
        <v>199</v>
      </c>
      <c r="C143" s="101" t="s">
        <v>82</v>
      </c>
      <c r="D143" s="117">
        <v>1</v>
      </c>
      <c r="E143" s="116"/>
      <c r="F143" s="179">
        <f t="shared" si="9"/>
        <v>0</v>
      </c>
      <c r="G143" s="4"/>
    </row>
    <row r="144" spans="1:15" s="5" customFormat="1" ht="15.5" x14ac:dyDescent="0.35">
      <c r="A144" s="65" t="s">
        <v>281</v>
      </c>
      <c r="B144" s="103" t="s">
        <v>201</v>
      </c>
      <c r="C144" s="104" t="s">
        <v>82</v>
      </c>
      <c r="D144" s="105">
        <v>1</v>
      </c>
      <c r="E144" s="116"/>
      <c r="F144" s="175">
        <f t="shared" si="9"/>
        <v>0</v>
      </c>
      <c r="G144" s="4"/>
    </row>
    <row r="145" spans="1:7" s="5" customFormat="1" ht="15.5" x14ac:dyDescent="0.35">
      <c r="A145" s="65" t="s">
        <v>282</v>
      </c>
      <c r="B145" s="103" t="s">
        <v>203</v>
      </c>
      <c r="C145" s="104" t="s">
        <v>82</v>
      </c>
      <c r="D145" s="105">
        <v>1</v>
      </c>
      <c r="E145" s="116"/>
      <c r="F145" s="175">
        <f t="shared" si="9"/>
        <v>0</v>
      </c>
      <c r="G145" s="4"/>
    </row>
    <row r="146" spans="1:7" s="5" customFormat="1" ht="31" x14ac:dyDescent="0.35">
      <c r="A146" s="65" t="s">
        <v>283</v>
      </c>
      <c r="B146" s="103" t="s">
        <v>204</v>
      </c>
      <c r="C146" s="104" t="s">
        <v>82</v>
      </c>
      <c r="D146" s="105">
        <v>1</v>
      </c>
      <c r="E146" s="116"/>
      <c r="F146" s="175">
        <f t="shared" si="9"/>
        <v>0</v>
      </c>
      <c r="G146" s="4"/>
    </row>
    <row r="147" spans="1:7" s="5" customFormat="1" ht="16" thickBot="1" x14ac:dyDescent="0.4">
      <c r="A147" s="65" t="s">
        <v>284</v>
      </c>
      <c r="B147" s="103" t="s">
        <v>205</v>
      </c>
      <c r="C147" s="104" t="s">
        <v>82</v>
      </c>
      <c r="D147" s="105">
        <v>17</v>
      </c>
      <c r="E147" s="116"/>
      <c r="F147" s="175">
        <f t="shared" si="9"/>
        <v>0</v>
      </c>
      <c r="G147" s="4"/>
    </row>
    <row r="148" spans="1:7" ht="18" thickBot="1" x14ac:dyDescent="0.4">
      <c r="A148" s="12"/>
      <c r="B148" s="202" t="s">
        <v>206</v>
      </c>
      <c r="C148" s="203"/>
      <c r="D148" s="14"/>
      <c r="E148" s="14"/>
      <c r="F148" s="165">
        <f>SUM(F140:F147)</f>
        <v>0</v>
      </c>
    </row>
    <row r="149" spans="1:7" ht="5.25" customHeight="1" thickBot="1" x14ac:dyDescent="0.35">
      <c r="A149" s="161"/>
      <c r="B149" s="69"/>
      <c r="C149" s="61"/>
      <c r="D149" s="61"/>
      <c r="E149" s="61"/>
      <c r="F149" s="157"/>
    </row>
    <row r="150" spans="1:7" ht="18" x14ac:dyDescent="0.3">
      <c r="A150" s="70">
        <v>14</v>
      </c>
      <c r="B150" s="63" t="s">
        <v>207</v>
      </c>
      <c r="C150" s="64"/>
      <c r="D150" s="64"/>
      <c r="E150" s="64"/>
      <c r="F150" s="158"/>
    </row>
    <row r="151" spans="1:7" s="5" customFormat="1" ht="17.25" customHeight="1" x14ac:dyDescent="0.35">
      <c r="A151" s="65" t="s">
        <v>192</v>
      </c>
      <c r="B151" s="103" t="s">
        <v>209</v>
      </c>
      <c r="C151" s="104" t="s">
        <v>210</v>
      </c>
      <c r="D151" s="105">
        <v>30.98</v>
      </c>
      <c r="E151" s="66"/>
      <c r="F151" s="175">
        <f t="shared" ref="F151:F156" si="10">+E151*D151</f>
        <v>0</v>
      </c>
      <c r="G151" s="4"/>
    </row>
    <row r="152" spans="1:7" s="5" customFormat="1" ht="17.25" customHeight="1" x14ac:dyDescent="0.35">
      <c r="A152" s="65" t="s">
        <v>194</v>
      </c>
      <c r="B152" s="103" t="s">
        <v>211</v>
      </c>
      <c r="C152" s="104" t="s">
        <v>20</v>
      </c>
      <c r="D152" s="105">
        <v>10.11</v>
      </c>
      <c r="E152" s="66"/>
      <c r="F152" s="175">
        <f t="shared" si="10"/>
        <v>0</v>
      </c>
      <c r="G152" s="4"/>
    </row>
    <row r="153" spans="1:7" s="5" customFormat="1" ht="17.25" customHeight="1" x14ac:dyDescent="0.35">
      <c r="A153" s="65" t="s">
        <v>196</v>
      </c>
      <c r="B153" s="103" t="s">
        <v>212</v>
      </c>
      <c r="C153" s="104" t="s">
        <v>20</v>
      </c>
      <c r="D153" s="105">
        <v>2.96</v>
      </c>
      <c r="E153" s="66"/>
      <c r="F153" s="175">
        <f t="shared" si="10"/>
        <v>0</v>
      </c>
      <c r="G153" s="4"/>
    </row>
    <row r="154" spans="1:7" s="5" customFormat="1" ht="17.25" customHeight="1" x14ac:dyDescent="0.35">
      <c r="A154" s="65" t="s">
        <v>198</v>
      </c>
      <c r="B154" s="103" t="s">
        <v>213</v>
      </c>
      <c r="C154" s="104" t="s">
        <v>20</v>
      </c>
      <c r="D154" s="105">
        <v>5.3</v>
      </c>
      <c r="E154" s="66"/>
      <c r="F154" s="175">
        <f t="shared" si="10"/>
        <v>0</v>
      </c>
      <c r="G154" s="4"/>
    </row>
    <row r="155" spans="1:7" s="5" customFormat="1" ht="17.25" customHeight="1" x14ac:dyDescent="0.35">
      <c r="A155" s="65" t="s">
        <v>200</v>
      </c>
      <c r="B155" s="103" t="s">
        <v>214</v>
      </c>
      <c r="C155" s="104" t="s">
        <v>82</v>
      </c>
      <c r="D155" s="105">
        <v>8</v>
      </c>
      <c r="E155" s="66"/>
      <c r="F155" s="175">
        <f t="shared" si="10"/>
        <v>0</v>
      </c>
      <c r="G155" s="4"/>
    </row>
    <row r="156" spans="1:7" s="5" customFormat="1" ht="17.25" customHeight="1" thickBot="1" x14ac:dyDescent="0.4">
      <c r="A156" s="65" t="s">
        <v>202</v>
      </c>
      <c r="B156" s="103" t="s">
        <v>215</v>
      </c>
      <c r="C156" s="104" t="s">
        <v>94</v>
      </c>
      <c r="D156" s="105">
        <v>29.6</v>
      </c>
      <c r="E156" s="66"/>
      <c r="F156" s="175">
        <f t="shared" si="10"/>
        <v>0</v>
      </c>
      <c r="G156" s="4"/>
    </row>
    <row r="157" spans="1:7" ht="18" thickBot="1" x14ac:dyDescent="0.4">
      <c r="A157" s="83"/>
      <c r="B157" s="202" t="s">
        <v>216</v>
      </c>
      <c r="C157" s="203"/>
      <c r="D157" s="84"/>
      <c r="E157" s="84"/>
      <c r="F157" s="165">
        <f>SUM(F151:F156)</f>
        <v>0</v>
      </c>
    </row>
    <row r="158" spans="1:7" ht="14.5" thickBot="1" x14ac:dyDescent="0.35">
      <c r="A158" s="151"/>
      <c r="F158" s="180"/>
    </row>
    <row r="159" spans="1:7" ht="18" x14ac:dyDescent="0.3">
      <c r="A159" s="70">
        <v>15</v>
      </c>
      <c r="B159" s="63" t="s">
        <v>217</v>
      </c>
      <c r="C159" s="64"/>
      <c r="D159" s="64"/>
      <c r="E159" s="64"/>
      <c r="F159" s="158"/>
    </row>
    <row r="160" spans="1:7" s="5" customFormat="1" ht="16" thickBot="1" x14ac:dyDescent="0.4">
      <c r="A160" s="65" t="s">
        <v>208</v>
      </c>
      <c r="B160" s="103" t="s">
        <v>219</v>
      </c>
      <c r="C160" s="104" t="s">
        <v>82</v>
      </c>
      <c r="D160" s="105">
        <v>2</v>
      </c>
      <c r="E160" s="66"/>
      <c r="F160" s="175">
        <f>+E160*D160</f>
        <v>0</v>
      </c>
      <c r="G160" s="4"/>
    </row>
    <row r="161" spans="1:17" ht="18" thickBot="1" x14ac:dyDescent="0.4">
      <c r="A161" s="12"/>
      <c r="B161" s="202" t="s">
        <v>220</v>
      </c>
      <c r="C161" s="203"/>
      <c r="D161" s="14"/>
      <c r="E161" s="66"/>
      <c r="F161" s="165">
        <f>SUM(F160)</f>
        <v>0</v>
      </c>
    </row>
    <row r="162" spans="1:17" ht="10.5" customHeight="1" thickBot="1" x14ac:dyDescent="0.35">
      <c r="A162" s="161"/>
      <c r="B162" s="69"/>
      <c r="C162" s="61"/>
      <c r="D162" s="61"/>
      <c r="E162" s="66"/>
      <c r="F162" s="157"/>
    </row>
    <row r="163" spans="1:17" ht="18" x14ac:dyDescent="0.3">
      <c r="A163" s="70">
        <v>16</v>
      </c>
      <c r="B163" s="63" t="s">
        <v>221</v>
      </c>
      <c r="C163" s="64"/>
      <c r="D163" s="64"/>
      <c r="E163" s="66"/>
      <c r="F163" s="158"/>
    </row>
    <row r="164" spans="1:17" s="5" customFormat="1" ht="15.5" x14ac:dyDescent="0.35">
      <c r="A164" s="65" t="s">
        <v>218</v>
      </c>
      <c r="B164" s="103" t="s">
        <v>223</v>
      </c>
      <c r="C164" s="104" t="s">
        <v>82</v>
      </c>
      <c r="D164" s="105">
        <v>1</v>
      </c>
      <c r="E164" s="66"/>
      <c r="F164" s="175">
        <f>+E164*D164</f>
        <v>0</v>
      </c>
      <c r="G164" s="4"/>
      <c r="I164" s="54"/>
    </row>
    <row r="165" spans="1:17" s="5" customFormat="1" ht="15.5" x14ac:dyDescent="0.35">
      <c r="A165" s="65" t="s">
        <v>285</v>
      </c>
      <c r="B165" s="103" t="s">
        <v>225</v>
      </c>
      <c r="C165" s="104" t="s">
        <v>71</v>
      </c>
      <c r="D165" s="105">
        <v>28.41</v>
      </c>
      <c r="E165" s="66"/>
      <c r="F165" s="175">
        <f>+E165*D165</f>
        <v>0</v>
      </c>
      <c r="G165" s="4"/>
    </row>
    <row r="166" spans="1:17" s="102" customFormat="1" ht="15.5" x14ac:dyDescent="0.35">
      <c r="A166" s="86" t="s">
        <v>286</v>
      </c>
      <c r="B166" s="100" t="s">
        <v>227</v>
      </c>
      <c r="C166" s="101" t="s">
        <v>82</v>
      </c>
      <c r="D166" s="117">
        <v>1</v>
      </c>
      <c r="E166" s="66"/>
      <c r="F166" s="179">
        <f>+E166*D166</f>
        <v>0</v>
      </c>
      <c r="G166" s="4"/>
      <c r="Q166" s="54"/>
    </row>
    <row r="167" spans="1:17" s="102" customFormat="1" ht="16" thickBot="1" x14ac:dyDescent="0.4">
      <c r="A167" s="86" t="s">
        <v>287</v>
      </c>
      <c r="B167" s="100" t="s">
        <v>229</v>
      </c>
      <c r="C167" s="101" t="s">
        <v>82</v>
      </c>
      <c r="D167" s="117">
        <v>1</v>
      </c>
      <c r="E167" s="66"/>
      <c r="F167" s="179">
        <f>+E167*D167</f>
        <v>0</v>
      </c>
      <c r="G167" s="4"/>
    </row>
    <row r="168" spans="1:17" ht="18" thickBot="1" x14ac:dyDescent="0.4">
      <c r="A168" s="83"/>
      <c r="B168" s="202" t="s">
        <v>230</v>
      </c>
      <c r="C168" s="203"/>
      <c r="D168" s="84"/>
      <c r="E168" s="84"/>
      <c r="F168" s="165">
        <f>SUM(F164:F167)</f>
        <v>0</v>
      </c>
    </row>
    <row r="169" spans="1:17" ht="12" customHeight="1" thickBot="1" x14ac:dyDescent="0.35">
      <c r="A169" s="204"/>
      <c r="B169" s="206"/>
      <c r="C169" s="208"/>
      <c r="D169" s="208"/>
      <c r="E169" s="208"/>
      <c r="F169" s="210"/>
    </row>
    <row r="170" spans="1:17" ht="15" hidden="1" customHeight="1" thickBot="1" x14ac:dyDescent="0.35">
      <c r="A170" s="205"/>
      <c r="B170" s="207"/>
      <c r="C170" s="209"/>
      <c r="D170" s="209"/>
      <c r="E170" s="209"/>
      <c r="F170" s="211"/>
    </row>
    <row r="171" spans="1:17" ht="18" x14ac:dyDescent="0.3">
      <c r="A171" s="70">
        <v>17</v>
      </c>
      <c r="B171" s="63" t="s">
        <v>314</v>
      </c>
      <c r="C171" s="81"/>
      <c r="D171" s="81"/>
      <c r="E171" s="81"/>
      <c r="F171" s="164"/>
      <c r="G171" s="123"/>
      <c r="H171" s="124"/>
    </row>
    <row r="172" spans="1:17" s="5" customFormat="1" ht="15.5" x14ac:dyDescent="0.35">
      <c r="A172" s="65" t="s">
        <v>222</v>
      </c>
      <c r="B172" s="103" t="s">
        <v>231</v>
      </c>
      <c r="C172" s="104" t="s">
        <v>170</v>
      </c>
      <c r="D172" s="105">
        <v>1</v>
      </c>
      <c r="E172" s="66"/>
      <c r="F172" s="175">
        <f t="shared" ref="F172:F191" si="11">+E172*D172</f>
        <v>0</v>
      </c>
      <c r="G172" s="4"/>
    </row>
    <row r="173" spans="1:17" s="5" customFormat="1" ht="15.5" x14ac:dyDescent="0.35">
      <c r="A173" s="65" t="s">
        <v>224</v>
      </c>
      <c r="B173" s="103" t="s">
        <v>232</v>
      </c>
      <c r="C173" s="104" t="s">
        <v>13</v>
      </c>
      <c r="D173" s="105">
        <v>1</v>
      </c>
      <c r="E173" s="66"/>
      <c r="F173" s="175">
        <f t="shared" si="11"/>
        <v>0</v>
      </c>
      <c r="G173" s="4"/>
      <c r="I173" s="54"/>
    </row>
    <row r="174" spans="1:17" s="5" customFormat="1" ht="15.5" x14ac:dyDescent="0.35">
      <c r="A174" s="65" t="s">
        <v>226</v>
      </c>
      <c r="B174" s="103" t="s">
        <v>233</v>
      </c>
      <c r="C174" s="104" t="s">
        <v>82</v>
      </c>
      <c r="D174" s="105">
        <v>12</v>
      </c>
      <c r="E174" s="66"/>
      <c r="F174" s="175">
        <f t="shared" si="11"/>
        <v>0</v>
      </c>
      <c r="G174" s="4"/>
    </row>
    <row r="175" spans="1:17" s="5" customFormat="1" ht="15.5" x14ac:dyDescent="0.35">
      <c r="A175" s="65" t="s">
        <v>228</v>
      </c>
      <c r="B175" s="103" t="s">
        <v>234</v>
      </c>
      <c r="C175" s="104" t="s">
        <v>82</v>
      </c>
      <c r="D175" s="105">
        <v>1</v>
      </c>
      <c r="E175" s="66"/>
      <c r="F175" s="175">
        <f t="shared" si="11"/>
        <v>0</v>
      </c>
      <c r="G175" s="4"/>
    </row>
    <row r="176" spans="1:17" s="5" customFormat="1" ht="15.5" x14ac:dyDescent="0.35">
      <c r="A176" s="65" t="s">
        <v>288</v>
      </c>
      <c r="B176" s="103" t="s">
        <v>235</v>
      </c>
      <c r="C176" s="104" t="s">
        <v>82</v>
      </c>
      <c r="D176" s="105">
        <v>1</v>
      </c>
      <c r="E176" s="66"/>
      <c r="F176" s="175">
        <f t="shared" si="11"/>
        <v>0</v>
      </c>
      <c r="G176" s="4"/>
    </row>
    <row r="177" spans="1:9" s="5" customFormat="1" ht="15.5" x14ac:dyDescent="0.35">
      <c r="A177" s="65" t="s">
        <v>289</v>
      </c>
      <c r="B177" s="103" t="s">
        <v>236</v>
      </c>
      <c r="C177" s="104" t="s">
        <v>82</v>
      </c>
      <c r="D177" s="105">
        <v>1</v>
      </c>
      <c r="E177" s="66"/>
      <c r="F177" s="175">
        <f t="shared" si="11"/>
        <v>0</v>
      </c>
      <c r="G177" s="4"/>
    </row>
    <row r="178" spans="1:9" s="5" customFormat="1" ht="15.5" x14ac:dyDescent="0.35">
      <c r="A178" s="65" t="s">
        <v>290</v>
      </c>
      <c r="B178" s="103" t="s">
        <v>237</v>
      </c>
      <c r="C178" s="104" t="s">
        <v>82</v>
      </c>
      <c r="D178" s="105">
        <v>18</v>
      </c>
      <c r="E178" s="66"/>
      <c r="F178" s="175">
        <f t="shared" si="11"/>
        <v>0</v>
      </c>
      <c r="G178" s="4"/>
    </row>
    <row r="179" spans="1:9" s="5" customFormat="1" ht="15.5" x14ac:dyDescent="0.35">
      <c r="A179" s="65" t="s">
        <v>291</v>
      </c>
      <c r="B179" s="103" t="s">
        <v>238</v>
      </c>
      <c r="C179" s="104" t="s">
        <v>82</v>
      </c>
      <c r="D179" s="105">
        <v>5</v>
      </c>
      <c r="E179" s="66"/>
      <c r="F179" s="175">
        <f t="shared" si="11"/>
        <v>0</v>
      </c>
      <c r="G179" s="4"/>
    </row>
    <row r="180" spans="1:9" s="5" customFormat="1" ht="15.5" x14ac:dyDescent="0.35">
      <c r="A180" s="65" t="s">
        <v>292</v>
      </c>
      <c r="B180" s="103" t="s">
        <v>239</v>
      </c>
      <c r="C180" s="104" t="s">
        <v>82</v>
      </c>
      <c r="D180" s="105">
        <v>2</v>
      </c>
      <c r="E180" s="66"/>
      <c r="F180" s="175">
        <f t="shared" si="11"/>
        <v>0</v>
      </c>
      <c r="G180" s="4"/>
    </row>
    <row r="181" spans="1:9" s="5" customFormat="1" ht="15.5" x14ac:dyDescent="0.35">
      <c r="A181" s="65" t="s">
        <v>293</v>
      </c>
      <c r="B181" s="103" t="s">
        <v>240</v>
      </c>
      <c r="C181" s="104" t="s">
        <v>82</v>
      </c>
      <c r="D181" s="105">
        <v>1</v>
      </c>
      <c r="E181" s="66"/>
      <c r="F181" s="175">
        <f t="shared" si="11"/>
        <v>0</v>
      </c>
      <c r="G181" s="4"/>
    </row>
    <row r="182" spans="1:9" s="5" customFormat="1" ht="15.5" x14ac:dyDescent="0.35">
      <c r="A182" s="65" t="s">
        <v>294</v>
      </c>
      <c r="B182" s="103" t="s">
        <v>241</v>
      </c>
      <c r="C182" s="104" t="s">
        <v>82</v>
      </c>
      <c r="D182" s="105">
        <v>10</v>
      </c>
      <c r="E182" s="66"/>
      <c r="F182" s="175">
        <f t="shared" si="11"/>
        <v>0</v>
      </c>
      <c r="G182" s="4"/>
      <c r="H182"/>
      <c r="I182"/>
    </row>
    <row r="183" spans="1:9" s="5" customFormat="1" ht="15.5" x14ac:dyDescent="0.35">
      <c r="A183" s="65" t="s">
        <v>295</v>
      </c>
      <c r="B183" s="103" t="s">
        <v>242</v>
      </c>
      <c r="C183" s="104" t="s">
        <v>82</v>
      </c>
      <c r="D183" s="105">
        <v>6</v>
      </c>
      <c r="E183" s="66"/>
      <c r="F183" s="175">
        <f t="shared" si="11"/>
        <v>0</v>
      </c>
      <c r="G183" s="4"/>
      <c r="H183"/>
      <c r="I183"/>
    </row>
    <row r="184" spans="1:9" s="102" customFormat="1" ht="15.5" x14ac:dyDescent="0.35">
      <c r="A184" s="65" t="s">
        <v>296</v>
      </c>
      <c r="B184" s="100" t="s">
        <v>243</v>
      </c>
      <c r="C184" s="101" t="s">
        <v>82</v>
      </c>
      <c r="D184" s="117">
        <v>1</v>
      </c>
      <c r="E184" s="66"/>
      <c r="F184" s="179">
        <f t="shared" si="11"/>
        <v>0</v>
      </c>
      <c r="G184" s="4"/>
      <c r="H184"/>
      <c r="I184"/>
    </row>
    <row r="185" spans="1:9" s="5" customFormat="1" ht="15.5" x14ac:dyDescent="0.35">
      <c r="A185" s="65" t="s">
        <v>297</v>
      </c>
      <c r="B185" s="103" t="s">
        <v>244</v>
      </c>
      <c r="C185" s="104" t="s">
        <v>82</v>
      </c>
      <c r="D185" s="105">
        <v>6</v>
      </c>
      <c r="E185" s="66"/>
      <c r="F185" s="175">
        <f t="shared" si="11"/>
        <v>0</v>
      </c>
      <c r="G185" s="4"/>
      <c r="H185"/>
      <c r="I185"/>
    </row>
    <row r="186" spans="1:9" s="5" customFormat="1" ht="15.5" x14ac:dyDescent="0.35">
      <c r="A186" s="65" t="s">
        <v>298</v>
      </c>
      <c r="B186" s="103" t="s">
        <v>245</v>
      </c>
      <c r="C186" s="104" t="s">
        <v>82</v>
      </c>
      <c r="D186" s="105">
        <v>5</v>
      </c>
      <c r="E186" s="66"/>
      <c r="F186" s="175">
        <f t="shared" si="11"/>
        <v>0</v>
      </c>
      <c r="G186" s="4"/>
      <c r="H186"/>
      <c r="I186"/>
    </row>
    <row r="187" spans="1:9" s="5" customFormat="1" ht="15.5" x14ac:dyDescent="0.35">
      <c r="A187" s="65" t="s">
        <v>299</v>
      </c>
      <c r="B187" s="103" t="s">
        <v>246</v>
      </c>
      <c r="C187" s="104" t="s">
        <v>82</v>
      </c>
      <c r="D187" s="105">
        <v>1</v>
      </c>
      <c r="E187" s="66"/>
      <c r="F187" s="175">
        <f t="shared" si="11"/>
        <v>0</v>
      </c>
      <c r="G187" s="4"/>
      <c r="H187"/>
      <c r="I187"/>
    </row>
    <row r="188" spans="1:9" s="5" customFormat="1" ht="15.5" x14ac:dyDescent="0.35">
      <c r="A188" s="65" t="s">
        <v>300</v>
      </c>
      <c r="B188" s="103" t="s">
        <v>247</v>
      </c>
      <c r="C188" s="104" t="s">
        <v>82</v>
      </c>
      <c r="D188" s="105">
        <v>2</v>
      </c>
      <c r="E188" s="66"/>
      <c r="F188" s="175">
        <f t="shared" si="11"/>
        <v>0</v>
      </c>
      <c r="G188" s="4"/>
    </row>
    <row r="189" spans="1:9" s="5" customFormat="1" ht="15.5" x14ac:dyDescent="0.35">
      <c r="A189" s="65" t="s">
        <v>301</v>
      </c>
      <c r="B189" s="103" t="s">
        <v>248</v>
      </c>
      <c r="C189" s="104" t="s">
        <v>82</v>
      </c>
      <c r="D189" s="105">
        <v>1</v>
      </c>
      <c r="E189" s="66"/>
      <c r="F189" s="175">
        <f t="shared" si="11"/>
        <v>0</v>
      </c>
      <c r="G189" s="4"/>
    </row>
    <row r="190" spans="1:9" s="5" customFormat="1" ht="15.5" x14ac:dyDescent="0.35">
      <c r="A190" s="65" t="s">
        <v>302</v>
      </c>
      <c r="B190" s="103" t="s">
        <v>249</v>
      </c>
      <c r="C190" s="104" t="s">
        <v>82</v>
      </c>
      <c r="D190" s="105">
        <v>4</v>
      </c>
      <c r="E190" s="66"/>
      <c r="F190" s="175">
        <f t="shared" si="11"/>
        <v>0</v>
      </c>
      <c r="G190" s="4"/>
    </row>
    <row r="191" spans="1:9" s="5" customFormat="1" ht="16" thickBot="1" x14ac:dyDescent="0.4">
      <c r="A191" s="65" t="s">
        <v>303</v>
      </c>
      <c r="B191" s="103" t="s">
        <v>250</v>
      </c>
      <c r="C191" s="104" t="s">
        <v>82</v>
      </c>
      <c r="D191" s="105">
        <v>1</v>
      </c>
      <c r="E191" s="66"/>
      <c r="F191" s="175">
        <f t="shared" si="11"/>
        <v>0</v>
      </c>
      <c r="G191" s="4"/>
    </row>
    <row r="192" spans="1:9" ht="18" thickBot="1" x14ac:dyDescent="0.4">
      <c r="A192" s="12"/>
      <c r="B192" s="202" t="s">
        <v>251</v>
      </c>
      <c r="C192" s="203"/>
      <c r="D192" s="14"/>
      <c r="E192" s="14"/>
      <c r="F192" s="165">
        <f>SUM(F172:F191)</f>
        <v>0</v>
      </c>
    </row>
    <row r="193" spans="1:8" ht="3.75" customHeight="1" thickBot="1" x14ac:dyDescent="0.35">
      <c r="A193" s="199"/>
      <c r="B193" s="200"/>
      <c r="C193" s="200"/>
      <c r="D193" s="200"/>
      <c r="E193" s="200"/>
      <c r="F193" s="201"/>
    </row>
    <row r="194" spans="1:8" ht="42" customHeight="1" thickBot="1" x14ac:dyDescent="0.35">
      <c r="A194" s="212" t="s">
        <v>252</v>
      </c>
      <c r="B194" s="213"/>
      <c r="C194" s="213"/>
      <c r="D194" s="214"/>
      <c r="E194" s="215">
        <f>F192+F168+F170+F161+F157+F148+F137++F129+F120+F112+F105+F84+F67</f>
        <v>0</v>
      </c>
      <c r="F194" s="216"/>
    </row>
    <row r="195" spans="1:8" ht="8.25" customHeight="1" x14ac:dyDescent="0.3">
      <c r="A195" s="199"/>
      <c r="B195" s="200"/>
      <c r="C195" s="200"/>
      <c r="D195" s="200"/>
      <c r="E195" s="200"/>
      <c r="F195" s="201"/>
    </row>
    <row r="196" spans="1:8" ht="42" customHeight="1" thickBot="1" x14ac:dyDescent="0.35">
      <c r="A196" s="186" t="s">
        <v>253</v>
      </c>
      <c r="B196" s="187"/>
      <c r="C196" s="187"/>
      <c r="D196" s="188"/>
      <c r="E196" s="189">
        <f>E194+E52</f>
        <v>0</v>
      </c>
      <c r="F196" s="190"/>
    </row>
    <row r="197" spans="1:8" x14ac:dyDescent="0.3">
      <c r="F197" s="142"/>
      <c r="G197" s="3"/>
    </row>
    <row r="198" spans="1:8" x14ac:dyDescent="0.3">
      <c r="F198" s="143"/>
      <c r="G198" s="144"/>
      <c r="H198" s="145"/>
    </row>
    <row r="199" spans="1:8" x14ac:dyDescent="0.3">
      <c r="A199" s="191"/>
      <c r="B199" s="191"/>
      <c r="C199" s="191"/>
      <c r="D199" s="191"/>
      <c r="E199" s="191"/>
      <c r="F199" s="191"/>
    </row>
    <row r="200" spans="1:8" x14ac:dyDescent="0.3">
      <c r="F200" s="142"/>
    </row>
    <row r="201" spans="1:8" ht="15.5" x14ac:dyDescent="0.3">
      <c r="A201" s="192"/>
      <c r="B201" s="192"/>
      <c r="C201" s="192"/>
      <c r="D201" s="192"/>
      <c r="E201" s="192"/>
      <c r="F201" s="192"/>
    </row>
    <row r="202" spans="1:8" x14ac:dyDescent="0.3">
      <c r="A202" s="193"/>
      <c r="B202" s="193"/>
      <c r="C202" s="193"/>
      <c r="D202" s="193"/>
      <c r="E202" s="193"/>
      <c r="F202" s="193"/>
    </row>
    <row r="203" spans="1:8" x14ac:dyDescent="0.3">
      <c r="F203" s="142"/>
    </row>
    <row r="204" spans="1:8" x14ac:dyDescent="0.3">
      <c r="F204" s="142"/>
    </row>
    <row r="205" spans="1:8" x14ac:dyDescent="0.3">
      <c r="F205" s="142"/>
    </row>
  </sheetData>
  <mergeCells count="54">
    <mergeCell ref="C40:F40"/>
    <mergeCell ref="C22:F22"/>
    <mergeCell ref="C27:F27"/>
    <mergeCell ref="A1:F1"/>
    <mergeCell ref="A2:F2"/>
    <mergeCell ref="A3:F3"/>
    <mergeCell ref="B4:F4"/>
    <mergeCell ref="B11:E11"/>
    <mergeCell ref="B104:C104"/>
    <mergeCell ref="A52:D52"/>
    <mergeCell ref="E52:F52"/>
    <mergeCell ref="A53:F53"/>
    <mergeCell ref="B67:C67"/>
    <mergeCell ref="B78:C78"/>
    <mergeCell ref="B83:C83"/>
    <mergeCell ref="B84:C84"/>
    <mergeCell ref="B90:C90"/>
    <mergeCell ref="B94:C94"/>
    <mergeCell ref="B98:C98"/>
    <mergeCell ref="B161:C161"/>
    <mergeCell ref="B105:C105"/>
    <mergeCell ref="B112:C112"/>
    <mergeCell ref="A113:B113"/>
    <mergeCell ref="B120:C120"/>
    <mergeCell ref="A121:B121"/>
    <mergeCell ref="B129:C129"/>
    <mergeCell ref="A130:B130"/>
    <mergeCell ref="B137:C137"/>
    <mergeCell ref="B148:C148"/>
    <mergeCell ref="B157:C157"/>
    <mergeCell ref="A195:F195"/>
    <mergeCell ref="B168:C168"/>
    <mergeCell ref="A169:A170"/>
    <mergeCell ref="B169:B170"/>
    <mergeCell ref="C169:C170"/>
    <mergeCell ref="D169:D170"/>
    <mergeCell ref="E169:E170"/>
    <mergeCell ref="F169:F170"/>
    <mergeCell ref="B192:C192"/>
    <mergeCell ref="A193:F193"/>
    <mergeCell ref="A194:D194"/>
    <mergeCell ref="E194:F194"/>
    <mergeCell ref="I13:L13"/>
    <mergeCell ref="J31:M31"/>
    <mergeCell ref="J36:M36"/>
    <mergeCell ref="B18:E18"/>
    <mergeCell ref="C20:F20"/>
    <mergeCell ref="C33:F33"/>
    <mergeCell ref="C34:F34"/>
    <mergeCell ref="A196:D196"/>
    <mergeCell ref="E196:F196"/>
    <mergeCell ref="A199:F199"/>
    <mergeCell ref="A201:F201"/>
    <mergeCell ref="A202:F202"/>
  </mergeCells>
  <pageMargins left="0.6692913385826772" right="0.23622047244094491" top="0.74803149606299213" bottom="0.74803149606299213" header="0.31496062992125984" footer="0.31496062992125984"/>
  <pageSetup paperSize="9" scale="75" orientation="portrait" horizontalDpi="300" verticalDpi="300" r:id="rId1"/>
  <rowBreaks count="1" manualBreakCount="1">
    <brk id="171" max="5" man="1"/>
  </rowBreaks>
  <ignoredErrors>
    <ignoredError sqref="D4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SEN170341T</TermName>
          <TermId xmlns="http://schemas.microsoft.com/office/infopath/2007/PartnerControls">3107689b-fb59-4ff3-a064-bbb8803c0c7a</TermId>
        </TermInfo>
      </Terms>
    </e2b781e9cad840cd89b90f5a7e989839>
    <TaxCatchAll xmlns="1c89b6ff-5735-4b3c-9dca-50e80957a65b">
      <Value>4</Value>
      <Value>9</Value>
      <Value>1</Value>
      <Value>462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SEN170341T-10119</TermName>
          <TermId xmlns="http://schemas.microsoft.com/office/infopath/2007/PartnerControls">d8abd801-1831-40bb-a931-ae5a1195e62d</TermId>
        </TermInfo>
      </Terms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SENENABEL-124183628-58301</_dlc_DocId>
    <_dlc_DocIdUrl xmlns="508ba6eb-9e09-4fd5-92f2-2d9921329f2d">
      <Url>https://enabelbe.sharepoint.com/sites/SEN/_layouts/15/DocIdRedir.aspx?ID=SENENABEL-124183628-58301</Url>
      <Description>SENENABEL-124183628-58301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27" ma:contentTypeDescription="" ma:contentTypeScope="" ma:versionID="de7bd5cbb26e35494efde1de232d1905">
  <xsd:schema xmlns:xsd="http://www.w3.org/2001/XMLSchema" xmlns:xs="http://www.w3.org/2001/XMLSchema" xmlns:p="http://schemas.microsoft.com/office/2006/metadata/properties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9381d37217e66350bbf696867dfe1e7b" ns2:_="" ns3:_="" ns4:_="" ns5:_=""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C8CF1F-A379-4E4A-8F52-6775959AE68D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1c89b6ff-5735-4b3c-9dca-50e80957a65b"/>
    <ds:schemaRef ds:uri="a1ddbe5a-88f5-4dcf-b333-bf73e2eddbd1"/>
    <ds:schemaRef ds:uri="508ba6eb-9e09-4fd5-92f2-2d9921329f2d"/>
  </ds:schemaRefs>
</ds:datastoreItem>
</file>

<file path=customXml/itemProps2.xml><?xml version="1.0" encoding="utf-8"?>
<ds:datastoreItem xmlns:ds="http://schemas.openxmlformats.org/officeDocument/2006/customXml" ds:itemID="{17596917-DDEE-4D45-A510-C7ED53F5282B}"/>
</file>

<file path=customXml/itemProps3.xml><?xml version="1.0" encoding="utf-8"?>
<ds:datastoreItem xmlns:ds="http://schemas.openxmlformats.org/officeDocument/2006/customXml" ds:itemID="{303510B6-2283-4536-8F47-133F4D27F4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0812A18-D7B5-42D8-A682-5F30F89083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Lot-11_Agnam_Civol_V3A</vt:lpstr>
      <vt:lpstr>'Lot-11_Agnam_Civol_V3A'!Zone_d_impression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bmd tech</dc:creator>
  <cp:lastModifiedBy>VANDER AUWERA, Thibault</cp:lastModifiedBy>
  <cp:lastPrinted>2023-11-20T14:31:00Z</cp:lastPrinted>
  <dcterms:created xsi:type="dcterms:W3CDTF">2023-10-27T13:25:48Z</dcterms:created>
  <dcterms:modified xsi:type="dcterms:W3CDTF">2023-12-06T15:42:07Z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Project_code">
    <vt:lpwstr>9</vt:lpwstr>
  </property>
  <property fmtid="{D5CDD505-2E9C-101B-9397-08002B2CF9AE}" pid="4" name="Document_Language">
    <vt:lpwstr>4</vt:lpwstr>
  </property>
  <property fmtid="{D5CDD505-2E9C-101B-9397-08002B2CF9AE}" pid="5" name="Country">
    <vt:lpwstr>1;#SEN|2b0d2337-59d1-468e-9a57-52ee80937861</vt:lpwstr>
  </property>
  <property fmtid="{D5CDD505-2E9C-101B-9397-08002B2CF9AE}" pid="6" name="Contract_reference">
    <vt:lpwstr>462</vt:lpwstr>
  </property>
  <property fmtid="{D5CDD505-2E9C-101B-9397-08002B2CF9AE}" pid="7" name="_dlc_DocIdItemGuid">
    <vt:lpwstr>3b974bcc-cd2d-4ee6-be30-1b674c5f3b06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  <property fmtid="{D5CDD505-2E9C-101B-9397-08002B2CF9AE}" pid="11" name="_docset_NoMedatataSyncRequired">
    <vt:lpwstr>False</vt:lpwstr>
  </property>
</Properties>
</file>