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Contracts service center\5. Contracting files\Contracts\UGA2200711_ We Work - Busoga-tenders\Tenders above 30K Euros\UGA22007-10047_CIVIL_WORKS_FOR_ENABEL_OFFICES\1 PREPARATION\"/>
    </mc:Choice>
  </mc:AlternateContent>
  <bookViews>
    <workbookView xWindow="0" yWindow="0" windowWidth="19180" windowHeight="6910" activeTab="1"/>
  </bookViews>
  <sheets>
    <sheet name="Cover" sheetId="30" r:id="rId1"/>
    <sheet name="Summary" sheetId="3" r:id="rId2"/>
    <sheet name="Preliminary" sheetId="8" r:id="rId3"/>
    <sheet name="AC Installation" sheetId="34" r:id="rId4"/>
    <sheet name="Lumumber Hall" sheetId="13" state="hidden" r:id="rId5"/>
    <sheet name="Quoters Block M,L" sheetId="14" state="hidden" r:id="rId6"/>
    <sheet name="Nyerere Hall" sheetId="15" state="hidden" r:id="rId7"/>
  </sheets>
  <definedNames>
    <definedName name="_xlnm.Print_Area" localSheetId="0">Cover!$A$1:$F$45</definedName>
    <definedName name="_xlnm.Print_Area" localSheetId="1">Summary!$A$2:$F$18</definedName>
  </definedNames>
  <calcPr calcId="181029"/>
</workbook>
</file>

<file path=xl/calcChain.xml><?xml version="1.0" encoding="utf-8"?>
<calcChain xmlns="http://schemas.openxmlformats.org/spreadsheetml/2006/main">
  <c r="F22" i="15" l="1"/>
  <c r="F21" i="15"/>
  <c r="F20" i="15"/>
  <c r="E20" i="15"/>
  <c r="E18" i="15"/>
  <c r="D18" i="15"/>
  <c r="F18" i="15" s="1"/>
  <c r="E17" i="15"/>
  <c r="F17" i="15" s="1"/>
  <c r="E16" i="15"/>
  <c r="F16" i="15" s="1"/>
  <c r="E15" i="15"/>
  <c r="F15" i="15" s="1"/>
  <c r="E14" i="15"/>
  <c r="F14" i="15" s="1"/>
  <c r="F13" i="15"/>
  <c r="E13" i="15"/>
  <c r="F4" i="15"/>
  <c r="F19" i="14"/>
  <c r="E18" i="14"/>
  <c r="F18" i="14" s="1"/>
  <c r="E16" i="14"/>
  <c r="D16" i="14"/>
  <c r="F15" i="14"/>
  <c r="E15" i="14"/>
  <c r="E14" i="14"/>
  <c r="F14" i="14" s="1"/>
  <c r="E13" i="14"/>
  <c r="F13" i="14" s="1"/>
  <c r="F4" i="14"/>
  <c r="F23" i="13"/>
  <c r="F22" i="13"/>
  <c r="E21" i="13"/>
  <c r="F21" i="13" s="1"/>
  <c r="F20" i="13"/>
  <c r="E18" i="13"/>
  <c r="F18" i="13" s="1"/>
  <c r="D18" i="13"/>
  <c r="D19" i="13" s="1"/>
  <c r="F19" i="13" s="1"/>
  <c r="E17" i="13"/>
  <c r="F17" i="13" s="1"/>
  <c r="E16" i="13"/>
  <c r="F16" i="13" s="1"/>
  <c r="E15" i="13"/>
  <c r="F15" i="13" s="1"/>
  <c r="E14" i="13"/>
  <c r="F14" i="13" s="1"/>
  <c r="E13" i="13"/>
  <c r="F13" i="13" s="1"/>
  <c r="F4" i="13"/>
  <c r="D19" i="15" l="1"/>
  <c r="F19" i="15" s="1"/>
  <c r="F16" i="14"/>
  <c r="F24" i="13"/>
  <c r="F25" i="13" s="1"/>
  <c r="F23" i="15"/>
  <c r="F24" i="15" s="1"/>
  <c r="D17" i="14"/>
  <c r="F17" i="14" s="1"/>
  <c r="F20" i="14" l="1"/>
  <c r="F21" i="14" s="1"/>
</calcChain>
</file>

<file path=xl/sharedStrings.xml><?xml version="1.0" encoding="utf-8"?>
<sst xmlns="http://schemas.openxmlformats.org/spreadsheetml/2006/main" count="186" uniqueCount="99">
  <si>
    <t xml:space="preserve">SUMMARY </t>
  </si>
  <si>
    <t>A</t>
  </si>
  <si>
    <t>Preliminaries</t>
  </si>
  <si>
    <t>B</t>
  </si>
  <si>
    <t>Bill No. 1 Preliminaries</t>
  </si>
  <si>
    <t xml:space="preserve">Item               </t>
  </si>
  <si>
    <t>Description</t>
  </si>
  <si>
    <t>Unit</t>
  </si>
  <si>
    <t>Qty</t>
  </si>
  <si>
    <t>Preliminary</t>
  </si>
  <si>
    <t>Site mobilisation and demobilization of personnel, material and equipment</t>
  </si>
  <si>
    <t>Wokers welfare health and safety</t>
  </si>
  <si>
    <t>C</t>
  </si>
  <si>
    <t>D</t>
  </si>
  <si>
    <t>Item</t>
  </si>
  <si>
    <t>SM</t>
  </si>
  <si>
    <t>PETA TECH ENGINEERING SERVICES</t>
  </si>
  <si>
    <t>Mutungo Hill ,Kayongo Road</t>
  </si>
  <si>
    <t>(+256)-777329251</t>
  </si>
  <si>
    <t>BOQ LIGHTNING PROTECTION</t>
  </si>
  <si>
    <t>LIGHTNING ARRESTER INSTALATION</t>
  </si>
  <si>
    <t>Rate (UGX)</t>
  </si>
  <si>
    <t>Amount  (Ushs)</t>
  </si>
  <si>
    <t>Lumumber Hall (Improvement)</t>
  </si>
  <si>
    <t>Provide all materials, install, connect and set to work the following all as described in the Specifications and Drawings.</t>
  </si>
  <si>
    <t>All connection points in the earth to have anti moisture tape.</t>
  </si>
  <si>
    <t>F.1.00</t>
  </si>
  <si>
    <t>Lightning Protection and Earthing</t>
  </si>
  <si>
    <t>F.1.01</t>
  </si>
  <si>
    <t>Copper tape of hard drawn high conductivity copper 3mm x 25mm cross section for horizontal and down conductors complete with fixing clips and all accessories as by FURSE or equal.</t>
  </si>
  <si>
    <t>m</t>
  </si>
  <si>
    <t>F.1.02</t>
  </si>
  <si>
    <t>Air terminals complete with tape adapters, spikes and all accessories by FURSE or equal.1000mmx16mm</t>
  </si>
  <si>
    <t>No.</t>
  </si>
  <si>
    <t>F.1.03</t>
  </si>
  <si>
    <t>Test clamp complete as by FURSE or equal.</t>
  </si>
  <si>
    <t>F.1.04</t>
  </si>
  <si>
    <t>Earth Electrodes made from hard drawn copper or copper weld complete with cap, earth clamp, manhole and all accessories as made by FURSE or equal. 16mm*1200mm</t>
  </si>
  <si>
    <t>F.1.05</t>
  </si>
  <si>
    <t>Precast concrete earthing manhole 300x300x300mm complete with cover marked with earth symbol.</t>
  </si>
  <si>
    <t>F.1.06</t>
  </si>
  <si>
    <t>Excavation works to a dimension of 1.5m(L)*1.5m(W)*2m(D)-earth pit, Include treching for long earthing</t>
  </si>
  <si>
    <t>m²</t>
  </si>
  <si>
    <t>F.1.07</t>
  </si>
  <si>
    <t>Black sand for backfilling the earth pit.</t>
  </si>
  <si>
    <t>m³</t>
  </si>
  <si>
    <t>F.1.08</t>
  </si>
  <si>
    <t>Tools and measuring kit</t>
  </si>
  <si>
    <t>ls</t>
  </si>
  <si>
    <t>F.1.09</t>
  </si>
  <si>
    <t>Rod to tape connector</t>
  </si>
  <si>
    <t>F.1.10</t>
  </si>
  <si>
    <t>Surge protection device type 1&amp;2 DHEL,to be installed to a working condition</t>
  </si>
  <si>
    <t>F.1.11</t>
  </si>
  <si>
    <t>Repaire on the damaged parts after installation works</t>
  </si>
  <si>
    <t>Material Cost</t>
  </si>
  <si>
    <t>Grand Total (VAT EXCLUSIVE)</t>
  </si>
  <si>
    <t>Block M,L(Improvement)</t>
  </si>
  <si>
    <t>G.1.00</t>
  </si>
  <si>
    <t>G.1.01</t>
  </si>
  <si>
    <t>G.1.02</t>
  </si>
  <si>
    <t>G.1.03</t>
  </si>
  <si>
    <t>G.1.04</t>
  </si>
  <si>
    <t>G.1.05</t>
  </si>
  <si>
    <t>G.1.06</t>
  </si>
  <si>
    <t>G.1.07</t>
  </si>
  <si>
    <t>Nyerere Hall (Improvement)</t>
  </si>
  <si>
    <t>H.1.00</t>
  </si>
  <si>
    <t>H.1.01</t>
  </si>
  <si>
    <t>H.1.02</t>
  </si>
  <si>
    <t>H.1.03</t>
  </si>
  <si>
    <t>H.1.04</t>
  </si>
  <si>
    <t>H.1.05</t>
  </si>
  <si>
    <t>H.1.06</t>
  </si>
  <si>
    <t>H.1.07</t>
  </si>
  <si>
    <t>H.1.08</t>
  </si>
  <si>
    <t>H.1.09</t>
  </si>
  <si>
    <t>H.1.10</t>
  </si>
  <si>
    <t>LM</t>
  </si>
  <si>
    <t>CIVIL WORS IMPROVEMENTS AT ENABEL REGION OFFICE -ARUA</t>
  </si>
  <si>
    <t>Conticency 5%</t>
  </si>
  <si>
    <t>Sub Total 1</t>
  </si>
  <si>
    <t>Prepare surface and apply three coats of approved road marking paint to Kerbs 150 - 225mm Girth</t>
  </si>
  <si>
    <t>Rate (Euro)</t>
  </si>
  <si>
    <t>Amount (Euro)</t>
  </si>
  <si>
    <t>AC Installation</t>
  </si>
  <si>
    <t>LG Single Split Air Conditioning Unit rated at 5.6 kW  (18,000 Btu/Hr), Inverter type, cooling only, with indoor Wall Split (S4-Q186KL3QA) unit, with wired remote control, outdoor unit ground/wall mounted on frame, complete with connection to power, 15M copper pipe, communication cable and drainage</t>
  </si>
  <si>
    <t>Total (VAT Exclusive)To Main Summary Page</t>
  </si>
  <si>
    <t>Compound and Kerbs finishing</t>
  </si>
  <si>
    <t>Allow for masonry works at the line of AC installation</t>
  </si>
  <si>
    <t>AIR CONDITION INSTALLATION AT ENABEL REGION OFFICE -ARUA</t>
  </si>
  <si>
    <t>Prepare and apply one undercoat and two finishing coats of silkvinyl paint to boardroom surfaces, line of AC installation</t>
  </si>
  <si>
    <t>AC INSTALLATION AT ENABEL REGION OFFICE -ARUA</t>
  </si>
  <si>
    <t>AIR CONDITIONING AT ENABEL REGION OFFICE - ARUA</t>
  </si>
  <si>
    <t xml:space="preserve">Painting: Boardroom, disturbed surfaces due to AC installation, </t>
  </si>
  <si>
    <t>Lot 3</t>
  </si>
  <si>
    <t xml:space="preserve">Grand Total (Vat Exclusive) </t>
  </si>
  <si>
    <t>Amount  (Euro)</t>
  </si>
  <si>
    <t>Amount(Euro)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</si>
</sst>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_-* #,##0_-;\-* #,##0_-;_-* &quot;-&quot;??_-;_-@_-"/>
    <numFmt numFmtId="167" formatCode="_(* #,##0_);_(* \(#,##0\);_(* \-??_);_(@_)"/>
    <numFmt numFmtId="168" formatCode="_(* #,##0_);_(* \(#,##0\);_(* &quot;-&quot;??_);_(@_)"/>
    <numFmt numFmtId="169" formatCode="_ * #,##0.00_ ;_ * \-#,##0.00_ ;_ * &quot;-&quot;??_ ;_ @_ 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Garamond"/>
      <family val="1"/>
    </font>
    <font>
      <b/>
      <sz val="11"/>
      <color rgb="FF000000"/>
      <name val="Garamond"/>
      <family val="1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9">
    <xf numFmtId="0" fontId="0" fillId="0" borderId="0"/>
    <xf numFmtId="43" fontId="12" fillId="0" borderId="0" applyFont="0" applyFill="0" applyBorder="0" applyAlignment="0" applyProtection="0"/>
    <xf numFmtId="165" fontId="4" fillId="0" borderId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2" fillId="0" borderId="0">
      <alignment vertical="center"/>
    </xf>
    <xf numFmtId="169" fontId="2" fillId="0" borderId="0" applyFont="0" applyFill="0" applyBorder="0" applyAlignment="0" applyProtection="0">
      <alignment vertical="center"/>
    </xf>
    <xf numFmtId="164" fontId="4" fillId="0" borderId="0" applyFont="0" applyFill="0" applyBorder="0" applyAlignment="0" applyProtection="0"/>
    <xf numFmtId="0" fontId="4" fillId="0" borderId="0">
      <protection locked="0"/>
    </xf>
  </cellStyleXfs>
  <cellXfs count="19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6" fontId="0" fillId="0" borderId="0" xfId="1" applyNumberFormat="1" applyFont="1" applyAlignment="1"/>
    <xf numFmtId="14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67" fontId="4" fillId="0" borderId="3" xfId="2" applyNumberFormat="1" applyFill="1" applyBorder="1" applyAlignment="1" applyProtection="1">
      <alignment horizontal="right" vertical="center"/>
    </xf>
    <xf numFmtId="167" fontId="4" fillId="0" borderId="4" xfId="2" applyNumberForma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168" fontId="5" fillId="0" borderId="5" xfId="2" applyNumberFormat="1" applyFont="1" applyBorder="1" applyAlignment="1">
      <alignment horizontal="center" vertical="center" wrapText="1"/>
    </xf>
    <xf numFmtId="168" fontId="5" fillId="0" borderId="5" xfId="1" applyNumberFormat="1" applyFont="1" applyBorder="1" applyAlignment="1">
      <alignment horizontal="right" vertical="center" wrapText="1"/>
    </xf>
    <xf numFmtId="168" fontId="5" fillId="0" borderId="5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168" fontId="5" fillId="0" borderId="6" xfId="2" applyNumberFormat="1" applyFont="1" applyBorder="1" applyAlignment="1">
      <alignment horizontal="center" vertical="center" wrapText="1"/>
    </xf>
    <xf numFmtId="168" fontId="5" fillId="0" borderId="6" xfId="1" applyNumberFormat="1" applyFont="1" applyBorder="1" applyAlignment="1">
      <alignment horizontal="right" vertical="center" wrapText="1"/>
    </xf>
    <xf numFmtId="168" fontId="5" fillId="0" borderId="6" xfId="1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/>
    </xf>
    <xf numFmtId="167" fontId="4" fillId="0" borderId="7" xfId="2" applyNumberFormat="1" applyFill="1" applyBorder="1" applyAlignment="1" applyProtection="1">
      <alignment horizontal="right" vertical="center"/>
    </xf>
    <xf numFmtId="167" fontId="4" fillId="0" borderId="7" xfId="2" applyNumberFormat="1" applyFill="1" applyBorder="1" applyAlignment="1" applyProtection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/>
    </xf>
    <xf numFmtId="167" fontId="4" fillId="0" borderId="8" xfId="2" applyNumberFormat="1" applyFill="1" applyBorder="1" applyAlignment="1" applyProtection="1">
      <alignment horizontal="right" vertical="center"/>
    </xf>
    <xf numFmtId="167" fontId="4" fillId="0" borderId="8" xfId="2" applyNumberFormat="1" applyFill="1" applyBorder="1" applyAlignment="1" applyProtection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/>
    </xf>
    <xf numFmtId="167" fontId="4" fillId="0" borderId="9" xfId="2" applyNumberFormat="1" applyFill="1" applyBorder="1" applyAlignment="1">
      <alignment horizontal="right" vertical="center" wrapText="1"/>
    </xf>
    <xf numFmtId="167" fontId="4" fillId="0" borderId="9" xfId="2" applyNumberFormat="1" applyFill="1" applyBorder="1" applyAlignment="1">
      <alignment horizontal="center" vertical="center" wrapText="1"/>
    </xf>
    <xf numFmtId="0" fontId="4" fillId="0" borderId="9" xfId="0" applyFont="1" applyBorder="1" applyAlignment="1">
      <alignment vertical="top" wrapText="1"/>
    </xf>
    <xf numFmtId="167" fontId="4" fillId="0" borderId="9" xfId="2" applyNumberFormat="1" applyFill="1" applyBorder="1" applyAlignment="1">
      <alignment horizontal="right" vertical="center"/>
    </xf>
    <xf numFmtId="167" fontId="4" fillId="0" borderId="9" xfId="2" applyNumberFormat="1" applyFill="1" applyBorder="1" applyAlignment="1" applyProtection="1">
      <alignment horizontal="center" vertical="center"/>
    </xf>
    <xf numFmtId="0" fontId="4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justify" vertical="top" wrapText="1"/>
    </xf>
    <xf numFmtId="0" fontId="6" fillId="0" borderId="9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166" fontId="6" fillId="0" borderId="9" xfId="1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justify" vertical="top" wrapText="1"/>
    </xf>
    <xf numFmtId="0" fontId="6" fillId="0" borderId="10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166" fontId="6" fillId="0" borderId="10" xfId="1" applyNumberFormat="1" applyFont="1" applyBorder="1" applyAlignment="1">
      <alignment horizontal="right" vertical="center"/>
    </xf>
    <xf numFmtId="167" fontId="4" fillId="0" borderId="10" xfId="2" applyNumberFormat="1" applyFill="1" applyBorder="1" applyAlignment="1" applyProtection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justify" vertical="top" wrapText="1"/>
    </xf>
    <xf numFmtId="3" fontId="7" fillId="2" borderId="11" xfId="0" applyNumberFormat="1" applyFont="1" applyFill="1" applyBorder="1" applyAlignment="1">
      <alignment horizontal="center" vertical="center"/>
    </xf>
    <xf numFmtId="166" fontId="7" fillId="2" borderId="11" xfId="1" applyNumberFormat="1" applyFont="1" applyFill="1" applyBorder="1" applyAlignment="1">
      <alignment horizontal="right" vertical="center"/>
    </xf>
    <xf numFmtId="166" fontId="7" fillId="2" borderId="1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8" fillId="0" borderId="0" xfId="0" applyFont="1"/>
    <xf numFmtId="0" fontId="7" fillId="0" borderId="15" xfId="0" applyFont="1" applyBorder="1" applyAlignment="1">
      <alignment horizontal="justify" vertical="top" wrapText="1"/>
    </xf>
    <xf numFmtId="0" fontId="7" fillId="0" borderId="1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1" fontId="4" fillId="0" borderId="3" xfId="0" applyNumberFormat="1" applyFont="1" applyBorder="1" applyAlignment="1">
      <alignment horizontal="center" vertical="top"/>
    </xf>
    <xf numFmtId="168" fontId="5" fillId="0" borderId="5" xfId="2" applyNumberFormat="1" applyFont="1" applyBorder="1" applyAlignment="1">
      <alignment horizontal="center" vertical="top" wrapText="1"/>
    </xf>
    <xf numFmtId="168" fontId="5" fillId="0" borderId="5" xfId="1" applyNumberFormat="1" applyFont="1" applyBorder="1" applyAlignment="1">
      <alignment horizontal="right" vertical="top" wrapText="1"/>
    </xf>
    <xf numFmtId="168" fontId="5" fillId="0" borderId="6" xfId="2" applyNumberFormat="1" applyFont="1" applyBorder="1" applyAlignment="1">
      <alignment horizontal="center" vertical="top" wrapText="1"/>
    </xf>
    <xf numFmtId="168" fontId="5" fillId="0" borderId="6" xfId="1" applyNumberFormat="1" applyFont="1" applyBorder="1" applyAlignment="1">
      <alignment horizontal="right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 wrapText="1"/>
    </xf>
    <xf numFmtId="1" fontId="5" fillId="0" borderId="8" xfId="0" applyNumberFormat="1" applyFont="1" applyBorder="1" applyAlignment="1">
      <alignment horizontal="center" vertical="top"/>
    </xf>
    <xf numFmtId="167" fontId="4" fillId="0" borderId="8" xfId="2" applyNumberFormat="1" applyFill="1" applyBorder="1" applyAlignment="1" applyProtection="1">
      <alignment horizontal="right" vertical="top"/>
    </xf>
    <xf numFmtId="167" fontId="4" fillId="0" borderId="14" xfId="2" applyNumberFormat="1" applyFill="1" applyBorder="1" applyAlignment="1" applyProtection="1">
      <alignment horizontal="right" vertical="top"/>
    </xf>
    <xf numFmtId="0" fontId="6" fillId="0" borderId="9" xfId="0" applyFont="1" applyBorder="1" applyAlignment="1">
      <alignment horizontal="center" vertical="top"/>
    </xf>
    <xf numFmtId="0" fontId="6" fillId="0" borderId="9" xfId="0" applyFont="1" applyBorder="1" applyAlignment="1">
      <alignment horizontal="left"/>
    </xf>
    <xf numFmtId="3" fontId="7" fillId="0" borderId="9" xfId="0" applyNumberFormat="1" applyFont="1" applyBorder="1" applyAlignment="1">
      <alignment horizontal="center"/>
    </xf>
    <xf numFmtId="166" fontId="6" fillId="0" borderId="9" xfId="1" applyNumberFormat="1" applyFont="1" applyBorder="1" applyAlignment="1">
      <alignment horizontal="right"/>
    </xf>
    <xf numFmtId="0" fontId="6" fillId="0" borderId="9" xfId="0" applyFont="1" applyBorder="1" applyAlignment="1">
      <alignment horizontal="left" vertical="top"/>
    </xf>
    <xf numFmtId="3" fontId="6" fillId="0" borderId="9" xfId="0" applyNumberFormat="1" applyFont="1" applyBorder="1" applyAlignment="1">
      <alignment horizontal="center"/>
    </xf>
    <xf numFmtId="0" fontId="6" fillId="0" borderId="17" xfId="0" applyFont="1" applyBorder="1" applyAlignment="1">
      <alignment horizontal="left" vertical="top"/>
    </xf>
    <xf numFmtId="0" fontId="6" fillId="0" borderId="17" xfId="0" applyFont="1" applyBorder="1" applyAlignment="1">
      <alignment horizontal="justify" vertical="top" wrapText="1"/>
    </xf>
    <xf numFmtId="0" fontId="6" fillId="0" borderId="17" xfId="0" applyFont="1" applyBorder="1" applyAlignment="1">
      <alignment horizontal="left"/>
    </xf>
    <xf numFmtId="3" fontId="6" fillId="0" borderId="17" xfId="0" applyNumberFormat="1" applyFont="1" applyBorder="1" applyAlignment="1">
      <alignment horizontal="center"/>
    </xf>
    <xf numFmtId="166" fontId="6" fillId="0" borderId="17" xfId="1" applyNumberFormat="1" applyFont="1" applyBorder="1" applyAlignment="1">
      <alignment horizontal="right"/>
    </xf>
    <xf numFmtId="0" fontId="7" fillId="0" borderId="15" xfId="0" applyFont="1" applyBorder="1" applyAlignment="1">
      <alignment horizontal="left" vertical="top"/>
    </xf>
    <xf numFmtId="0" fontId="7" fillId="0" borderId="15" xfId="0" applyFont="1" applyBorder="1" applyAlignment="1">
      <alignment horizontal="left"/>
    </xf>
    <xf numFmtId="3" fontId="7" fillId="0" borderId="15" xfId="0" applyNumberFormat="1" applyFont="1" applyBorder="1" applyAlignment="1">
      <alignment horizontal="center"/>
    </xf>
    <xf numFmtId="166" fontId="7" fillId="0" borderId="15" xfId="1" applyNumberFormat="1" applyFont="1" applyFill="1" applyBorder="1" applyAlignment="1">
      <alignment horizontal="right"/>
    </xf>
    <xf numFmtId="0" fontId="7" fillId="0" borderId="16" xfId="0" applyFont="1" applyBorder="1" applyAlignment="1">
      <alignment horizontal="left" vertical="top"/>
    </xf>
    <xf numFmtId="0" fontId="7" fillId="0" borderId="16" xfId="0" applyFont="1" applyBorder="1" applyAlignment="1">
      <alignment horizontal="justify" vertical="top" wrapText="1"/>
    </xf>
    <xf numFmtId="0" fontId="7" fillId="0" borderId="16" xfId="0" applyFont="1" applyBorder="1" applyAlignment="1">
      <alignment horizontal="left"/>
    </xf>
    <xf numFmtId="3" fontId="7" fillId="0" borderId="16" xfId="0" applyNumberFormat="1" applyFont="1" applyBorder="1" applyAlignment="1">
      <alignment horizontal="center"/>
    </xf>
    <xf numFmtId="166" fontId="7" fillId="0" borderId="16" xfId="1" applyNumberFormat="1" applyFont="1" applyFill="1" applyBorder="1" applyAlignment="1">
      <alignment horizontal="right"/>
    </xf>
    <xf numFmtId="0" fontId="7" fillId="2" borderId="11" xfId="0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left"/>
    </xf>
    <xf numFmtId="3" fontId="7" fillId="2" borderId="11" xfId="0" applyNumberFormat="1" applyFont="1" applyFill="1" applyBorder="1" applyAlignment="1">
      <alignment horizontal="center"/>
    </xf>
    <xf numFmtId="166" fontId="7" fillId="2" borderId="11" xfId="1" applyNumberFormat="1" applyFont="1" applyFill="1" applyBorder="1" applyAlignment="1">
      <alignment horizontal="right"/>
    </xf>
    <xf numFmtId="0" fontId="0" fillId="4" borderId="0" xfId="0" applyFill="1"/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top" wrapText="1"/>
    </xf>
    <xf numFmtId="168" fontId="5" fillId="0" borderId="14" xfId="2" applyNumberFormat="1" applyFont="1" applyBorder="1" applyAlignment="1">
      <alignment horizontal="center" vertical="center" wrapText="1"/>
    </xf>
    <xf numFmtId="168" fontId="5" fillId="0" borderId="14" xfId="1" applyNumberFormat="1" applyFont="1" applyBorder="1" applyAlignment="1">
      <alignment horizontal="right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center" vertical="center" wrapText="1"/>
    </xf>
    <xf numFmtId="1" fontId="5" fillId="4" borderId="8" xfId="0" applyNumberFormat="1" applyFont="1" applyFill="1" applyBorder="1" applyAlignment="1">
      <alignment horizontal="center" vertical="center"/>
    </xf>
    <xf numFmtId="167" fontId="4" fillId="4" borderId="8" xfId="2" applyNumberFormat="1" applyFill="1" applyBorder="1" applyAlignment="1" applyProtection="1">
      <alignment horizontal="right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167" fontId="4" fillId="4" borderId="9" xfId="2" applyNumberForma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vertical="top" wrapText="1"/>
    </xf>
    <xf numFmtId="167" fontId="4" fillId="4" borderId="9" xfId="2" applyNumberFormat="1" applyFill="1" applyBorder="1" applyAlignment="1">
      <alignment horizontal="right" vertical="center"/>
    </xf>
    <xf numFmtId="0" fontId="6" fillId="4" borderId="17" xfId="0" applyFont="1" applyFill="1" applyBorder="1" applyAlignment="1">
      <alignment horizontal="justify" vertical="top" wrapText="1"/>
    </xf>
    <xf numFmtId="0" fontId="6" fillId="4" borderId="17" xfId="0" applyFont="1" applyFill="1" applyBorder="1" applyAlignment="1">
      <alignment horizontal="center" vertical="center"/>
    </xf>
    <xf numFmtId="3" fontId="6" fillId="4" borderId="17" xfId="0" applyNumberFormat="1" applyFont="1" applyFill="1" applyBorder="1" applyAlignment="1">
      <alignment horizontal="center" vertical="center"/>
    </xf>
    <xf numFmtId="166" fontId="6" fillId="4" borderId="17" xfId="1" applyNumberFormat="1" applyFont="1" applyFill="1" applyBorder="1" applyAlignment="1">
      <alignment horizontal="righ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center" vertical="center"/>
    </xf>
    <xf numFmtId="167" fontId="4" fillId="0" borderId="17" xfId="2" applyNumberFormat="1" applyFill="1" applyBorder="1" applyAlignment="1">
      <alignment horizontal="right" vertical="center" wrapText="1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/>
    <xf numFmtId="0" fontId="0" fillId="3" borderId="19" xfId="0" applyFill="1" applyBorder="1" applyAlignment="1">
      <alignment horizontal="center" vertical="center"/>
    </xf>
    <xf numFmtId="0" fontId="0" fillId="3" borderId="19" xfId="0" applyFill="1" applyBorder="1" applyAlignment="1">
      <alignment vertical="center"/>
    </xf>
    <xf numFmtId="0" fontId="0" fillId="3" borderId="2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/>
    <xf numFmtId="0" fontId="0" fillId="3" borderId="22" xfId="0" applyFill="1" applyBorder="1" applyAlignment="1">
      <alignment horizontal="center" vertical="center"/>
    </xf>
    <xf numFmtId="0" fontId="0" fillId="3" borderId="22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43" fontId="0" fillId="0" borderId="0" xfId="0" applyNumberFormat="1"/>
    <xf numFmtId="0" fontId="13" fillId="3" borderId="0" xfId="0" applyFont="1" applyFill="1"/>
    <xf numFmtId="0" fontId="5" fillId="0" borderId="27" xfId="0" applyFont="1" applyBorder="1" applyAlignment="1">
      <alignment horizontal="center"/>
    </xf>
    <xf numFmtId="168" fontId="5" fillId="0" borderId="28" xfId="7" applyNumberFormat="1" applyFont="1" applyBorder="1" applyAlignment="1" applyProtection="1">
      <alignment horizontal="center"/>
    </xf>
    <xf numFmtId="164" fontId="5" fillId="0" borderId="28" xfId="7" applyFont="1" applyBorder="1" applyAlignment="1" applyProtection="1">
      <alignment horizontal="center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66" fontId="5" fillId="0" borderId="6" xfId="1" applyNumberFormat="1" applyFont="1" applyBorder="1" applyAlignment="1">
      <alignment horizontal="center" vertical="center" wrapText="1"/>
    </xf>
    <xf numFmtId="166" fontId="5" fillId="0" borderId="14" xfId="1" applyNumberFormat="1" applyFont="1" applyBorder="1" applyAlignment="1">
      <alignment horizontal="center" vertical="center" wrapText="1"/>
    </xf>
    <xf numFmtId="166" fontId="14" fillId="0" borderId="14" xfId="1" applyNumberFormat="1" applyFont="1" applyBorder="1" applyAlignment="1">
      <alignment horizontal="center" vertical="center" wrapText="1"/>
    </xf>
    <xf numFmtId="166" fontId="0" fillId="0" borderId="0" xfId="1" applyNumberFormat="1" applyFont="1" applyBorder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0" fontId="16" fillId="0" borderId="27" xfId="0" applyFont="1" applyBorder="1"/>
    <xf numFmtId="0" fontId="16" fillId="0" borderId="0" xfId="0" applyFont="1"/>
    <xf numFmtId="0" fontId="16" fillId="0" borderId="29" xfId="0" applyFont="1" applyBorder="1"/>
    <xf numFmtId="0" fontId="16" fillId="0" borderId="30" xfId="0" applyFont="1" applyBorder="1"/>
    <xf numFmtId="168" fontId="16" fillId="0" borderId="28" xfId="1" applyNumberFormat="1" applyFont="1" applyBorder="1"/>
    <xf numFmtId="0" fontId="17" fillId="0" borderId="29" xfId="0" applyFont="1" applyBorder="1"/>
    <xf numFmtId="168" fontId="17" fillId="0" borderId="29" xfId="0" applyNumberFormat="1" applyFont="1" applyBorder="1"/>
    <xf numFmtId="164" fontId="0" fillId="0" borderId="0" xfId="0" applyNumberFormat="1"/>
    <xf numFmtId="0" fontId="1" fillId="0" borderId="0" xfId="0" applyFont="1"/>
    <xf numFmtId="0" fontId="5" fillId="0" borderId="31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168" fontId="5" fillId="0" borderId="29" xfId="7" applyNumberFormat="1" applyFont="1" applyBorder="1" applyAlignment="1" applyProtection="1">
      <alignment horizontal="center"/>
    </xf>
    <xf numFmtId="164" fontId="5" fillId="0" borderId="29" xfId="7" applyFont="1" applyBorder="1" applyAlignment="1" applyProtection="1">
      <alignment horizontal="center"/>
    </xf>
    <xf numFmtId="0" fontId="5" fillId="4" borderId="9" xfId="0" applyFont="1" applyFill="1" applyBorder="1" applyAlignment="1">
      <alignment horizontal="left" vertical="top" wrapText="1"/>
    </xf>
    <xf numFmtId="0" fontId="17" fillId="0" borderId="0" xfId="0" applyFont="1"/>
    <xf numFmtId="0" fontId="16" fillId="0" borderId="32" xfId="0" applyFont="1" applyBorder="1"/>
    <xf numFmtId="0" fontId="16" fillId="0" borderId="33" xfId="0" applyFont="1" applyBorder="1"/>
    <xf numFmtId="0" fontId="18" fillId="0" borderId="29" xfId="8" applyFont="1" applyBorder="1" applyAlignment="1" applyProtection="1">
      <alignment horizontal="justify" vertical="top" wrapText="1"/>
    </xf>
    <xf numFmtId="0" fontId="5" fillId="0" borderId="33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19" fillId="0" borderId="29" xfId="8" applyFont="1" applyBorder="1" applyAlignment="1" applyProtection="1">
      <alignment horizontal="justify" vertical="top" wrapText="1"/>
    </xf>
    <xf numFmtId="0" fontId="4" fillId="0" borderId="9" xfId="0" applyFont="1" applyBorder="1" applyAlignment="1">
      <alignment horizontal="justify" vertical="top" wrapText="1"/>
    </xf>
    <xf numFmtId="168" fontId="16" fillId="0" borderId="0" xfId="0" applyNumberFormat="1" applyFont="1"/>
    <xf numFmtId="43" fontId="4" fillId="4" borderId="9" xfId="1" applyNumberFormat="1" applyFont="1" applyFill="1" applyBorder="1" applyAlignment="1" applyProtection="1">
      <alignment horizontal="center" vertical="center"/>
    </xf>
    <xf numFmtId="43" fontId="4" fillId="4" borderId="8" xfId="1" applyNumberFormat="1" applyFont="1" applyFill="1" applyBorder="1" applyAlignment="1" applyProtection="1">
      <alignment horizontal="center" vertical="center"/>
    </xf>
    <xf numFmtId="43" fontId="5" fillId="4" borderId="9" xfId="1" applyNumberFormat="1" applyFont="1" applyFill="1" applyBorder="1" applyAlignment="1">
      <alignment horizontal="center" vertical="center" wrapText="1"/>
    </xf>
    <xf numFmtId="43" fontId="4" fillId="4" borderId="17" xfId="1" applyNumberFormat="1" applyFont="1" applyFill="1" applyBorder="1" applyAlignment="1" applyProtection="1">
      <alignment horizontal="center" vertical="center"/>
    </xf>
    <xf numFmtId="43" fontId="4" fillId="0" borderId="17" xfId="1" applyNumberFormat="1" applyFont="1" applyFill="1" applyBorder="1" applyAlignment="1">
      <alignment horizontal="center" vertical="center" wrapText="1"/>
    </xf>
    <xf numFmtId="43" fontId="8" fillId="0" borderId="5" xfId="1" applyNumberFormat="1" applyFont="1" applyFill="1" applyBorder="1" applyAlignment="1">
      <alignment horizontal="center" vertical="center"/>
    </xf>
    <xf numFmtId="17" fontId="11" fillId="3" borderId="0" xfId="0" applyNumberFormat="1" applyFont="1" applyFill="1" applyAlignment="1">
      <alignment horizontal="center" vertical="center"/>
    </xf>
    <xf numFmtId="0" fontId="10" fillId="3" borderId="12" xfId="0" applyFont="1" applyFill="1" applyBorder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20" fillId="3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15" fillId="3" borderId="26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wrapText="1"/>
    </xf>
    <xf numFmtId="0" fontId="9" fillId="3" borderId="12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167" fontId="14" fillId="0" borderId="25" xfId="2" applyNumberFormat="1" applyFont="1" applyFill="1" applyBorder="1" applyAlignment="1" applyProtection="1">
      <alignment horizontal="center" vertical="top"/>
    </xf>
    <xf numFmtId="167" fontId="14" fillId="0" borderId="24" xfId="2" applyNumberFormat="1" applyFont="1" applyFill="1" applyBorder="1" applyAlignment="1" applyProtection="1">
      <alignment horizontal="center" vertical="top"/>
    </xf>
    <xf numFmtId="166" fontId="0" fillId="0" borderId="0" xfId="1" applyNumberFormat="1" applyFont="1" applyAlignment="1">
      <alignment horizontal="right"/>
    </xf>
    <xf numFmtId="0" fontId="3" fillId="0" borderId="1" xfId="0" applyFont="1" applyBorder="1" applyAlignment="1">
      <alignment horizontal="center" vertical="top" wrapText="1"/>
    </xf>
  </cellXfs>
  <cellStyles count="9">
    <cellStyle name="Comma" xfId="1" builtinId="3"/>
    <cellStyle name="Comma 10" xfId="7"/>
    <cellStyle name="Comma 2" xfId="2"/>
    <cellStyle name="Comma 3" xfId="6"/>
    <cellStyle name="Comma 6" xfId="3"/>
    <cellStyle name="Normal" xfId="0" builtinId="0"/>
    <cellStyle name="Normal 2" xfId="4"/>
    <cellStyle name="Normal 3" xfId="5"/>
    <cellStyle name="Normal 4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view="pageBreakPreview" topLeftCell="A13" zoomScale="93" zoomScaleNormal="100" workbookViewId="0">
      <selection activeCell="C31" sqref="C31"/>
    </sheetView>
  </sheetViews>
  <sheetFormatPr defaultColWidth="9" defaultRowHeight="14.5"/>
  <cols>
    <col min="1" max="1" width="8.81640625" style="1"/>
    <col min="2" max="2" width="35.1796875" customWidth="1"/>
    <col min="3" max="3" width="8.81640625" style="1"/>
    <col min="4" max="4" width="4.1796875" style="2" customWidth="1"/>
    <col min="5" max="5" width="11.453125" style="2" customWidth="1"/>
    <col min="6" max="6" width="18.1796875" style="1" customWidth="1"/>
  </cols>
  <sheetData>
    <row r="1" spans="1:6">
      <c r="A1" s="122"/>
      <c r="B1" s="123"/>
      <c r="C1" s="124"/>
      <c r="D1" s="125"/>
      <c r="E1" s="125"/>
      <c r="F1" s="126"/>
    </row>
    <row r="2" spans="1:6">
      <c r="A2" s="127"/>
      <c r="B2" s="128"/>
      <c r="C2" s="129"/>
      <c r="D2" s="130"/>
      <c r="E2" s="130"/>
      <c r="F2" s="131"/>
    </row>
    <row r="3" spans="1:6">
      <c r="A3" s="127"/>
      <c r="B3" s="128"/>
      <c r="C3" s="129"/>
      <c r="D3" s="130"/>
      <c r="E3" s="130"/>
      <c r="F3" s="131"/>
    </row>
    <row r="4" spans="1:6">
      <c r="A4" s="127"/>
      <c r="B4" s="128"/>
      <c r="C4" s="129"/>
      <c r="D4" s="130"/>
      <c r="E4" s="130"/>
      <c r="F4" s="131"/>
    </row>
    <row r="5" spans="1:6">
      <c r="A5" s="127"/>
      <c r="B5" s="128"/>
      <c r="C5" s="129"/>
      <c r="D5" s="130"/>
      <c r="E5" s="130"/>
      <c r="F5" s="131"/>
    </row>
    <row r="6" spans="1:6">
      <c r="A6" s="127"/>
      <c r="B6" s="139"/>
      <c r="C6" s="129"/>
      <c r="D6" s="130"/>
      <c r="E6" s="130"/>
      <c r="F6" s="131"/>
    </row>
    <row r="7" spans="1:6">
      <c r="A7" s="127"/>
      <c r="B7" s="128"/>
      <c r="C7" s="129"/>
      <c r="D7" s="130"/>
      <c r="E7" s="130"/>
      <c r="F7" s="131"/>
    </row>
    <row r="8" spans="1:6">
      <c r="A8" s="127"/>
      <c r="B8" s="128"/>
      <c r="C8" s="129"/>
      <c r="D8" s="130"/>
      <c r="E8" s="130"/>
      <c r="F8" s="131"/>
    </row>
    <row r="9" spans="1:6" ht="26" customHeight="1">
      <c r="A9" s="181" t="s">
        <v>92</v>
      </c>
      <c r="B9" s="182"/>
      <c r="C9" s="182"/>
      <c r="D9" s="182"/>
      <c r="E9" s="182"/>
      <c r="F9" s="183"/>
    </row>
    <row r="10" spans="1:6">
      <c r="A10" s="181"/>
      <c r="B10" s="182"/>
      <c r="C10" s="182"/>
      <c r="D10" s="182"/>
      <c r="E10" s="182"/>
      <c r="F10" s="183"/>
    </row>
    <row r="11" spans="1:6">
      <c r="A11" s="181"/>
      <c r="B11" s="182"/>
      <c r="C11" s="182"/>
      <c r="D11" s="182"/>
      <c r="E11" s="182"/>
      <c r="F11" s="183"/>
    </row>
    <row r="12" spans="1:6">
      <c r="A12" s="127"/>
      <c r="B12" s="128"/>
      <c r="C12" s="129"/>
      <c r="D12" s="130"/>
      <c r="E12" s="130"/>
      <c r="F12" s="131"/>
    </row>
    <row r="13" spans="1:6">
      <c r="A13" s="127"/>
      <c r="B13" s="128"/>
      <c r="C13" s="129"/>
      <c r="D13" s="130"/>
      <c r="E13" s="130"/>
      <c r="F13" s="131"/>
    </row>
    <row r="14" spans="1:6">
      <c r="A14" s="127"/>
      <c r="B14" s="128"/>
      <c r="C14" s="129"/>
      <c r="D14" s="130"/>
      <c r="E14" s="130"/>
      <c r="F14" s="131"/>
    </row>
    <row r="15" spans="1:6">
      <c r="A15" s="127"/>
      <c r="B15" s="128"/>
      <c r="C15" s="129"/>
      <c r="D15" s="130"/>
      <c r="E15" s="130"/>
      <c r="F15" s="131"/>
    </row>
    <row r="16" spans="1:6">
      <c r="A16" s="127"/>
      <c r="B16" s="128"/>
      <c r="C16" s="129"/>
      <c r="D16" s="130"/>
      <c r="E16" s="130"/>
      <c r="F16" s="131"/>
    </row>
    <row r="17" spans="1:6">
      <c r="A17" s="127"/>
      <c r="B17" s="128"/>
      <c r="C17" s="129"/>
      <c r="D17" s="130"/>
      <c r="E17" s="130"/>
      <c r="F17" s="131"/>
    </row>
    <row r="18" spans="1:6" ht="14.4" customHeight="1">
      <c r="A18" s="127"/>
      <c r="B18" s="184" t="s">
        <v>95</v>
      </c>
      <c r="C18" s="184"/>
      <c r="D18" s="130"/>
      <c r="E18" s="130"/>
      <c r="F18" s="131"/>
    </row>
    <row r="19" spans="1:6">
      <c r="A19" s="127"/>
      <c r="B19" s="128"/>
      <c r="C19" s="129"/>
      <c r="D19" s="130"/>
      <c r="E19" s="130"/>
      <c r="F19" s="131"/>
    </row>
    <row r="20" spans="1:6">
      <c r="A20" s="127"/>
      <c r="B20" s="128"/>
      <c r="C20" s="129"/>
      <c r="D20" s="130"/>
      <c r="E20" s="130"/>
      <c r="F20" s="131"/>
    </row>
    <row r="21" spans="1:6">
      <c r="A21" s="127"/>
      <c r="B21" s="128"/>
      <c r="C21" s="129"/>
      <c r="D21" s="130"/>
      <c r="E21" s="130"/>
      <c r="F21" s="131"/>
    </row>
    <row r="22" spans="1:6">
      <c r="A22" s="127"/>
      <c r="B22" s="128"/>
      <c r="C22" s="129"/>
      <c r="D22" s="130"/>
      <c r="E22" s="130"/>
      <c r="F22" s="131"/>
    </row>
    <row r="23" spans="1:6">
      <c r="A23" s="127"/>
      <c r="B23" s="128"/>
      <c r="C23" s="129"/>
      <c r="D23" s="130"/>
      <c r="E23" s="130"/>
      <c r="F23" s="131"/>
    </row>
    <row r="24" spans="1:6">
      <c r="A24" s="127"/>
      <c r="B24" s="128"/>
      <c r="C24" s="129"/>
      <c r="D24" s="130"/>
      <c r="E24" s="130"/>
      <c r="F24" s="131"/>
    </row>
    <row r="25" spans="1:6">
      <c r="A25" s="127"/>
      <c r="B25" s="128"/>
      <c r="C25" s="129"/>
      <c r="D25" s="130"/>
      <c r="E25" s="130"/>
      <c r="F25" s="131"/>
    </row>
    <row r="26" spans="1:6">
      <c r="A26" s="127"/>
      <c r="B26" s="128"/>
      <c r="C26" s="129"/>
      <c r="D26" s="130"/>
      <c r="E26" s="130"/>
      <c r="F26" s="131"/>
    </row>
    <row r="27" spans="1:6">
      <c r="A27" s="127"/>
      <c r="B27" s="128"/>
      <c r="C27" s="129"/>
      <c r="D27" s="130"/>
      <c r="E27" s="130"/>
      <c r="F27" s="131"/>
    </row>
    <row r="28" spans="1:6">
      <c r="A28" s="127"/>
      <c r="B28" s="128"/>
      <c r="C28" s="129"/>
      <c r="D28" s="130"/>
      <c r="E28" s="130"/>
      <c r="F28" s="131"/>
    </row>
    <row r="29" spans="1:6">
      <c r="A29" s="127"/>
      <c r="B29" s="128"/>
      <c r="C29" s="129"/>
      <c r="D29" s="130"/>
      <c r="E29" s="130"/>
      <c r="F29" s="131"/>
    </row>
    <row r="30" spans="1:6">
      <c r="A30" s="127"/>
      <c r="B30" s="128"/>
      <c r="C30" s="129"/>
      <c r="D30" s="130"/>
      <c r="E30" s="130"/>
      <c r="F30" s="131"/>
    </row>
    <row r="31" spans="1:6">
      <c r="A31" s="127"/>
      <c r="B31" s="128"/>
      <c r="C31" s="129"/>
      <c r="D31" s="130"/>
      <c r="E31" s="130"/>
      <c r="F31" s="131"/>
    </row>
    <row r="32" spans="1:6">
      <c r="A32" s="127"/>
      <c r="B32" s="128"/>
      <c r="C32" s="129"/>
      <c r="D32" s="130"/>
      <c r="E32" s="130"/>
      <c r="F32" s="131"/>
    </row>
    <row r="33" spans="1:6">
      <c r="A33" s="127"/>
      <c r="B33" s="128"/>
      <c r="C33" s="129"/>
      <c r="D33" s="130"/>
      <c r="E33" s="130"/>
      <c r="F33" s="131"/>
    </row>
    <row r="34" spans="1:6">
      <c r="A34" s="127"/>
      <c r="B34" s="128"/>
      <c r="C34" s="129"/>
      <c r="D34" s="130"/>
      <c r="E34" s="130"/>
      <c r="F34" s="131"/>
    </row>
    <row r="35" spans="1:6">
      <c r="A35" s="127"/>
      <c r="B35" s="128"/>
      <c r="C35" s="129"/>
      <c r="D35" s="130"/>
      <c r="E35" s="130"/>
      <c r="F35" s="131"/>
    </row>
    <row r="36" spans="1:6">
      <c r="A36" s="127"/>
      <c r="B36" s="128"/>
      <c r="C36" s="129"/>
      <c r="D36" s="130"/>
      <c r="E36" s="130"/>
      <c r="F36" s="131"/>
    </row>
    <row r="37" spans="1:6">
      <c r="A37" s="127"/>
      <c r="B37" s="128"/>
      <c r="C37" s="129"/>
      <c r="D37" s="130"/>
      <c r="E37" s="130"/>
      <c r="F37" s="131"/>
    </row>
    <row r="38" spans="1:6">
      <c r="A38" s="127"/>
      <c r="B38" s="128"/>
      <c r="C38" s="129"/>
      <c r="D38" s="130"/>
      <c r="E38" s="130"/>
      <c r="F38" s="131"/>
    </row>
    <row r="39" spans="1:6">
      <c r="A39" s="127"/>
      <c r="B39" s="128"/>
      <c r="C39" s="129"/>
      <c r="D39" s="130"/>
      <c r="E39" s="130"/>
      <c r="F39" s="131"/>
    </row>
    <row r="40" spans="1:6" ht="21">
      <c r="A40" s="127"/>
      <c r="B40" s="180">
        <v>45336</v>
      </c>
      <c r="C40" s="180"/>
      <c r="D40" s="180"/>
      <c r="E40" s="180"/>
      <c r="F40" s="131"/>
    </row>
    <row r="41" spans="1:6">
      <c r="A41" s="127"/>
      <c r="B41" s="128"/>
      <c r="C41" s="129"/>
      <c r="D41" s="130"/>
      <c r="E41" s="130"/>
      <c r="F41" s="131"/>
    </row>
    <row r="42" spans="1:6">
      <c r="A42" s="127"/>
      <c r="B42" s="128"/>
      <c r="C42" s="129"/>
      <c r="D42" s="130"/>
      <c r="E42" s="130"/>
      <c r="F42" s="131"/>
    </row>
    <row r="43" spans="1:6">
      <c r="A43" s="127"/>
      <c r="B43" s="128"/>
      <c r="C43" s="129"/>
      <c r="D43" s="130"/>
      <c r="E43" s="130"/>
      <c r="F43" s="131"/>
    </row>
    <row r="44" spans="1:6">
      <c r="A44" s="127"/>
      <c r="B44" s="128"/>
      <c r="C44" s="129"/>
      <c r="D44" s="130"/>
      <c r="E44" s="130"/>
      <c r="F44" s="131"/>
    </row>
    <row r="45" spans="1:6">
      <c r="A45" s="132"/>
      <c r="B45" s="133"/>
      <c r="C45" s="134"/>
      <c r="D45" s="135"/>
      <c r="E45" s="135"/>
      <c r="F45" s="136"/>
    </row>
  </sheetData>
  <mergeCells count="3">
    <mergeCell ref="B40:E40"/>
    <mergeCell ref="A9:F11"/>
    <mergeCell ref="B18:C18"/>
  </mergeCells>
  <pageMargins left="0.7" right="0.7" top="1.0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topLeftCell="A4" zoomScaleNormal="100" zoomScaleSheetLayoutView="100" workbookViewId="0">
      <selection activeCell="B28" sqref="B28"/>
    </sheetView>
  </sheetViews>
  <sheetFormatPr defaultColWidth="9" defaultRowHeight="14.5"/>
  <cols>
    <col min="1" max="1" width="8.81640625" style="1"/>
    <col min="2" max="2" width="35.1796875" customWidth="1"/>
    <col min="3" max="3" width="8.81640625" style="1"/>
    <col min="4" max="4" width="4.1796875" style="2" customWidth="1"/>
    <col min="5" max="5" width="11.453125" style="2" customWidth="1"/>
    <col min="6" max="6" width="18.1796875" style="150" customWidth="1"/>
    <col min="8" max="9" width="13.36328125" bestFit="1" customWidth="1"/>
  </cols>
  <sheetData>
    <row r="1" spans="1:6">
      <c r="E1" s="185"/>
      <c r="F1" s="185"/>
    </row>
    <row r="3" spans="1:6" ht="32.4" customHeight="1" thickBot="1">
      <c r="B3" s="186" t="s">
        <v>79</v>
      </c>
      <c r="C3" s="187"/>
      <c r="D3" s="187"/>
      <c r="E3" s="187"/>
      <c r="F3" s="187"/>
    </row>
    <row r="4" spans="1:6">
      <c r="A4" s="16"/>
      <c r="B4" s="17"/>
      <c r="C4" s="18"/>
      <c r="D4" s="16"/>
      <c r="E4" s="19"/>
      <c r="F4" s="146"/>
    </row>
    <row r="5" spans="1:6">
      <c r="A5" s="100"/>
      <c r="B5" s="101" t="s">
        <v>0</v>
      </c>
      <c r="C5" s="102"/>
      <c r="D5" s="100"/>
      <c r="E5" s="103"/>
      <c r="F5" s="147" t="s">
        <v>98</v>
      </c>
    </row>
    <row r="6" spans="1:6">
      <c r="A6" s="100"/>
      <c r="B6" s="101"/>
      <c r="C6" s="102"/>
      <c r="D6" s="100"/>
      <c r="E6" s="103"/>
      <c r="F6" s="148"/>
    </row>
    <row r="7" spans="1:6">
      <c r="A7" s="100"/>
      <c r="B7" s="101"/>
      <c r="C7" s="102"/>
      <c r="D7" s="100"/>
      <c r="E7" s="103"/>
      <c r="F7" s="147"/>
    </row>
    <row r="8" spans="1:6" s="99" customFormat="1">
      <c r="A8" s="104" t="s">
        <v>1</v>
      </c>
      <c r="B8" s="105" t="s">
        <v>2</v>
      </c>
      <c r="C8" s="106"/>
      <c r="D8" s="107"/>
      <c r="E8" s="108"/>
      <c r="F8" s="175"/>
    </row>
    <row r="9" spans="1:6" s="99" customFormat="1">
      <c r="A9" s="104"/>
      <c r="B9" s="105"/>
      <c r="C9" s="106"/>
      <c r="D9" s="107"/>
      <c r="E9" s="108"/>
      <c r="F9" s="175"/>
    </row>
    <row r="10" spans="1:6" s="99" customFormat="1">
      <c r="A10" s="104" t="s">
        <v>3</v>
      </c>
      <c r="B10" s="105" t="s">
        <v>85</v>
      </c>
      <c r="C10" s="106"/>
      <c r="D10" s="107"/>
      <c r="E10" s="108"/>
      <c r="F10" s="175"/>
    </row>
    <row r="11" spans="1:6" s="99" customFormat="1">
      <c r="A11" s="104"/>
      <c r="B11" s="105"/>
      <c r="C11" s="106"/>
      <c r="D11" s="107"/>
      <c r="E11" s="108"/>
      <c r="F11" s="175"/>
    </row>
    <row r="12" spans="1:6" s="99" customFormat="1">
      <c r="A12" s="109"/>
      <c r="B12" s="164" t="s">
        <v>81</v>
      </c>
      <c r="C12" s="110"/>
      <c r="D12" s="110"/>
      <c r="E12" s="111"/>
      <c r="F12" s="176"/>
    </row>
    <row r="13" spans="1:6" s="99" customFormat="1">
      <c r="A13" s="109"/>
      <c r="B13" s="164"/>
      <c r="C13" s="110"/>
      <c r="D13" s="110"/>
      <c r="E13" s="111"/>
      <c r="F13" s="176"/>
    </row>
    <row r="14" spans="1:6" s="99" customFormat="1">
      <c r="A14" s="109"/>
      <c r="B14" s="112" t="s">
        <v>80</v>
      </c>
      <c r="C14" s="110"/>
      <c r="D14" s="110"/>
      <c r="E14" s="113"/>
      <c r="F14" s="174"/>
    </row>
    <row r="15" spans="1:6" s="99" customFormat="1">
      <c r="A15" s="109"/>
      <c r="B15" s="114"/>
      <c r="C15" s="115"/>
      <c r="D15" s="116"/>
      <c r="E15" s="117"/>
      <c r="F15" s="177"/>
    </row>
    <row r="16" spans="1:6" s="99" customFormat="1">
      <c r="A16" s="109"/>
      <c r="B16" s="114"/>
      <c r="C16" s="115"/>
      <c r="D16" s="116"/>
      <c r="E16" s="117"/>
      <c r="F16" s="177"/>
    </row>
    <row r="17" spans="1:9" ht="15" thickBot="1">
      <c r="A17" s="118"/>
      <c r="B17" s="119"/>
      <c r="C17" s="120"/>
      <c r="D17" s="120"/>
      <c r="E17" s="121"/>
      <c r="F17" s="178"/>
    </row>
    <row r="18" spans="1:9" ht="15" thickBot="1">
      <c r="A18" s="143"/>
      <c r="B18" s="61" t="s">
        <v>96</v>
      </c>
      <c r="C18" s="144"/>
      <c r="D18" s="145"/>
      <c r="E18" s="145"/>
      <c r="F18" s="179"/>
      <c r="H18" s="138"/>
      <c r="I18" s="138"/>
    </row>
    <row r="24" spans="1:9">
      <c r="F24" s="149"/>
    </row>
    <row r="25" spans="1:9">
      <c r="F25" s="149"/>
    </row>
  </sheetData>
  <mergeCells count="2">
    <mergeCell ref="E1:F1"/>
    <mergeCell ref="B3:F3"/>
  </mergeCells>
  <pageMargins left="0.7" right="0.7" top="1.0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="86" zoomScaleNormal="100" workbookViewId="0">
      <selection activeCell="E7" sqref="E7:F15"/>
    </sheetView>
  </sheetViews>
  <sheetFormatPr defaultColWidth="9" defaultRowHeight="14.5"/>
  <cols>
    <col min="2" max="2" width="35.1796875" customWidth="1"/>
    <col min="4" max="4" width="4.1796875" customWidth="1"/>
    <col min="5" max="5" width="11.453125" customWidth="1"/>
    <col min="6" max="6" width="15.453125" customWidth="1"/>
  </cols>
  <sheetData>
    <row r="1" spans="1:8">
      <c r="B1" s="59" t="s">
        <v>4</v>
      </c>
      <c r="D1" s="2"/>
      <c r="E1" s="185"/>
      <c r="F1" s="185"/>
    </row>
    <row r="2" spans="1:8">
      <c r="D2" s="2"/>
      <c r="E2" s="2"/>
      <c r="F2" s="4"/>
    </row>
    <row r="3" spans="1:8" ht="15.75" customHeight="1" thickBot="1">
      <c r="A3" s="188" t="s">
        <v>90</v>
      </c>
      <c r="B3" s="189"/>
      <c r="C3" s="189"/>
      <c r="D3" s="189"/>
      <c r="E3" s="189"/>
      <c r="F3" s="190"/>
    </row>
    <row r="4" spans="1:8" ht="15" thickBot="1">
      <c r="A4" s="62"/>
      <c r="B4" s="6"/>
      <c r="C4" s="63"/>
      <c r="D4" s="64"/>
      <c r="E4" s="191"/>
      <c r="F4" s="192"/>
    </row>
    <row r="5" spans="1:8" ht="15" thickBot="1">
      <c r="A5" s="12" t="s">
        <v>5</v>
      </c>
      <c r="B5" s="12" t="s">
        <v>6</v>
      </c>
      <c r="C5" s="65" t="s">
        <v>7</v>
      </c>
      <c r="D5" s="12" t="s">
        <v>8</v>
      </c>
      <c r="E5" s="66" t="s">
        <v>83</v>
      </c>
      <c r="F5" s="66" t="s">
        <v>97</v>
      </c>
    </row>
    <row r="6" spans="1:8">
      <c r="A6" s="17"/>
      <c r="B6" s="17" t="s">
        <v>9</v>
      </c>
      <c r="C6" s="67"/>
      <c r="D6" s="17"/>
      <c r="E6" s="68"/>
      <c r="F6" s="68"/>
    </row>
    <row r="7" spans="1:8" ht="25">
      <c r="A7" s="69" t="s">
        <v>1</v>
      </c>
      <c r="B7" s="70" t="s">
        <v>10</v>
      </c>
      <c r="C7" s="71"/>
      <c r="D7" s="72">
        <v>1</v>
      </c>
      <c r="E7" s="73"/>
      <c r="F7" s="74"/>
      <c r="H7" s="158"/>
    </row>
    <row r="8" spans="1:8">
      <c r="A8" s="75" t="s">
        <v>3</v>
      </c>
      <c r="B8" s="172" t="s">
        <v>11</v>
      </c>
      <c r="C8" s="76"/>
      <c r="D8" s="77">
        <v>1</v>
      </c>
      <c r="E8" s="78"/>
      <c r="F8" s="73"/>
      <c r="H8" s="159"/>
    </row>
    <row r="9" spans="1:8">
      <c r="A9" s="79"/>
      <c r="B9" s="42"/>
      <c r="C9" s="76"/>
      <c r="D9" s="80"/>
      <c r="E9" s="78"/>
      <c r="F9" s="78"/>
    </row>
    <row r="10" spans="1:8">
      <c r="A10" s="81"/>
      <c r="B10" s="82"/>
      <c r="C10" s="83"/>
      <c r="D10" s="84"/>
      <c r="E10" s="85"/>
      <c r="F10" s="85"/>
    </row>
    <row r="11" spans="1:8">
      <c r="A11" s="86"/>
      <c r="B11" s="60"/>
      <c r="C11" s="87"/>
      <c r="D11" s="88"/>
      <c r="E11" s="89"/>
      <c r="F11" s="89"/>
    </row>
    <row r="12" spans="1:8">
      <c r="A12" s="86"/>
      <c r="B12" s="60"/>
      <c r="C12" s="87"/>
      <c r="D12" s="88"/>
      <c r="E12" s="89"/>
      <c r="F12" s="89"/>
    </row>
    <row r="13" spans="1:8">
      <c r="A13" s="86"/>
      <c r="B13" s="60"/>
      <c r="C13" s="87"/>
      <c r="D13" s="88"/>
      <c r="E13" s="89"/>
      <c r="F13" s="89"/>
    </row>
    <row r="14" spans="1:8" ht="15" thickBot="1">
      <c r="A14" s="90"/>
      <c r="B14" s="91"/>
      <c r="C14" s="92"/>
      <c r="D14" s="93"/>
      <c r="E14" s="94"/>
      <c r="F14" s="94"/>
    </row>
    <row r="15" spans="1:8" ht="15" thickBot="1">
      <c r="A15" s="95"/>
      <c r="B15" s="160" t="s">
        <v>87</v>
      </c>
      <c r="C15" s="96"/>
      <c r="D15" s="97"/>
      <c r="E15" s="98"/>
      <c r="F15" s="98"/>
    </row>
  </sheetData>
  <mergeCells count="3">
    <mergeCell ref="E1:F1"/>
    <mergeCell ref="A3:F3"/>
    <mergeCell ref="E4:F4"/>
  </mergeCells>
  <pageMargins left="0.7" right="0.7" top="1.05833333333333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topLeftCell="A2" workbookViewId="0">
      <selection activeCell="D13" sqref="D13"/>
    </sheetView>
  </sheetViews>
  <sheetFormatPr defaultColWidth="8.81640625" defaultRowHeight="12.5"/>
  <cols>
    <col min="1" max="1" width="4.36328125" style="152" customWidth="1"/>
    <col min="2" max="2" width="41.453125" style="152" customWidth="1"/>
    <col min="3" max="4" width="8.81640625" style="152"/>
    <col min="5" max="5" width="11.54296875" style="152" customWidth="1"/>
    <col min="6" max="6" width="14.08984375" style="152" customWidth="1"/>
    <col min="7" max="7" width="8.81640625" style="152"/>
    <col min="8" max="8" width="10.1796875" style="152" bestFit="1" customWidth="1"/>
    <col min="9" max="9" width="11.1796875" style="152" bestFit="1" customWidth="1"/>
    <col min="10" max="16384" width="8.81640625" style="152"/>
  </cols>
  <sheetData>
    <row r="2" spans="1:9" ht="13">
      <c r="B2" s="165" t="s">
        <v>93</v>
      </c>
    </row>
    <row r="3" spans="1:9" ht="13.5" customHeight="1"/>
    <row r="4" spans="1:9" ht="13">
      <c r="A4" s="161" t="s">
        <v>14</v>
      </c>
      <c r="B4" s="160" t="s">
        <v>6</v>
      </c>
      <c r="C4" s="161" t="s">
        <v>7</v>
      </c>
      <c r="D4" s="161" t="s">
        <v>8</v>
      </c>
      <c r="E4" s="162" t="s">
        <v>83</v>
      </c>
      <c r="F4" s="163" t="s">
        <v>84</v>
      </c>
    </row>
    <row r="5" spans="1:9" ht="13">
      <c r="A5" s="140"/>
      <c r="B5" s="160"/>
      <c r="C5" s="169"/>
      <c r="D5" s="170"/>
      <c r="E5" s="141"/>
      <c r="F5" s="142"/>
    </row>
    <row r="6" spans="1:9" ht="101.5">
      <c r="A6" s="166" t="s">
        <v>1</v>
      </c>
      <c r="B6" s="168" t="s">
        <v>86</v>
      </c>
      <c r="C6" s="167" t="s">
        <v>33</v>
      </c>
      <c r="D6" s="154">
        <v>2</v>
      </c>
      <c r="E6" s="155"/>
      <c r="F6" s="155"/>
      <c r="I6" s="173"/>
    </row>
    <row r="7" spans="1:9" ht="14.5">
      <c r="A7" s="151"/>
      <c r="B7" s="168"/>
      <c r="C7" s="167"/>
      <c r="D7" s="154"/>
      <c r="E7" s="155"/>
      <c r="F7" s="155"/>
      <c r="I7" s="173"/>
    </row>
    <row r="8" spans="1:9" ht="14.5">
      <c r="A8" s="151"/>
      <c r="B8" s="171" t="s">
        <v>88</v>
      </c>
      <c r="C8" s="167"/>
      <c r="D8" s="154"/>
      <c r="E8" s="155"/>
      <c r="F8" s="155"/>
      <c r="I8" s="173"/>
    </row>
    <row r="9" spans="1:9" ht="29">
      <c r="A9" s="151" t="s">
        <v>3</v>
      </c>
      <c r="B9" s="168" t="s">
        <v>82</v>
      </c>
      <c r="C9" s="167" t="s">
        <v>78</v>
      </c>
      <c r="D9" s="154">
        <v>60</v>
      </c>
      <c r="E9" s="155"/>
      <c r="F9" s="155"/>
      <c r="H9" s="173"/>
      <c r="I9" s="173"/>
    </row>
    <row r="10" spans="1:9" ht="14.5">
      <c r="A10" s="151"/>
      <c r="B10" s="168"/>
      <c r="C10" s="167"/>
      <c r="D10" s="154"/>
      <c r="E10" s="155"/>
      <c r="F10" s="155"/>
      <c r="I10" s="173"/>
    </row>
    <row r="11" spans="1:9" ht="29">
      <c r="A11" s="151" t="s">
        <v>12</v>
      </c>
      <c r="B11" s="168" t="s">
        <v>89</v>
      </c>
      <c r="C11" s="167" t="s">
        <v>14</v>
      </c>
      <c r="D11" s="154">
        <v>1</v>
      </c>
      <c r="E11" s="155"/>
      <c r="F11" s="155"/>
      <c r="H11" s="173"/>
      <c r="I11" s="173"/>
    </row>
    <row r="12" spans="1:9" ht="14.5">
      <c r="A12" s="151"/>
      <c r="B12" s="168"/>
      <c r="C12" s="167"/>
      <c r="D12" s="154"/>
      <c r="E12" s="155"/>
      <c r="F12" s="155"/>
      <c r="I12" s="173"/>
    </row>
    <row r="13" spans="1:9" ht="29">
      <c r="A13" s="151"/>
      <c r="B13" s="171" t="s">
        <v>94</v>
      </c>
      <c r="C13" s="167"/>
      <c r="D13" s="154"/>
      <c r="E13" s="155"/>
      <c r="F13" s="155"/>
      <c r="I13" s="173"/>
    </row>
    <row r="14" spans="1:9" ht="43.5">
      <c r="A14" s="151" t="s">
        <v>13</v>
      </c>
      <c r="B14" s="168" t="s">
        <v>91</v>
      </c>
      <c r="C14" s="167" t="s">
        <v>15</v>
      </c>
      <c r="D14" s="154">
        <v>65</v>
      </c>
      <c r="E14" s="155"/>
      <c r="F14" s="155"/>
      <c r="H14" s="173"/>
      <c r="I14" s="173"/>
    </row>
    <row r="15" spans="1:9" ht="14.5">
      <c r="A15" s="151"/>
      <c r="B15" s="168"/>
      <c r="C15" s="167"/>
      <c r="D15" s="154"/>
      <c r="E15" s="155"/>
      <c r="F15" s="155"/>
    </row>
    <row r="16" spans="1:9">
      <c r="A16" s="153"/>
      <c r="B16" s="153"/>
      <c r="C16" s="153"/>
      <c r="D16" s="153"/>
      <c r="E16" s="153"/>
      <c r="F16" s="153"/>
    </row>
    <row r="17" spans="1:9" ht="13">
      <c r="A17" s="153"/>
      <c r="B17" s="160" t="s">
        <v>87</v>
      </c>
      <c r="C17" s="156"/>
      <c r="D17" s="156"/>
      <c r="E17" s="156"/>
      <c r="F17" s="157"/>
      <c r="I17" s="17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topLeftCell="A12" zoomScaleNormal="100" workbookViewId="0">
      <selection activeCell="D16" sqref="D16"/>
    </sheetView>
  </sheetViews>
  <sheetFormatPr defaultColWidth="9" defaultRowHeight="14.5"/>
  <cols>
    <col min="1" max="1" width="8.81640625" style="1"/>
    <col min="2" max="2" width="35.1796875" customWidth="1"/>
    <col min="3" max="3" width="8.81640625" style="1"/>
    <col min="4" max="4" width="4.1796875" style="2" customWidth="1"/>
    <col min="5" max="5" width="11.453125" style="2" customWidth="1"/>
    <col min="6" max="6" width="18.1796875" style="1" customWidth="1"/>
  </cols>
  <sheetData>
    <row r="1" spans="1:11">
      <c r="D1" s="193" t="s">
        <v>16</v>
      </c>
      <c r="E1" s="193"/>
      <c r="F1" s="193"/>
      <c r="G1" s="3"/>
      <c r="H1" s="3"/>
      <c r="I1" s="3"/>
      <c r="J1" s="3"/>
      <c r="K1" s="3"/>
    </row>
    <row r="2" spans="1:11">
      <c r="E2" s="185" t="s">
        <v>17</v>
      </c>
      <c r="F2" s="185"/>
    </row>
    <row r="3" spans="1:11">
      <c r="E3" s="185" t="s">
        <v>18</v>
      </c>
      <c r="F3" s="185"/>
    </row>
    <row r="4" spans="1:11">
      <c r="F4" s="4">
        <f>DATE(2021,2,4)</f>
        <v>44231</v>
      </c>
    </row>
    <row r="5" spans="1:11">
      <c r="A5" s="194" t="s">
        <v>19</v>
      </c>
      <c r="B5" s="194"/>
      <c r="C5" s="194"/>
      <c r="D5" s="194"/>
      <c r="E5" s="194"/>
      <c r="F5" s="194"/>
    </row>
    <row r="6" spans="1:11">
      <c r="A6" s="5"/>
      <c r="B6" s="6" t="s">
        <v>20</v>
      </c>
      <c r="C6" s="7"/>
      <c r="D6" s="8"/>
      <c r="E6" s="9"/>
      <c r="F6" s="10"/>
    </row>
    <row r="7" spans="1:11">
      <c r="A7" s="11" t="s">
        <v>5</v>
      </c>
      <c r="B7" s="12" t="s">
        <v>6</v>
      </c>
      <c r="C7" s="13" t="s">
        <v>7</v>
      </c>
      <c r="D7" s="11" t="s">
        <v>8</v>
      </c>
      <c r="E7" s="14" t="s">
        <v>21</v>
      </c>
      <c r="F7" s="15" t="s">
        <v>22</v>
      </c>
    </row>
    <row r="8" spans="1:11">
      <c r="A8" s="16"/>
      <c r="B8" s="17" t="s">
        <v>23</v>
      </c>
      <c r="C8" s="18"/>
      <c r="D8" s="16"/>
      <c r="E8" s="19"/>
      <c r="F8" s="20"/>
    </row>
    <row r="9" spans="1:11" ht="52">
      <c r="A9" s="21"/>
      <c r="B9" s="22" t="s">
        <v>24</v>
      </c>
      <c r="C9" s="23"/>
      <c r="D9" s="24"/>
      <c r="E9" s="25"/>
      <c r="F9" s="26"/>
    </row>
    <row r="10" spans="1:11" ht="26">
      <c r="A10" s="27"/>
      <c r="B10" s="28" t="s">
        <v>25</v>
      </c>
      <c r="C10" s="29"/>
      <c r="D10" s="30"/>
      <c r="E10" s="31"/>
      <c r="F10" s="32"/>
    </row>
    <row r="11" spans="1:11">
      <c r="A11" s="27"/>
      <c r="B11" s="28"/>
      <c r="C11" s="29"/>
      <c r="D11" s="30"/>
      <c r="E11" s="31"/>
      <c r="F11" s="32"/>
    </row>
    <row r="12" spans="1:11">
      <c r="A12" s="33" t="s">
        <v>26</v>
      </c>
      <c r="B12" s="34" t="s">
        <v>27</v>
      </c>
      <c r="C12" s="35"/>
      <c r="D12" s="35"/>
      <c r="E12" s="36"/>
      <c r="F12" s="37"/>
    </row>
    <row r="13" spans="1:11" ht="62.5">
      <c r="A13" s="33" t="s">
        <v>28</v>
      </c>
      <c r="B13" s="38" t="s">
        <v>29</v>
      </c>
      <c r="C13" s="35" t="s">
        <v>30</v>
      </c>
      <c r="D13" s="35">
        <v>80</v>
      </c>
      <c r="E13" s="39">
        <f>55000+(55000*0.35)</f>
        <v>74250</v>
      </c>
      <c r="F13" s="40">
        <f t="shared" ref="F13:F23" si="0">D13*E13</f>
        <v>5940000</v>
      </c>
    </row>
    <row r="14" spans="1:11" ht="37.5">
      <c r="A14" s="33" t="s">
        <v>31</v>
      </c>
      <c r="B14" s="41" t="s">
        <v>32</v>
      </c>
      <c r="C14" s="137" t="s">
        <v>33</v>
      </c>
      <c r="D14" s="35">
        <v>1</v>
      </c>
      <c r="E14" s="39">
        <f>300000+(0.35*300000)</f>
        <v>405000</v>
      </c>
      <c r="F14" s="40">
        <f t="shared" si="0"/>
        <v>405000</v>
      </c>
    </row>
    <row r="15" spans="1:11" ht="25">
      <c r="A15" s="33" t="s">
        <v>34</v>
      </c>
      <c r="B15" s="38" t="s">
        <v>35</v>
      </c>
      <c r="C15" s="137" t="s">
        <v>33</v>
      </c>
      <c r="D15" s="35">
        <v>1</v>
      </c>
      <c r="E15" s="39">
        <f>38000+(38000*0.35)</f>
        <v>51300</v>
      </c>
      <c r="F15" s="40">
        <f t="shared" si="0"/>
        <v>51300</v>
      </c>
    </row>
    <row r="16" spans="1:11" ht="62.5">
      <c r="A16" s="33" t="s">
        <v>36</v>
      </c>
      <c r="B16" s="41" t="s">
        <v>37</v>
      </c>
      <c r="C16" s="137" t="s">
        <v>33</v>
      </c>
      <c r="D16" s="35">
        <v>6</v>
      </c>
      <c r="E16" s="39">
        <f>195000+(195000*0.35)</f>
        <v>263250</v>
      </c>
      <c r="F16" s="40">
        <f t="shared" si="0"/>
        <v>1579500</v>
      </c>
    </row>
    <row r="17" spans="1:6" ht="37.5">
      <c r="A17" s="33" t="s">
        <v>38</v>
      </c>
      <c r="B17" s="41" t="s">
        <v>39</v>
      </c>
      <c r="C17" s="137" t="s">
        <v>33</v>
      </c>
      <c r="D17" s="35">
        <v>6</v>
      </c>
      <c r="E17" s="39">
        <f>300000+(300000*0.35)</f>
        <v>405000</v>
      </c>
      <c r="F17" s="40">
        <f t="shared" si="0"/>
        <v>2430000</v>
      </c>
    </row>
    <row r="18" spans="1:6" ht="43.5">
      <c r="A18" s="33" t="s">
        <v>40</v>
      </c>
      <c r="B18" s="42" t="s">
        <v>41</v>
      </c>
      <c r="C18" s="43" t="s">
        <v>42</v>
      </c>
      <c r="D18" s="44">
        <f>(2+10*0.5*0.5)*6</f>
        <v>27</v>
      </c>
      <c r="E18" s="45">
        <f>17000+(17000*0.35)</f>
        <v>22950</v>
      </c>
      <c r="F18" s="40">
        <f t="shared" si="0"/>
        <v>619650</v>
      </c>
    </row>
    <row r="19" spans="1:6">
      <c r="A19" s="33" t="s">
        <v>43</v>
      </c>
      <c r="B19" s="42" t="s">
        <v>44</v>
      </c>
      <c r="C19" s="43" t="s">
        <v>45</v>
      </c>
      <c r="D19" s="44">
        <f>D18</f>
        <v>27</v>
      </c>
      <c r="E19" s="45">
        <v>50000</v>
      </c>
      <c r="F19" s="40">
        <f t="shared" si="0"/>
        <v>1350000</v>
      </c>
    </row>
    <row r="20" spans="1:6">
      <c r="A20" s="33" t="s">
        <v>46</v>
      </c>
      <c r="B20" s="42" t="s">
        <v>47</v>
      </c>
      <c r="C20" s="43" t="s">
        <v>48</v>
      </c>
      <c r="D20" s="44"/>
      <c r="E20" s="45"/>
      <c r="F20" s="40">
        <f t="shared" si="0"/>
        <v>0</v>
      </c>
    </row>
    <row r="21" spans="1:6">
      <c r="A21" s="33" t="s">
        <v>49</v>
      </c>
      <c r="B21" s="42" t="s">
        <v>50</v>
      </c>
      <c r="C21" s="43" t="s">
        <v>33</v>
      </c>
      <c r="D21" s="44">
        <v>10</v>
      </c>
      <c r="E21" s="45">
        <f>40000+(40000*0.35)</f>
        <v>54000</v>
      </c>
      <c r="F21" s="40">
        <f t="shared" si="0"/>
        <v>540000</v>
      </c>
    </row>
    <row r="22" spans="1:6" ht="43.5">
      <c r="A22" s="33" t="s">
        <v>51</v>
      </c>
      <c r="B22" s="42" t="s">
        <v>52</v>
      </c>
      <c r="C22" s="43" t="s">
        <v>33</v>
      </c>
      <c r="D22" s="44"/>
      <c r="E22" s="45">
        <v>1500000</v>
      </c>
      <c r="F22" s="40">
        <f t="shared" si="0"/>
        <v>0</v>
      </c>
    </row>
    <row r="23" spans="1:6" ht="29">
      <c r="A23" s="33" t="s">
        <v>53</v>
      </c>
      <c r="B23" s="46" t="s">
        <v>54</v>
      </c>
      <c r="C23" s="47" t="s">
        <v>48</v>
      </c>
      <c r="D23" s="48">
        <v>1</v>
      </c>
      <c r="E23" s="49">
        <v>1000000</v>
      </c>
      <c r="F23" s="50">
        <f t="shared" si="0"/>
        <v>1000000</v>
      </c>
    </row>
    <row r="24" spans="1:6">
      <c r="A24" s="51"/>
      <c r="B24" s="52" t="s">
        <v>55</v>
      </c>
      <c r="C24" s="51"/>
      <c r="D24" s="53"/>
      <c r="E24" s="54"/>
      <c r="F24" s="55">
        <f>SUM(F12:F23)</f>
        <v>13915450</v>
      </c>
    </row>
    <row r="25" spans="1:6">
      <c r="A25" s="51"/>
      <c r="B25" s="52" t="s">
        <v>56</v>
      </c>
      <c r="C25" s="51"/>
      <c r="D25" s="53"/>
      <c r="E25" s="54"/>
      <c r="F25" s="55">
        <f>SUM(F24:F24)</f>
        <v>13915450</v>
      </c>
    </row>
    <row r="28" spans="1:6">
      <c r="A28" s="56"/>
      <c r="B28" s="57"/>
      <c r="C28" s="56"/>
      <c r="D28" s="58"/>
      <c r="E28" s="58"/>
      <c r="F28" s="56"/>
    </row>
  </sheetData>
  <mergeCells count="4">
    <mergeCell ref="D1:F1"/>
    <mergeCell ref="E2:F2"/>
    <mergeCell ref="E3:F3"/>
    <mergeCell ref="A5:F5"/>
  </mergeCells>
  <pageMargins left="0.7" right="0.7" top="1.075" bottom="0.75" header="0.3" footer="0.3"/>
  <pageSetup paperSize="9" orientation="portrait" r:id="rId1"/>
  <headerFooter>
    <oddHeader>&amp;R&amp;G</oddHeader>
    <oddFooter>&amp;LPrepared by Peter Elecrical Engineer @PETATECH
e-mail:loum.speter@yahoo.com&amp;RPower  Energy Telecom Automation
@Mutungo Hill- Kayongo Road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view="pageLayout" topLeftCell="A7" zoomScaleNormal="100" workbookViewId="0">
      <selection activeCell="D14" sqref="D14"/>
    </sheetView>
  </sheetViews>
  <sheetFormatPr defaultColWidth="9" defaultRowHeight="14.5"/>
  <cols>
    <col min="1" max="1" width="8.81640625" style="1"/>
    <col min="2" max="2" width="35.1796875" customWidth="1"/>
    <col min="3" max="3" width="8.81640625" style="1"/>
    <col min="4" max="4" width="4.1796875" style="2" customWidth="1"/>
    <col min="5" max="5" width="11.453125" style="2" customWidth="1"/>
    <col min="6" max="6" width="18.1796875" style="1" customWidth="1"/>
  </cols>
  <sheetData>
    <row r="1" spans="1:11">
      <c r="D1" s="193" t="s">
        <v>16</v>
      </c>
      <c r="E1" s="193"/>
      <c r="F1" s="193"/>
      <c r="G1" s="3"/>
      <c r="H1" s="3"/>
      <c r="I1" s="3"/>
      <c r="J1" s="3"/>
      <c r="K1" s="3"/>
    </row>
    <row r="2" spans="1:11">
      <c r="E2" s="185" t="s">
        <v>17</v>
      </c>
      <c r="F2" s="185"/>
    </row>
    <row r="3" spans="1:11">
      <c r="E3" s="185" t="s">
        <v>18</v>
      </c>
      <c r="F3" s="185"/>
    </row>
    <row r="4" spans="1:11">
      <c r="F4" s="4">
        <f>DATE(2021,2,4)</f>
        <v>44231</v>
      </c>
    </row>
    <row r="5" spans="1:11">
      <c r="A5" s="194" t="s">
        <v>19</v>
      </c>
      <c r="B5" s="194"/>
      <c r="C5" s="194"/>
      <c r="D5" s="194"/>
      <c r="E5" s="194"/>
      <c r="F5" s="194"/>
    </row>
    <row r="6" spans="1:11">
      <c r="A6" s="5"/>
      <c r="B6" s="6" t="s">
        <v>20</v>
      </c>
      <c r="C6" s="7"/>
      <c r="D6" s="8"/>
      <c r="E6" s="9"/>
      <c r="F6" s="10"/>
    </row>
    <row r="7" spans="1:11">
      <c r="A7" s="11" t="s">
        <v>5</v>
      </c>
      <c r="B7" s="12" t="s">
        <v>6</v>
      </c>
      <c r="C7" s="13" t="s">
        <v>7</v>
      </c>
      <c r="D7" s="11" t="s">
        <v>8</v>
      </c>
      <c r="E7" s="14" t="s">
        <v>21</v>
      </c>
      <c r="F7" s="15" t="s">
        <v>22</v>
      </c>
    </row>
    <row r="8" spans="1:11">
      <c r="A8" s="16"/>
      <c r="B8" s="17" t="s">
        <v>57</v>
      </c>
      <c r="C8" s="18"/>
      <c r="D8" s="16"/>
      <c r="E8" s="19"/>
      <c r="F8" s="20"/>
    </row>
    <row r="9" spans="1:11" ht="52">
      <c r="A9" s="21"/>
      <c r="B9" s="22" t="s">
        <v>24</v>
      </c>
      <c r="C9" s="23"/>
      <c r="D9" s="24"/>
      <c r="E9" s="25"/>
      <c r="F9" s="26"/>
    </row>
    <row r="10" spans="1:11" ht="26">
      <c r="A10" s="27"/>
      <c r="B10" s="28" t="s">
        <v>25</v>
      </c>
      <c r="C10" s="29"/>
      <c r="D10" s="30"/>
      <c r="E10" s="31"/>
      <c r="F10" s="32"/>
    </row>
    <row r="11" spans="1:11">
      <c r="A11" s="27"/>
      <c r="B11" s="28"/>
      <c r="C11" s="29"/>
      <c r="D11" s="30"/>
      <c r="E11" s="31"/>
      <c r="F11" s="32"/>
    </row>
    <row r="12" spans="1:11">
      <c r="A12" s="33" t="s">
        <v>58</v>
      </c>
      <c r="B12" s="34" t="s">
        <v>27</v>
      </c>
      <c r="C12" s="35"/>
      <c r="D12" s="35"/>
      <c r="E12" s="36"/>
      <c r="F12" s="37"/>
    </row>
    <row r="13" spans="1:11" ht="62.5">
      <c r="A13" s="33" t="s">
        <v>59</v>
      </c>
      <c r="B13" s="38" t="s">
        <v>29</v>
      </c>
      <c r="C13" s="35" t="s">
        <v>30</v>
      </c>
      <c r="D13" s="35">
        <v>20</v>
      </c>
      <c r="E13" s="39">
        <f>55000+(55000*0.35)</f>
        <v>74250</v>
      </c>
      <c r="F13" s="40">
        <f t="shared" ref="F13:F19" si="0">D13*E13</f>
        <v>1485000</v>
      </c>
    </row>
    <row r="14" spans="1:11" ht="62.5">
      <c r="A14" s="33" t="s">
        <v>60</v>
      </c>
      <c r="B14" s="41" t="s">
        <v>37</v>
      </c>
      <c r="C14" s="137" t="s">
        <v>33</v>
      </c>
      <c r="D14" s="35">
        <v>2</v>
      </c>
      <c r="E14" s="39">
        <f>195000+(195000*0.35)</f>
        <v>263250</v>
      </c>
      <c r="F14" s="40">
        <f t="shared" si="0"/>
        <v>526500</v>
      </c>
    </row>
    <row r="15" spans="1:11" ht="37.5">
      <c r="A15" s="33" t="s">
        <v>61</v>
      </c>
      <c r="B15" s="41" t="s">
        <v>39</v>
      </c>
      <c r="C15" s="137" t="s">
        <v>33</v>
      </c>
      <c r="D15" s="35">
        <v>2</v>
      </c>
      <c r="E15" s="39">
        <f>300000+(300000*0.35)</f>
        <v>405000</v>
      </c>
      <c r="F15" s="40">
        <f t="shared" si="0"/>
        <v>810000</v>
      </c>
    </row>
    <row r="16" spans="1:11" ht="43.5">
      <c r="A16" s="33" t="s">
        <v>62</v>
      </c>
      <c r="B16" s="42" t="s">
        <v>41</v>
      </c>
      <c r="C16" s="43" t="s">
        <v>42</v>
      </c>
      <c r="D16" s="44">
        <f>(2+10*0.5*0.5)*2</f>
        <v>9</v>
      </c>
      <c r="E16" s="45">
        <f>17000+(17000*0.35)</f>
        <v>22950</v>
      </c>
      <c r="F16" s="40">
        <f t="shared" si="0"/>
        <v>206550</v>
      </c>
    </row>
    <row r="17" spans="1:6">
      <c r="A17" s="33" t="s">
        <v>63</v>
      </c>
      <c r="B17" s="42" t="s">
        <v>44</v>
      </c>
      <c r="C17" s="43" t="s">
        <v>45</v>
      </c>
      <c r="D17" s="44">
        <f>D16</f>
        <v>9</v>
      </c>
      <c r="E17" s="45">
        <v>50000</v>
      </c>
      <c r="F17" s="40">
        <f t="shared" si="0"/>
        <v>450000</v>
      </c>
    </row>
    <row r="18" spans="1:6">
      <c r="A18" s="33" t="s">
        <v>64</v>
      </c>
      <c r="B18" s="42" t="s">
        <v>50</v>
      </c>
      <c r="C18" s="43" t="s">
        <v>33</v>
      </c>
      <c r="D18" s="44">
        <v>4</v>
      </c>
      <c r="E18" s="45">
        <f>40000+(40000*0.35)</f>
        <v>54000</v>
      </c>
      <c r="F18" s="40">
        <f t="shared" si="0"/>
        <v>216000</v>
      </c>
    </row>
    <row r="19" spans="1:6" ht="29">
      <c r="A19" s="33" t="s">
        <v>65</v>
      </c>
      <c r="B19" s="46" t="s">
        <v>54</v>
      </c>
      <c r="C19" s="47" t="s">
        <v>48</v>
      </c>
      <c r="D19" s="48">
        <v>1</v>
      </c>
      <c r="E19" s="49">
        <v>500000</v>
      </c>
      <c r="F19" s="50">
        <f t="shared" si="0"/>
        <v>500000</v>
      </c>
    </row>
    <row r="20" spans="1:6">
      <c r="A20" s="51"/>
      <c r="B20" s="52" t="s">
        <v>55</v>
      </c>
      <c r="C20" s="51"/>
      <c r="D20" s="53"/>
      <c r="E20" s="54"/>
      <c r="F20" s="55">
        <f>SUM(F12:F19)</f>
        <v>4194050</v>
      </c>
    </row>
    <row r="21" spans="1:6">
      <c r="A21" s="51"/>
      <c r="B21" s="52" t="s">
        <v>56</v>
      </c>
      <c r="C21" s="51"/>
      <c r="D21" s="53"/>
      <c r="E21" s="54"/>
      <c r="F21" s="55">
        <f>SUM(F20:F20)</f>
        <v>4194050</v>
      </c>
    </row>
    <row r="33" spans="1:6">
      <c r="A33" s="56"/>
      <c r="B33" s="57"/>
      <c r="C33" s="56"/>
      <c r="D33" s="58"/>
      <c r="E33" s="58"/>
      <c r="F33" s="56"/>
    </row>
  </sheetData>
  <mergeCells count="4">
    <mergeCell ref="D1:F1"/>
    <mergeCell ref="E2:F2"/>
    <mergeCell ref="E3:F3"/>
    <mergeCell ref="A5:F5"/>
  </mergeCells>
  <pageMargins left="0.7" right="0.7" top="1.075" bottom="0.75" header="0.3" footer="0.3"/>
  <pageSetup paperSize="9" orientation="portrait" r:id="rId1"/>
  <headerFooter>
    <oddHeader>&amp;R&amp;G</oddHeader>
    <oddFooter>&amp;LPrepared by Peter Elecrical Engineer @PETATECH
e-mail:loum.speter@yahoo.com&amp;RPower  Energy Telecom Automation
@Mutungo Hill- Kayongo Road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Layout" topLeftCell="A8" zoomScaleNormal="100" workbookViewId="0">
      <selection activeCell="D16" sqref="D16"/>
    </sheetView>
  </sheetViews>
  <sheetFormatPr defaultColWidth="9" defaultRowHeight="14.5"/>
  <cols>
    <col min="1" max="1" width="8.81640625" style="1"/>
    <col min="2" max="2" width="35.1796875" customWidth="1"/>
    <col min="3" max="3" width="8.81640625" style="1"/>
    <col min="4" max="4" width="4.1796875" style="2" customWidth="1"/>
    <col min="5" max="5" width="11.453125" style="2" customWidth="1"/>
    <col min="6" max="6" width="18.1796875" style="1" customWidth="1"/>
  </cols>
  <sheetData>
    <row r="1" spans="1:11">
      <c r="D1" s="193" t="s">
        <v>16</v>
      </c>
      <c r="E1" s="193"/>
      <c r="F1" s="193"/>
      <c r="G1" s="3"/>
      <c r="H1" s="3"/>
      <c r="I1" s="3"/>
      <c r="J1" s="3"/>
      <c r="K1" s="3"/>
    </row>
    <row r="2" spans="1:11">
      <c r="E2" s="185" t="s">
        <v>17</v>
      </c>
      <c r="F2" s="185"/>
    </row>
    <row r="3" spans="1:11">
      <c r="E3" s="185" t="s">
        <v>18</v>
      </c>
      <c r="F3" s="185"/>
    </row>
    <row r="4" spans="1:11">
      <c r="F4" s="4">
        <f>DATE(2021,2,4)</f>
        <v>44231</v>
      </c>
    </row>
    <row r="5" spans="1:11">
      <c r="A5" s="194" t="s">
        <v>19</v>
      </c>
      <c r="B5" s="194"/>
      <c r="C5" s="194"/>
      <c r="D5" s="194"/>
      <c r="E5" s="194"/>
      <c r="F5" s="194"/>
    </row>
    <row r="6" spans="1:11">
      <c r="A6" s="5"/>
      <c r="B6" s="6" t="s">
        <v>20</v>
      </c>
      <c r="C6" s="7"/>
      <c r="D6" s="8"/>
      <c r="E6" s="9"/>
      <c r="F6" s="10"/>
    </row>
    <row r="7" spans="1:11">
      <c r="A7" s="11" t="s">
        <v>5</v>
      </c>
      <c r="B7" s="12" t="s">
        <v>6</v>
      </c>
      <c r="C7" s="13" t="s">
        <v>7</v>
      </c>
      <c r="D7" s="11" t="s">
        <v>8</v>
      </c>
      <c r="E7" s="14" t="s">
        <v>21</v>
      </c>
      <c r="F7" s="15" t="s">
        <v>22</v>
      </c>
    </row>
    <row r="8" spans="1:11">
      <c r="A8" s="16"/>
      <c r="B8" s="17" t="s">
        <v>66</v>
      </c>
      <c r="C8" s="18"/>
      <c r="D8" s="16"/>
      <c r="E8" s="19"/>
      <c r="F8" s="20"/>
    </row>
    <row r="9" spans="1:11" ht="52">
      <c r="A9" s="21"/>
      <c r="B9" s="22" t="s">
        <v>24</v>
      </c>
      <c r="C9" s="23"/>
      <c r="D9" s="24"/>
      <c r="E9" s="25"/>
      <c r="F9" s="26"/>
    </row>
    <row r="10" spans="1:11" ht="26">
      <c r="A10" s="27"/>
      <c r="B10" s="28" t="s">
        <v>25</v>
      </c>
      <c r="C10" s="29"/>
      <c r="D10" s="30"/>
      <c r="E10" s="31"/>
      <c r="F10" s="32"/>
    </row>
    <row r="11" spans="1:11">
      <c r="A11" s="27"/>
      <c r="B11" s="28"/>
      <c r="C11" s="29"/>
      <c r="D11" s="30"/>
      <c r="E11" s="31"/>
      <c r="F11" s="32"/>
    </row>
    <row r="12" spans="1:11">
      <c r="A12" s="33" t="s">
        <v>67</v>
      </c>
      <c r="B12" s="34" t="s">
        <v>27</v>
      </c>
      <c r="C12" s="35"/>
      <c r="D12" s="35"/>
      <c r="E12" s="36"/>
      <c r="F12" s="37"/>
    </row>
    <row r="13" spans="1:11" ht="62.5">
      <c r="A13" s="33" t="s">
        <v>68</v>
      </c>
      <c r="B13" s="38" t="s">
        <v>29</v>
      </c>
      <c r="C13" s="35" t="s">
        <v>30</v>
      </c>
      <c r="D13" s="35">
        <v>60</v>
      </c>
      <c r="E13" s="39">
        <f>55000+(55000*0.35)</f>
        <v>74250</v>
      </c>
      <c r="F13" s="40">
        <f t="shared" ref="F13:F22" si="0">D13*E13</f>
        <v>4455000</v>
      </c>
    </row>
    <row r="14" spans="1:11" ht="37.5">
      <c r="A14" s="33" t="s">
        <v>69</v>
      </c>
      <c r="B14" s="41" t="s">
        <v>32</v>
      </c>
      <c r="C14" s="137" t="s">
        <v>33</v>
      </c>
      <c r="D14" s="35">
        <v>5</v>
      </c>
      <c r="E14" s="39">
        <f>300000+(0.35*300000)</f>
        <v>405000</v>
      </c>
      <c r="F14" s="40">
        <f t="shared" si="0"/>
        <v>2025000</v>
      </c>
    </row>
    <row r="15" spans="1:11" ht="25">
      <c r="A15" s="33" t="s">
        <v>70</v>
      </c>
      <c r="B15" s="38" t="s">
        <v>35</v>
      </c>
      <c r="C15" s="137" t="s">
        <v>33</v>
      </c>
      <c r="D15" s="35">
        <v>1</v>
      </c>
      <c r="E15" s="39">
        <f>38000+(38000*0.35)</f>
        <v>51300</v>
      </c>
      <c r="F15" s="40">
        <f t="shared" si="0"/>
        <v>51300</v>
      </c>
    </row>
    <row r="16" spans="1:11" ht="62.5">
      <c r="A16" s="33" t="s">
        <v>71</v>
      </c>
      <c r="B16" s="41" t="s">
        <v>37</v>
      </c>
      <c r="C16" s="137" t="s">
        <v>33</v>
      </c>
      <c r="D16" s="35">
        <v>6</v>
      </c>
      <c r="E16" s="39">
        <f>195000+(195000*0.35)</f>
        <v>263250</v>
      </c>
      <c r="F16" s="40">
        <f t="shared" si="0"/>
        <v>1579500</v>
      </c>
    </row>
    <row r="17" spans="1:6" ht="37.5">
      <c r="A17" s="33" t="s">
        <v>72</v>
      </c>
      <c r="B17" s="41" t="s">
        <v>39</v>
      </c>
      <c r="C17" s="137" t="s">
        <v>33</v>
      </c>
      <c r="D17" s="35">
        <v>5</v>
      </c>
      <c r="E17" s="39">
        <f>300000+(300000*0.35)</f>
        <v>405000</v>
      </c>
      <c r="F17" s="40">
        <f t="shared" si="0"/>
        <v>2025000</v>
      </c>
    </row>
    <row r="18" spans="1:6" ht="43.5">
      <c r="A18" s="33" t="s">
        <v>73</v>
      </c>
      <c r="B18" s="42" t="s">
        <v>41</v>
      </c>
      <c r="C18" s="43" t="s">
        <v>42</v>
      </c>
      <c r="D18" s="44">
        <f>(2+10*0.5*0.5)*5</f>
        <v>22.5</v>
      </c>
      <c r="E18" s="45">
        <f>17000+(17000*0.35)</f>
        <v>22950</v>
      </c>
      <c r="F18" s="40">
        <f t="shared" si="0"/>
        <v>516375</v>
      </c>
    </row>
    <row r="19" spans="1:6">
      <c r="A19" s="33" t="s">
        <v>74</v>
      </c>
      <c r="B19" s="42" t="s">
        <v>44</v>
      </c>
      <c r="C19" s="43" t="s">
        <v>45</v>
      </c>
      <c r="D19" s="44">
        <f>D18</f>
        <v>22.5</v>
      </c>
      <c r="E19" s="45">
        <v>50000</v>
      </c>
      <c r="F19" s="40">
        <f t="shared" si="0"/>
        <v>1125000</v>
      </c>
    </row>
    <row r="20" spans="1:6">
      <c r="A20" s="33" t="s">
        <v>75</v>
      </c>
      <c r="B20" s="42" t="s">
        <v>50</v>
      </c>
      <c r="C20" s="43" t="s">
        <v>33</v>
      </c>
      <c r="D20" s="44">
        <v>10</v>
      </c>
      <c r="E20" s="45">
        <f>40000+(40000*0.35)</f>
        <v>54000</v>
      </c>
      <c r="F20" s="40">
        <f t="shared" si="0"/>
        <v>540000</v>
      </c>
    </row>
    <row r="21" spans="1:6" ht="43.5">
      <c r="A21" s="33" t="s">
        <v>76</v>
      </c>
      <c r="B21" s="42" t="s">
        <v>52</v>
      </c>
      <c r="C21" s="43" t="s">
        <v>33</v>
      </c>
      <c r="D21" s="44"/>
      <c r="E21" s="45">
        <v>1500000</v>
      </c>
      <c r="F21" s="40">
        <f t="shared" si="0"/>
        <v>0</v>
      </c>
    </row>
    <row r="22" spans="1:6" ht="29">
      <c r="A22" s="33" t="s">
        <v>77</v>
      </c>
      <c r="B22" s="46" t="s">
        <v>54</v>
      </c>
      <c r="C22" s="47" t="s">
        <v>48</v>
      </c>
      <c r="D22" s="48">
        <v>1</v>
      </c>
      <c r="E22" s="49">
        <v>1000000</v>
      </c>
      <c r="F22" s="50">
        <f t="shared" si="0"/>
        <v>1000000</v>
      </c>
    </row>
    <row r="23" spans="1:6">
      <c r="A23" s="51"/>
      <c r="B23" s="52" t="s">
        <v>55</v>
      </c>
      <c r="C23" s="51"/>
      <c r="D23" s="53"/>
      <c r="E23" s="54"/>
      <c r="F23" s="55">
        <f>SUM(F12:F22)</f>
        <v>13317175</v>
      </c>
    </row>
    <row r="24" spans="1:6">
      <c r="A24" s="51"/>
      <c r="B24" s="52" t="s">
        <v>56</v>
      </c>
      <c r="C24" s="51"/>
      <c r="D24" s="53"/>
      <c r="E24" s="54"/>
      <c r="F24" s="55">
        <f>SUM(F23:F23)</f>
        <v>13317175</v>
      </c>
    </row>
    <row r="27" spans="1:6">
      <c r="A27" s="56"/>
      <c r="B27" s="57"/>
      <c r="C27" s="56"/>
      <c r="D27" s="58"/>
      <c r="E27" s="58"/>
      <c r="F27" s="56"/>
    </row>
  </sheetData>
  <mergeCells count="4">
    <mergeCell ref="D1:F1"/>
    <mergeCell ref="E2:F2"/>
    <mergeCell ref="E3:F3"/>
    <mergeCell ref="A5:F5"/>
  </mergeCells>
  <pageMargins left="0.7" right="0.7" top="1.075" bottom="0.75" header="0.3" footer="0.3"/>
  <pageSetup paperSize="9" orientation="portrait" r:id="rId1"/>
  <headerFooter>
    <oddHeader>&amp;R&amp;G</oddHeader>
    <oddFooter>&amp;LPrepared by Peter Elecrical Engineer @PETATECH
e-mail:loum.speter@yahoo.com&amp;RPower  Energy Telecom Automation
@Mutungo Hill- Kayongo Road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2C34C447E6454A40A553EE97A6C4718600B611C76F5222F34CBC8FBE6E03D5961B" ma:contentTypeVersion="34" ma:contentTypeDescription="" ma:contentTypeScope="" ma:versionID="ab5a308d9cd863e72971a533cc5d4fe2">
  <xsd:schema xmlns:xsd="http://www.w3.org/2001/XMLSchema" xmlns:xs="http://www.w3.org/2001/XMLSchema" xmlns:p="http://schemas.microsoft.com/office/2006/metadata/properties" xmlns:ns1="http://schemas.microsoft.com/sharepoint/v3" xmlns:ns2="14a9c00f-d9e3-4eb9-aad3-f69239d17d9c" xmlns:ns3="3a2cca07-d411-4b48-b7e8-c526dfd39ce0" xmlns:ns4="702fbd75-83ea-491b-9326-cd04ce73097a" xmlns:ns5="508ba6eb-9e09-4fd5-92f2-2d9921329f2d" xmlns:ns6="18b3d539-9de9-4cb5-b847-07048d085d87" targetNamespace="http://schemas.microsoft.com/office/2006/metadata/properties" ma:root="true" ma:fieldsID="6378d38dd724f0b9c6edb1eeb426b6d2" ns1:_="" ns2:_="" ns3:_="" ns4:_="" ns5:_="" ns6:_="">
    <xsd:import namespace="http://schemas.microsoft.com/sharepoint/v3"/>
    <xsd:import namespace="14a9c00f-d9e3-4eb9-aad3-f69239d17d9c"/>
    <xsd:import namespace="3a2cca07-d411-4b48-b7e8-c526dfd39ce0"/>
    <xsd:import namespace="702fbd75-83ea-491b-9326-cd04ce73097a"/>
    <xsd:import namespace="508ba6eb-9e09-4fd5-92f2-2d9921329f2d"/>
    <xsd:import namespace="18b3d539-9de9-4cb5-b847-07048d085d87"/>
    <xsd:element name="properties">
      <xsd:complexType>
        <xsd:sequence>
          <xsd:element name="documentManagement">
            <xsd:complexType>
              <xsd:all>
                <xsd:element ref="ns2:o99d250c03344da181939f0145dbc023" minOccurs="0"/>
                <xsd:element ref="ns3:TaxCatchAll" minOccurs="0"/>
                <xsd:element ref="ns3:TaxCatchAllLabel" minOccurs="0"/>
                <xsd:element ref="ns2:kecc0e8a0a3349c79c5d1d6e51bea7c3" minOccurs="0"/>
                <xsd:element ref="ns2:j50cb40f2a0941d2947e6bcbd5d19dce" minOccurs="0"/>
                <xsd:element ref="ns2:jcd7455606374210a964e5d7a999097a" minOccurs="0"/>
                <xsd:element ref="ns2:l9d65098618b4a8fbbe87718e7187e6b" minOccurs="0"/>
                <xsd:element ref="ns2:e2b781e9cad840cd89b90f5a7e989839" minOccurs="0"/>
                <xsd:element ref="ns5:_dlc_DocIdPersistId" minOccurs="0"/>
                <xsd:element ref="ns5:_dlc_DocId" minOccurs="0"/>
                <xsd:element ref="ns5:_dlc_DocIdUrl" minOccurs="0"/>
                <xsd:element ref="ns4:SharedWithUsers" minOccurs="0"/>
                <xsd:element ref="ns4:SharedWithDetails" minOccurs="0"/>
                <xsd:element ref="ns6:MediaServiceMetadata" minOccurs="0"/>
                <xsd:element ref="ns6:MediaServiceFastMetadata" minOccurs="0"/>
                <xsd:element ref="ns6:MediaServiceAutoKeyPoints" minOccurs="0"/>
                <xsd:element ref="ns6:MediaServiceKeyPoints" minOccurs="0"/>
                <xsd:element ref="ns6:lcf76f155ced4ddcb4097134ff3c332f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1:_ip_UnifiedCompliancePolicyProperties" minOccurs="0"/>
                <xsd:element ref="ns1:_ip_UnifiedCompliancePolicyUIAction" minOccurs="0"/>
                <xsd:element ref="ns6:MediaServiceDateTaken" minOccurs="0"/>
                <xsd:element ref="ns6:MediaServiceLocation" minOccurs="0"/>
                <xsd:element ref="ns6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8" nillable="true" ma:taxonomy="true" ma:internalName="o99d250c03344da181939f0145dbc023" ma:taxonomyFieldName="Document_Language" ma:displayName="Document_Language" ma:readOnly="false" ma:default="2;#EN|eb0f068f-7d92-44c4-a2e1-052290512cff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2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4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UGA|1e7ef116-7281-487b-a68a-9c110788cf77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8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0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cca07-d411-4b48-b7e8-c526dfd39ce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03defffb-d34b-4a84-9a51-64a1835147bf}" ma:internalName="TaxCatchAll" ma:showField="CatchAllData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03defffb-d34b-4a84-9a51-64a1835147bf}" ma:internalName="TaxCatchAllLabel" ma:readOnly="true" ma:showField="CatchAllDataLabel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fbd75-83ea-491b-9326-cd04ce73097a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22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3d539-9de9-4cb5-b847-07048d085d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4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</TermName>
          <TermId xmlns="http://schemas.microsoft.com/office/infopath/2007/PartnerControls">eb0f068f-7d92-44c4-a2e1-052290512cff</TermId>
        </TermInfo>
      </Terms>
    </o99d250c03344da181939f0145dbc023>
    <lcf76f155ced4ddcb4097134ff3c332f xmlns="18b3d539-9de9-4cb5-b847-07048d085d87">
      <Terms xmlns="http://schemas.microsoft.com/office/infopath/2007/PartnerControls"/>
    </lcf76f155ced4ddcb4097134ff3c332f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UGA22007</TermName>
          <TermId xmlns="http://schemas.microsoft.com/office/infopath/2007/PartnerControls">7d60f58d-b00e-4c04-9f1e-1f1dfca6b803</TermId>
        </TermInfo>
      </Terms>
    </e2b781e9cad840cd89b90f5a7e989839>
    <TaxCatchAll xmlns="3a2cca07-d411-4b48-b7e8-c526dfd39ce0">
      <Value>302</Value>
      <Value>5</Value>
      <Value>1</Value>
      <Value>301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UGA</TermName>
          <TermId xmlns="http://schemas.microsoft.com/office/infopath/2007/PartnerControls">1e7ef116-7281-487b-a68a-9c110788cf77</TermId>
        </TermInfo>
      </Terms>
    </jcd7455606374210a964e5d7a999097a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UGA22007-10001</TermName>
          <TermId xmlns="http://schemas.microsoft.com/office/infopath/2007/PartnerControls">6fe2a93e-d948-4186-897c-26f1bf99ed09</TermId>
        </TermInfo>
      </Terms>
    </l9d65098618b4a8fbbe87718e7187e6b>
    <_dlc_DocId xmlns="508ba6eb-9e09-4fd5-92f2-2d9921329f2d">UGAENABEL-1392513980-74532</_dlc_DocId>
    <_dlc_DocIdUrl xmlns="508ba6eb-9e09-4fd5-92f2-2d9921329f2d">
      <Url>https://enabelbe.sharepoint.com/sites/UGA/_layouts/15/DocIdRedir.aspx?ID=UGAENABEL-1392513980-74532</Url>
      <Description>UGAENABEL-1392513980-74532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FB7476E-613F-4591-B3A2-B35B991C55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4a9c00f-d9e3-4eb9-aad3-f69239d17d9c"/>
    <ds:schemaRef ds:uri="3a2cca07-d411-4b48-b7e8-c526dfd39ce0"/>
    <ds:schemaRef ds:uri="702fbd75-83ea-491b-9326-cd04ce73097a"/>
    <ds:schemaRef ds:uri="508ba6eb-9e09-4fd5-92f2-2d9921329f2d"/>
    <ds:schemaRef ds:uri="18b3d539-9de9-4cb5-b847-07048d085d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B451B8-1FD7-44F7-9439-4D80F8F92F44}">
  <ds:schemaRefs>
    <ds:schemaRef ds:uri="http://purl.org/dc/elements/1.1/"/>
    <ds:schemaRef ds:uri="http://www.w3.org/XML/1998/namespace"/>
    <ds:schemaRef ds:uri="508ba6eb-9e09-4fd5-92f2-2d9921329f2d"/>
    <ds:schemaRef ds:uri="http://schemas.microsoft.com/office/2006/documentManagement/types"/>
    <ds:schemaRef ds:uri="3a2cca07-d411-4b48-b7e8-c526dfd39ce0"/>
    <ds:schemaRef ds:uri="http://schemas.microsoft.com/sharepoint/v3"/>
    <ds:schemaRef ds:uri="http://purl.org/dc/dcmitype/"/>
    <ds:schemaRef ds:uri="http://schemas.microsoft.com/office/infopath/2007/PartnerControls"/>
    <ds:schemaRef ds:uri="14a9c00f-d9e3-4eb9-aad3-f69239d17d9c"/>
    <ds:schemaRef ds:uri="http://schemas.openxmlformats.org/package/2006/metadata/core-properties"/>
    <ds:schemaRef ds:uri="http://schemas.microsoft.com/office/2006/metadata/properties"/>
    <ds:schemaRef ds:uri="18b3d539-9de9-4cb5-b847-07048d085d87"/>
    <ds:schemaRef ds:uri="702fbd75-83ea-491b-9326-cd04ce73097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1F0DEAB-9F15-4B6D-BB1A-C0B3C0C836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4FD3121-D387-4B4D-9132-78700950012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</vt:lpstr>
      <vt:lpstr>Summary</vt:lpstr>
      <vt:lpstr>Preliminary</vt:lpstr>
      <vt:lpstr>AC Installation</vt:lpstr>
      <vt:lpstr>Lumumber Hall</vt:lpstr>
      <vt:lpstr>Quoters Block M,L</vt:lpstr>
      <vt:lpstr>Nyerere Hall</vt:lpstr>
      <vt:lpstr>Cover!Print_Area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LSP</dc:creator>
  <cp:lastModifiedBy>CSC</cp:lastModifiedBy>
  <cp:lastPrinted>2024-02-14T14:26:38Z</cp:lastPrinted>
  <dcterms:created xsi:type="dcterms:W3CDTF">2015-06-05T18:17:00Z</dcterms:created>
  <dcterms:modified xsi:type="dcterms:W3CDTF">2024-03-26T10:35:22Z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312BE10C1A6E4411ADE319455E9415B1_13</vt:lpwstr>
  </property>
  <property fmtid="{D5CDD505-2E9C-101B-9397-08002B2CF9AE}" pid="3" name="KSOProductBuildVer">
    <vt:lpwstr>1033-12.2.0.13215</vt:lpwstr>
  </property>
  <property fmtid="{D5CDD505-2E9C-101B-9397-08002B2CF9AE}" pid="4" name="ContentTypeId">
    <vt:lpwstr>0x0101002C34C447E6454A40A553EE97A6C4718600B611C76F5222F34CBC8FBE6E03D5961B</vt:lpwstr>
  </property>
  <property fmtid="{D5CDD505-2E9C-101B-9397-08002B2CF9AE}" pid="5" name="Project_code">
    <vt:lpwstr>302;#UGA22007|7d60f58d-b00e-4c04-9f1e-1f1dfca6b803</vt:lpwstr>
  </property>
  <property fmtid="{D5CDD505-2E9C-101B-9397-08002B2CF9AE}" pid="6" name="Document_Language">
    <vt:lpwstr>5;#EN|eb0f068f-7d92-44c4-a2e1-052290512cff</vt:lpwstr>
  </property>
  <property fmtid="{D5CDD505-2E9C-101B-9397-08002B2CF9AE}" pid="7" name="Country">
    <vt:lpwstr>1;#UGA|1e7ef116-7281-487b-a68a-9c110788cf77</vt:lpwstr>
  </property>
  <property fmtid="{D5CDD505-2E9C-101B-9397-08002B2CF9AE}" pid="8" name="Contract_reference">
    <vt:lpwstr>301;#UGA22007-10001|6fe2a93e-d948-4186-897c-26f1bf99ed09</vt:lpwstr>
  </property>
  <property fmtid="{D5CDD505-2E9C-101B-9397-08002B2CF9AE}" pid="9" name="_dlc_DocIdItemGuid">
    <vt:lpwstr>c3d6aaa3-503f-4736-b467-e4aadce64f1d</vt:lpwstr>
  </property>
  <property fmtid="{D5CDD505-2E9C-101B-9397-08002B2CF9AE}" pid="10" name="MediaServiceImageTags">
    <vt:lpwstr/>
  </property>
  <property fmtid="{D5CDD505-2E9C-101B-9397-08002B2CF9AE}" pid="11" name="Document_Type">
    <vt:lpwstr/>
  </property>
  <property fmtid="{D5CDD505-2E9C-101B-9397-08002B2CF9AE}" pid="12" name="Document_Status">
    <vt:lpwstr/>
  </property>
  <property fmtid="{D5CDD505-2E9C-101B-9397-08002B2CF9AE}" pid="13" name="_docset_NoMedatataSyncRequired">
    <vt:lpwstr>False</vt:lpwstr>
  </property>
</Properties>
</file>