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enabelbe.sharepoint.com/sites/PSE/Contracts/21_Public_Contracts/01_Common Contracts/PSE22001-10055 - JointEnvironmentalAssessmentOfBuildings/"/>
    </mc:Choice>
  </mc:AlternateContent>
  <xr:revisionPtr revIDLastSave="70" documentId="8_{6902EE4C-4B74-4F35-8547-8EC9DDED6A0E}" xr6:coauthVersionLast="47" xr6:coauthVersionMax="47" xr10:uidLastSave="{7DB145C7-56A9-4FAA-9380-2D5DAFD704D4}"/>
  <bookViews>
    <workbookView xWindow="-108" yWindow="-108" windowWidth="23256" windowHeight="12576" tabRatio="904" firstSheet="3" activeTab="8" xr2:uid="{00000000-000D-0000-FFFF-FFFF00000000}"/>
  </bookViews>
  <sheets>
    <sheet name="Form 1 - Identification" sheetId="70" r:id="rId1"/>
    <sheet name="Form 4 - Experience - Lot 1" sheetId="59" r:id="rId2"/>
    <sheet name="Selection 2-Working Capita FS 2" sheetId="58" state="hidden" r:id="rId3"/>
    <sheet name="Form 4 - Experience - Lot 2" sheetId="71" r:id="rId4"/>
    <sheet name="Form 4 - Experience - Lot 3" sheetId="72" r:id="rId5"/>
    <sheet name="Form 4 - Experience - Lot 4" sheetId="73" r:id="rId6"/>
    <sheet name="Form 4 - Experience - Lot 5" sheetId="74" r:id="rId7"/>
    <sheet name="Form 4 - Experience - Lot 6" sheetId="75" r:id="rId8"/>
    <sheet name="Form 5 - FinancialOffer" sheetId="69" r:id="rId9"/>
    <sheet name="Form 6 - Key Experts" sheetId="60" r:id="rId10"/>
    <sheet name="_" sheetId="68" state="hidden" r:id="rId11"/>
  </sheets>
  <externalReferences>
    <externalReference r:id="rId12"/>
    <externalReference r:id="rId13"/>
  </externalReferences>
  <definedNames>
    <definedName name="_xlnm._FilterDatabase" localSheetId="8" hidden="1">'Form 5 - FinancialOffer'!$M$11:$AB$37</definedName>
    <definedName name="_Ref108092230" localSheetId="0">'Form 1 - Identification'!$B$5</definedName>
    <definedName name="accessibility">'[1]school info'!$C$37:$C$40</definedName>
    <definedName name="acoustics">'[1]room parameters'!$E$3:$E$5</definedName>
    <definedName name="areaABCGJ">'[1]school info'!$D$4:$D$8</definedName>
    <definedName name="AT">#REF!</definedName>
    <definedName name="board">'[1]room parameters'!$M$3:$M$5</definedName>
    <definedName name="Category">'[1]school info'!$G$4:$G$8</definedName>
    <definedName name="desks">'[1]room parameters'!$L$3:$L$5</definedName>
    <definedName name="directorate">'[1]school info'!$C$4:$C$19</definedName>
    <definedName name="electricallight">'[1]room parameters'!$B$3:$B$5</definedName>
    <definedName name="electricalplugs">'[1]room parameters'!$C$3:$C$5</definedName>
    <definedName name="electricitycapacity">'[1]school info'!$A$23:$A$26</definedName>
    <definedName name="floors">'[1]room parameters'!$J$3:$J$5</definedName>
    <definedName name="fromgrade">'[1]school info'!$E$4:$E$16</definedName>
    <definedName name="gender">'[1]school info'!$A$4:$A$8</definedName>
    <definedName name="healthhygiene">'[1]school info'!$C$30:$C$33</definedName>
    <definedName name="jk">#REF!</definedName>
    <definedName name="kn">#REF!</definedName>
    <definedName name="level">'[1]school info'!$B$4:$B$9</definedName>
    <definedName name="missing">'[1]room parameters'!#REF!</definedName>
    <definedName name="naturallight">'[1]room parameters'!$A$3:$A$5</definedName>
    <definedName name="needsplit">#REF!</definedName>
    <definedName name="needsplit1">#REF!</definedName>
    <definedName name="needsplitbg">#REF!,#REF!</definedName>
    <definedName name="needsplitbs">#REF!</definedName>
    <definedName name="painting">'[1]room parameters'!$H$3:$H$5</definedName>
    <definedName name="plastering">'[1]room parameters'!$G$3:$G$5</definedName>
    <definedName name="_xlnm.Print_Area" localSheetId="0">'Form 1 - Identification'!$A$1:$F$31</definedName>
    <definedName name="_xlnm.Print_Area" localSheetId="8">'Form 5 - FinancialOffer'!$A$3:$K$54</definedName>
    <definedName name="_xlnm.Print_Area" localSheetId="9">'Form 6 - Key Experts'!$A:$J</definedName>
    <definedName name="rented">'[1]room parameters'!#REF!</definedName>
    <definedName name="safetysecurity">'[1]school info'!$C$23:$C$26</definedName>
    <definedName name="structure">'[1]room parameters'!$F$3:$F$5</definedName>
    <definedName name="tograde">'[1]school info'!$F$4:$F$16</definedName>
    <definedName name="utilities">'[1]room parameters'!$K$3:$K$5</definedName>
    <definedName name="ventilation">'[1]room parameters'!$D$3:$D$5</definedName>
    <definedName name="wallguards">'[1]room parameters'!$N$3:$N$4</definedName>
    <definedName name="WC">#REF!</definedName>
    <definedName name="Works_Category">#REF!</definedName>
    <definedName name="YESNO">'[1]room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5" l="1"/>
  <c r="J17" i="75"/>
  <c r="G17" i="75"/>
  <c r="A15" i="75"/>
  <c r="A14" i="75"/>
  <c r="A13" i="75"/>
  <c r="A12" i="75"/>
  <c r="A11" i="75"/>
  <c r="A10" i="75"/>
  <c r="A9" i="75"/>
  <c r="A8" i="75"/>
  <c r="A7" i="75"/>
  <c r="A6" i="75"/>
  <c r="G19" i="74"/>
  <c r="J17" i="74"/>
  <c r="G17" i="74"/>
  <c r="A15" i="74"/>
  <c r="A14" i="74"/>
  <c r="A13" i="74"/>
  <c r="A12" i="74"/>
  <c r="A11" i="74"/>
  <c r="A10" i="74"/>
  <c r="A9" i="74"/>
  <c r="A8" i="74"/>
  <c r="A7" i="74"/>
  <c r="A6" i="74"/>
  <c r="G19" i="73"/>
  <c r="J17" i="73"/>
  <c r="G17" i="73"/>
  <c r="A15" i="73"/>
  <c r="A14" i="73"/>
  <c r="A13" i="73"/>
  <c r="A12" i="73"/>
  <c r="A11" i="73"/>
  <c r="A10" i="73"/>
  <c r="A9" i="73"/>
  <c r="A8" i="73"/>
  <c r="A7" i="73"/>
  <c r="A6" i="73"/>
  <c r="G19" i="72"/>
  <c r="J17" i="72"/>
  <c r="G17" i="72"/>
  <c r="A15" i="72"/>
  <c r="A14" i="72"/>
  <c r="A13" i="72"/>
  <c r="A12" i="72"/>
  <c r="A11" i="72"/>
  <c r="A10" i="72"/>
  <c r="A9" i="72"/>
  <c r="A8" i="72"/>
  <c r="A7" i="72"/>
  <c r="A6" i="72"/>
  <c r="G19" i="71"/>
  <c r="J17" i="71"/>
  <c r="G17" i="71"/>
  <c r="A15" i="71"/>
  <c r="A14" i="71"/>
  <c r="A13" i="71"/>
  <c r="A12" i="71"/>
  <c r="A11" i="71"/>
  <c r="A10" i="71"/>
  <c r="A9" i="71"/>
  <c r="A8" i="71"/>
  <c r="A7" i="71"/>
  <c r="A6" i="71"/>
  <c r="D22" i="60"/>
  <c r="G20" i="60"/>
  <c r="D20" i="60"/>
  <c r="E53" i="69"/>
  <c r="H51" i="69"/>
  <c r="E51" i="69"/>
  <c r="AB45" i="69"/>
  <c r="AA45" i="69"/>
  <c r="X45" i="69"/>
  <c r="V45" i="69"/>
  <c r="AB44" i="69"/>
  <c r="AA44" i="69"/>
  <c r="I43" i="69" s="1"/>
  <c r="X44" i="69"/>
  <c r="V44" i="69"/>
  <c r="I44" i="69"/>
  <c r="H44" i="69"/>
  <c r="G44" i="69"/>
  <c r="F44" i="69"/>
  <c r="E44" i="69"/>
  <c r="J43" i="69"/>
  <c r="H43" i="69"/>
  <c r="G43" i="69"/>
  <c r="F43" i="69"/>
  <c r="E43" i="69"/>
  <c r="AB42" i="69"/>
  <c r="AA42" i="69"/>
  <c r="X42" i="69"/>
  <c r="V42" i="69"/>
  <c r="AB41" i="69"/>
  <c r="AA41" i="69"/>
  <c r="I40" i="69" s="1"/>
  <c r="X41" i="69"/>
  <c r="V41" i="69"/>
  <c r="I41" i="69"/>
  <c r="H41" i="69"/>
  <c r="G41" i="69"/>
  <c r="F41" i="69"/>
  <c r="E41" i="69"/>
  <c r="J40" i="69"/>
  <c r="H40" i="69"/>
  <c r="G40" i="69"/>
  <c r="F40" i="69"/>
  <c r="E40" i="69"/>
  <c r="AB39" i="69"/>
  <c r="AA39" i="69"/>
  <c r="X39" i="69"/>
  <c r="V39" i="69"/>
  <c r="J39" i="69"/>
  <c r="AB38" i="69"/>
  <c r="AA38" i="69"/>
  <c r="X38" i="69"/>
  <c r="V38" i="69"/>
  <c r="I38" i="69"/>
  <c r="H38" i="69"/>
  <c r="G38" i="69"/>
  <c r="F38" i="69"/>
  <c r="E38" i="69"/>
  <c r="R37" i="69"/>
  <c r="D37" i="69"/>
  <c r="R36" i="69"/>
  <c r="D36" i="69"/>
  <c r="R35" i="69"/>
  <c r="D35" i="69"/>
  <c r="R34" i="69"/>
  <c r="D34" i="69"/>
  <c r="R33" i="69"/>
  <c r="D33" i="69"/>
  <c r="R32" i="69"/>
  <c r="D32" i="69"/>
  <c r="R31" i="69"/>
  <c r="D31" i="69"/>
  <c r="R30" i="69"/>
  <c r="D30" i="69"/>
  <c r="R29" i="69"/>
  <c r="D29" i="69"/>
  <c r="R28" i="69"/>
  <c r="D28" i="69"/>
  <c r="R27" i="69"/>
  <c r="D27" i="69"/>
  <c r="R26" i="69"/>
  <c r="D26" i="69"/>
  <c r="R25" i="69"/>
  <c r="D25" i="69"/>
  <c r="R24" i="69"/>
  <c r="D24" i="69"/>
  <c r="R23" i="69"/>
  <c r="D23" i="69"/>
  <c r="R22" i="69"/>
  <c r="D22" i="69"/>
  <c r="R21" i="69"/>
  <c r="D21" i="69"/>
  <c r="R20" i="69"/>
  <c r="D20" i="69"/>
  <c r="R19" i="69"/>
  <c r="D19" i="69"/>
  <c r="R18" i="69"/>
  <c r="D18" i="69"/>
  <c r="R17" i="69"/>
  <c r="D17" i="69"/>
  <c r="R16" i="69"/>
  <c r="D16" i="69"/>
  <c r="R15" i="69"/>
  <c r="D15" i="69"/>
  <c r="R14" i="69"/>
  <c r="D14" i="69"/>
  <c r="R13" i="69"/>
  <c r="D13" i="69"/>
  <c r="J11" i="69"/>
  <c r="I11" i="69"/>
  <c r="I39" i="69" s="1"/>
  <c r="H11" i="69"/>
  <c r="H39" i="69" s="1"/>
  <c r="G11" i="69"/>
  <c r="G39" i="69" s="1"/>
  <c r="F11" i="69"/>
  <c r="F39" i="69" s="1"/>
  <c r="E11" i="69"/>
  <c r="E39" i="69" s="1"/>
  <c r="O16" i="58"/>
  <c r="K16" i="58"/>
  <c r="J16" i="58"/>
  <c r="I16" i="58"/>
  <c r="H16" i="58"/>
  <c r="B16" i="58"/>
  <c r="O15" i="58"/>
  <c r="K15" i="58"/>
  <c r="J15" i="58"/>
  <c r="B15" i="58"/>
  <c r="O14" i="58"/>
  <c r="K14" i="58"/>
  <c r="J14" i="58"/>
  <c r="B14" i="58"/>
  <c r="O13" i="58"/>
  <c r="K13" i="58"/>
  <c r="J13" i="58"/>
  <c r="B13" i="58"/>
  <c r="O12" i="58"/>
  <c r="K12" i="58"/>
  <c r="J12" i="58"/>
  <c r="I12" i="58"/>
  <c r="H12" i="58"/>
  <c r="B12" i="58"/>
  <c r="O11" i="58"/>
  <c r="K11" i="58"/>
  <c r="J11" i="58"/>
  <c r="I11" i="58"/>
  <c r="H11" i="58"/>
  <c r="B11" i="58"/>
  <c r="O10" i="58"/>
  <c r="K10" i="58"/>
  <c r="J10" i="58"/>
  <c r="I10" i="58"/>
  <c r="H10" i="58"/>
  <c r="B10" i="58"/>
  <c r="O9" i="58"/>
  <c r="K9" i="58"/>
  <c r="J9" i="58"/>
  <c r="I9" i="58"/>
  <c r="H9" i="58"/>
  <c r="B9" i="58"/>
  <c r="O8" i="58"/>
  <c r="K8" i="58"/>
  <c r="J8" i="58"/>
  <c r="I8" i="58"/>
  <c r="H8" i="58"/>
  <c r="B8" i="58"/>
  <c r="G19" i="59"/>
  <c r="J17" i="59"/>
  <c r="G17" i="59"/>
  <c r="A15" i="59"/>
  <c r="A14" i="59"/>
  <c r="A13" i="59"/>
  <c r="A12" i="59"/>
  <c r="A11" i="59"/>
  <c r="A10" i="59"/>
  <c r="A9" i="59"/>
  <c r="A8" i="59"/>
  <c r="A7" i="59"/>
  <c r="A6" i="59"/>
  <c r="E29" i="70"/>
  <c r="G21" i="60" s="1"/>
  <c r="J18" i="74" l="1"/>
  <c r="J18" i="75"/>
  <c r="J18" i="72"/>
  <c r="J18" i="73"/>
  <c r="J18" i="71"/>
  <c r="E42" i="69"/>
  <c r="G45" i="69"/>
  <c r="G42" i="69"/>
  <c r="E45" i="69"/>
  <c r="F42" i="69"/>
  <c r="I42" i="69"/>
  <c r="H45" i="69"/>
  <c r="F45" i="69"/>
  <c r="H42" i="69"/>
  <c r="I45" i="69"/>
  <c r="J18" i="59"/>
  <c r="H52" i="69"/>
</calcChain>
</file>

<file path=xl/sharedStrings.xml><?xml version="1.0" encoding="utf-8"?>
<sst xmlns="http://schemas.openxmlformats.org/spreadsheetml/2006/main" count="480" uniqueCount="224">
  <si>
    <t>Tender PSE22001-10055</t>
  </si>
  <si>
    <t>Form 1</t>
  </si>
  <si>
    <t>Identification form</t>
  </si>
  <si>
    <t>Name of the company, organization or joint venture and legal form</t>
  </si>
  <si>
    <t>Nationality of the tenderer and of staff (if different)</t>
  </si>
  <si>
    <r>
      <t xml:space="preserve">Domicile / registered office </t>
    </r>
    <r>
      <rPr>
        <b/>
        <sz val="10.5"/>
        <color rgb="FF585756"/>
        <rFont val="Calibri"/>
        <family val="2"/>
        <scheme val="minor"/>
      </rPr>
      <t>complete</t>
    </r>
    <r>
      <rPr>
        <sz val="10.5"/>
        <color rgb="FF585756"/>
        <rFont val="Calibri"/>
        <family val="2"/>
        <scheme val="minor"/>
      </rPr>
      <t xml:space="preserve"> address</t>
    </r>
  </si>
  <si>
    <t>Street name (compulsory)</t>
  </si>
  <si>
    <t>House number (compulsory)</t>
  </si>
  <si>
    <t>Zip code or neighbourhood</t>
  </si>
  <si>
    <t>City or village</t>
  </si>
  <si>
    <t>Country or territory</t>
  </si>
  <si>
    <t>Telephone number (with country code)</t>
  </si>
  <si>
    <t>National Social Security Office registration number or equivalent</t>
  </si>
  <si>
    <t>Enterprise or organization registration number</t>
  </si>
  <si>
    <t>Represented by the undersigned</t>
  </si>
  <si>
    <t>Full Name</t>
  </si>
  <si>
    <t>Title</t>
  </si>
  <si>
    <t>Contact person</t>
  </si>
  <si>
    <t>Title / function</t>
  </si>
  <si>
    <t xml:space="preserve">Phone </t>
  </si>
  <si>
    <t>E-mail</t>
  </si>
  <si>
    <t>If different: Project manager for this contract</t>
  </si>
  <si>
    <t>Bank account for payments</t>
  </si>
  <si>
    <t xml:space="preserve"> IBAN</t>
  </si>
  <si>
    <t>BIC/SWIFT</t>
  </si>
  <si>
    <t>Financial institution</t>
  </si>
  <si>
    <t>Account holder name</t>
  </si>
  <si>
    <t>Full Name:</t>
  </si>
  <si>
    <t>Place:</t>
  </si>
  <si>
    <t>Date:</t>
  </si>
  <si>
    <t>Duly authorised to sign this tender on behalf of:</t>
  </si>
  <si>
    <t>Signature and stamp:</t>
  </si>
  <si>
    <t>Form 4</t>
  </si>
  <si>
    <t>Lot 1</t>
  </si>
  <si>
    <t>List of  the main similar services</t>
  </si>
  <si>
    <t>#</t>
  </si>
  <si>
    <t>Description of the main similar services performed</t>
  </si>
  <si>
    <t xml:space="preserve">Value in currency </t>
  </si>
  <si>
    <r>
      <t xml:space="preserve">Currency </t>
    </r>
    <r>
      <rPr>
        <sz val="10"/>
        <rFont val="Calibri"/>
        <family val="2"/>
        <scheme val="minor"/>
      </rPr>
      <t>(USD/ILS/JOD/...)</t>
    </r>
  </si>
  <si>
    <t>Value EUR</t>
  </si>
  <si>
    <t>Dates</t>
  </si>
  <si>
    <t>Contracting Authority contact</t>
  </si>
  <si>
    <t>Start</t>
  </si>
  <si>
    <t>End</t>
  </si>
  <si>
    <t>Full name</t>
  </si>
  <si>
    <t>c</t>
  </si>
  <si>
    <t>Average annual exchange rates from ILS to  EURO:</t>
  </si>
  <si>
    <t>Average annual exchange rates USD :</t>
  </si>
  <si>
    <t xml:space="preserve"> No.</t>
  </si>
  <si>
    <t>Tenderer</t>
  </si>
  <si>
    <t>Current Assests (USD)</t>
  </si>
  <si>
    <t>Currunt Liabilities (USD)</t>
  </si>
  <si>
    <t>Current Assests (ILS)</t>
  </si>
  <si>
    <t>Currunt Liabilities (ILS)</t>
  </si>
  <si>
    <t>Current Assests (EUR)</t>
  </si>
  <si>
    <t>Currunt Liabilities (EUR)</t>
  </si>
  <si>
    <t>Working Capital</t>
  </si>
  <si>
    <t xml:space="preserve">Current. Working capital </t>
  </si>
  <si>
    <t>Other source 1 (form 5)</t>
  </si>
  <si>
    <t>Other source 2  (form 5)</t>
  </si>
  <si>
    <t>Other source 3  (form 5)</t>
  </si>
  <si>
    <t>Total resources</t>
  </si>
  <si>
    <t>Qualified for lot</t>
  </si>
  <si>
    <t>Combination</t>
  </si>
  <si>
    <t>Valid proof of resources?</t>
  </si>
  <si>
    <t>Lot 2</t>
  </si>
  <si>
    <t>both</t>
  </si>
  <si>
    <t>Mega Power Co.</t>
  </si>
  <si>
    <t xml:space="preserve">Flash Tech </t>
  </si>
  <si>
    <t>Atallah Co.</t>
  </si>
  <si>
    <t>Al Ned Trade Co.</t>
  </si>
  <si>
    <t>SunGate</t>
  </si>
  <si>
    <t>Al Haddad Bro. Co.</t>
  </si>
  <si>
    <t>Arben Co.</t>
  </si>
  <si>
    <t>Sunergy Co.</t>
  </si>
  <si>
    <t xml:space="preserve">Masoud &amp; Ali Co. </t>
  </si>
  <si>
    <t>Lot 3</t>
  </si>
  <si>
    <t>Lot 4</t>
  </si>
  <si>
    <t>Lot 5</t>
  </si>
  <si>
    <t>Lot 6</t>
  </si>
  <si>
    <t>Form 5</t>
  </si>
  <si>
    <t>Financial offer</t>
  </si>
  <si>
    <t>The tenderer may submit a tender for one lot, several or all the lots. A tender for part of a lot is inadmissible.</t>
  </si>
  <si>
    <t>Phases</t>
  </si>
  <si>
    <t>Lots</t>
  </si>
  <si>
    <t>Energy audit</t>
  </si>
  <si>
    <t>Carbon footprint</t>
  </si>
  <si>
    <t>Water</t>
  </si>
  <si>
    <t>Solid waste</t>
  </si>
  <si>
    <t>Infra upgrading</t>
  </si>
  <si>
    <t>KAP Survey</t>
  </si>
  <si>
    <t>A - Inception</t>
  </si>
  <si>
    <t>Price included in preliminary assessment pricing</t>
  </si>
  <si>
    <t>B - Preliminary assessment</t>
  </si>
  <si>
    <t>Deliverable</t>
  </si>
  <si>
    <t>Macro-analysis</t>
  </si>
  <si>
    <t>From Energy consumption and embodied in building  materials</t>
  </si>
  <si>
    <t>Water consumption macro-analysis</t>
  </si>
  <si>
    <t>Preliminary Assessment</t>
  </si>
  <si>
    <t>ESS database and preliminary Assessment</t>
  </si>
  <si>
    <t>Awareness assessment report</t>
  </si>
  <si>
    <t>Sites and Buildings information</t>
  </si>
  <si>
    <t>Unit</t>
  </si>
  <si>
    <t>Site</t>
  </si>
  <si>
    <t>Room</t>
  </si>
  <si>
    <t>Lumpsum</t>
  </si>
  <si>
    <t>EQ</t>
  </si>
  <si>
    <r>
      <t>N</t>
    </r>
    <r>
      <rPr>
        <b/>
        <vertAlign val="superscript"/>
        <sz val="9"/>
        <color rgb="FF585756"/>
        <rFont val="Calibri"/>
        <family val="2"/>
        <scheme val="minor"/>
      </rPr>
      <t>o</t>
    </r>
  </si>
  <si>
    <t>Building Type</t>
  </si>
  <si>
    <t>Name</t>
  </si>
  <si>
    <t>GPS coordinates</t>
  </si>
  <si>
    <t>Google Maps</t>
  </si>
  <si>
    <t>Governorate or directorate</t>
  </si>
  <si>
    <t>Year of construction</t>
  </si>
  <si>
    <t># of buildings</t>
  </si>
  <si>
    <t># of floors</t>
  </si>
  <si>
    <r>
      <t>Gross floor area [m</t>
    </r>
    <r>
      <rPr>
        <b/>
        <vertAlign val="superscript"/>
        <sz val="9"/>
        <color rgb="FF585756"/>
        <rFont val="Calibri"/>
        <family val="2"/>
        <scheme val="minor"/>
      </rPr>
      <t>2</t>
    </r>
    <r>
      <rPr>
        <b/>
        <sz val="9"/>
        <color rgb="FF585756"/>
        <rFont val="Calibri"/>
        <family val="2"/>
        <scheme val="minor"/>
      </rPr>
      <t>]</t>
    </r>
  </si>
  <si>
    <t>Solar panels [kwp]</t>
  </si>
  <si>
    <t>Existing water treatment or harvesting</t>
  </si>
  <si>
    <t># rooms</t>
  </si>
  <si>
    <t>#students</t>
  </si>
  <si>
    <t>Unit Price</t>
  </si>
  <si>
    <t>Total A+B</t>
  </si>
  <si>
    <t>C - Detailed assessment</t>
  </si>
  <si>
    <t>Micro-analysis</t>
  </si>
  <si>
    <t>From all sources</t>
  </si>
  <si>
    <t>Detailed assessment</t>
  </si>
  <si>
    <t>C4 - List of proposed interventions</t>
  </si>
  <si>
    <t>Latitude</t>
  </si>
  <si>
    <t>Longitude</t>
  </si>
  <si>
    <t>Click</t>
  </si>
  <si>
    <t>←</t>
  </si>
  <si>
    <t>School</t>
  </si>
  <si>
    <t>Mesillia Sec Girls</t>
  </si>
  <si>
    <t>32.3908</t>
  </si>
  <si>
    <t>Jenin</t>
  </si>
  <si>
    <t>--</t>
  </si>
  <si>
    <t>no</t>
  </si>
  <si>
    <t>Fahmeh boys</t>
  </si>
  <si>
    <t>VTC</t>
  </si>
  <si>
    <t>Jenin New VTC</t>
  </si>
  <si>
    <t>Harvesting</t>
  </si>
  <si>
    <t>Tulkarem VTC</t>
  </si>
  <si>
    <t>Tulkarem</t>
  </si>
  <si>
    <t>Zawata Sec Coed</t>
  </si>
  <si>
    <t>Nablus</t>
  </si>
  <si>
    <t>Zawata</t>
  </si>
  <si>
    <t>Yes</t>
  </si>
  <si>
    <t>Nablus VTC</t>
  </si>
  <si>
    <t xml:space="preserve">Nablus </t>
  </si>
  <si>
    <t>Qalqylia VTC</t>
  </si>
  <si>
    <t>Qalqylia</t>
  </si>
  <si>
    <t>Salfeet VTC</t>
  </si>
  <si>
    <t xml:space="preserve">Salfeet </t>
  </si>
  <si>
    <t>Kober Sec Boys</t>
  </si>
  <si>
    <t>Ramallah</t>
  </si>
  <si>
    <t>Kober</t>
  </si>
  <si>
    <t>Al koroom high basic boys school Betonia</t>
  </si>
  <si>
    <t>Betonia</t>
  </si>
  <si>
    <t>Beit-Our VTC</t>
  </si>
  <si>
    <t xml:space="preserve">Beit Our </t>
  </si>
  <si>
    <t xml:space="preserve">Al-Rawdah Al-Hadeethah Secondary Coed </t>
  </si>
  <si>
    <t>Jerusalem</t>
  </si>
  <si>
    <t>Zaayem</t>
  </si>
  <si>
    <t>tbc</t>
  </si>
  <si>
    <t>No</t>
  </si>
  <si>
    <t xml:space="preserve">Asheikh Sa'ad Secondary Girls' </t>
  </si>
  <si>
    <t>Sheikh Saad</t>
  </si>
  <si>
    <t>Planned:36</t>
  </si>
  <si>
    <t xml:space="preserve">Ash-shabbat Al-Shamileh Secondary </t>
  </si>
  <si>
    <t xml:space="preserve">Al-Hasan Athany Basic Boys' </t>
  </si>
  <si>
    <t>Al-Ezaria VTC</t>
  </si>
  <si>
    <t xml:space="preserve">Al-Ezaria </t>
  </si>
  <si>
    <t>Marah Rabah Sec Girls</t>
  </si>
  <si>
    <t>Bethlehem</t>
  </si>
  <si>
    <t>Marah Rabah</t>
  </si>
  <si>
    <t>Beit Jala VTC</t>
  </si>
  <si>
    <t xml:space="preserve">Beit Jala </t>
  </si>
  <si>
    <t>Halhoul VTC</t>
  </si>
  <si>
    <t>North Hebron</t>
  </si>
  <si>
    <t xml:space="preserve">Halhoul </t>
  </si>
  <si>
    <t>Hafez Abed Alnabi Basic School</t>
  </si>
  <si>
    <t>Hebron</t>
  </si>
  <si>
    <t>yes</t>
  </si>
  <si>
    <t>Ithna Basic Girls</t>
  </si>
  <si>
    <t>Idna</t>
  </si>
  <si>
    <t>Al Qawasmeh</t>
  </si>
  <si>
    <t>Hebron VTC</t>
  </si>
  <si>
    <t>Doma Secondary Girls School</t>
  </si>
  <si>
    <t>South Hebron</t>
  </si>
  <si>
    <t>Dahriyeh</t>
  </si>
  <si>
    <t>Yatta VTC</t>
  </si>
  <si>
    <t>Yatta</t>
  </si>
  <si>
    <t>TOTAL C</t>
  </si>
  <si>
    <t>Total</t>
  </si>
  <si>
    <t>GRAND TOTAL PER LOT</t>
  </si>
  <si>
    <t>Average</t>
  </si>
  <si>
    <t>FOR INTERNAL USE - SUB TOTALS PER PROJECT</t>
  </si>
  <si>
    <t>B</t>
  </si>
  <si>
    <t>PSE22001 (14 Schools)</t>
  </si>
  <si>
    <t>C</t>
  </si>
  <si>
    <t>TOT</t>
  </si>
  <si>
    <t>PSE22003 (11 VTCs)</t>
  </si>
  <si>
    <t>Do NOT change the “Financial offer &amp; tender form”. Reservations are not permitted.</t>
  </si>
  <si>
    <t>By submitting this tender, the tenderer explicitly declares accepting all conditions mentioned in the tender documents and renounces to his own (sales) conditions. (S)he commits to executing this public contract for the following lump-sum prices, in EUR and exclusive of VAT (written in figures).</t>
  </si>
  <si>
    <t xml:space="preserve">International travel days are not reimbursed by Enabel. In case the contract is extended, the prices mentioned in the contract apply. Cf. points ‎3.4.2, p.13  and ‎4.16, p.26.  This contract is subject to applicable withholding tax. For national service providers registered in the oPt, Consulting Offices are exempted from V.A.T. while for Individual Consultants, 5% will be deducted at payment unless they provide a deduction at source certificate. For international consultants, Belgium legislation applies. For national service providers registered in Israel, Consulting Offices will charge V.A.T. on top of the above-mentioned prices. For Individual Consultants registered in Israel, 30% will be deducted at payment unless they provide a deduction at source certificate. </t>
  </si>
  <si>
    <t>Form 6</t>
  </si>
  <si>
    <t>Key Experts</t>
  </si>
  <si>
    <t>Position</t>
  </si>
  <si>
    <t>First Name</t>
  </si>
  <si>
    <t>Last Name</t>
  </si>
  <si>
    <t>Years of relevant experience</t>
  </si>
  <si>
    <t>Educational Degree</t>
  </si>
  <si>
    <t>CV Attached?</t>
  </si>
  <si>
    <t>Energy auditor</t>
  </si>
  <si>
    <t>Electrical engineer</t>
  </si>
  <si>
    <t>Carbon Emissions Analyst</t>
  </si>
  <si>
    <t>Mechanical/plumbing engineer</t>
  </si>
  <si>
    <t>Solid Waste expert</t>
  </si>
  <si>
    <t xml:space="preserve">Architect or Civil Engineer </t>
  </si>
  <si>
    <t>TVET Expert</t>
  </si>
  <si>
    <t>KAP Survey expert</t>
  </si>
  <si>
    <t>other (specify)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</si>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</sst>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2]\ * #,##0.00_-;\-[$€-2]\ * #,##0.00_-;_-[$€-2]\ * &quot;-&quot;??_-;_-@_-"/>
    <numFmt numFmtId="165" formatCode="_-[$€-2]\ * #,##0_-;\-[$€-2]\ * #,##0_-;_-[$€-2]\ * &quot;-&quot;??_-;_-@_-"/>
    <numFmt numFmtId="166" formatCode="_([$€-2]\ * #,##0.00_);_([$€-2]\ * \(#,##0.00\);_([$€-2]\ * &quot;-&quot;??_);_(@_)"/>
    <numFmt numFmtId="167" formatCode="_ &quot;N&quot;\ * #,##0.00_ ;_ &quot;N&quot;\ * \-#,##0.00_ ;_ &quot;N&quot;\ * &quot;-&quot;??_ ;_ @_ "/>
    <numFmt numFmtId="168" formatCode="_-[$$-409]* #,##0.00_ ;_-[$$-409]* \-#,##0.00\ ;_-[$$-409]* &quot;-&quot;??_ ;_-@_ "/>
    <numFmt numFmtId="169" formatCode="&quot;Date opening: &quot;dd/mm/yyyy"/>
    <numFmt numFmtId="170" formatCode="0.0"/>
    <numFmt numFmtId="171" formatCode="dd\ mmm\ yyyy"/>
    <numFmt numFmtId="172" formatCode="0.0000"/>
  </numFmts>
  <fonts count="33" x14ac:knownFonts="1">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sz val="8"/>
      <name val="Calibri"/>
      <family val="2"/>
      <scheme val="minor"/>
    </font>
    <font>
      <b/>
      <sz val="11"/>
      <name val="Calibri"/>
      <family val="2"/>
      <scheme val="minor"/>
    </font>
    <font>
      <sz val="11"/>
      <color theme="1"/>
      <name val="Calibri"/>
      <family val="2"/>
      <scheme val="minor"/>
    </font>
    <font>
      <sz val="10"/>
      <color rgb="FF000000"/>
      <name val="Calibri"/>
      <family val="2"/>
      <scheme val="minor"/>
    </font>
    <font>
      <sz val="10"/>
      <name val="Arial"/>
      <family val="2"/>
    </font>
    <font>
      <b/>
      <sz val="10.5"/>
      <name val="Calibri"/>
      <family val="2"/>
      <scheme val="minor"/>
    </font>
    <font>
      <sz val="11"/>
      <color theme="0"/>
      <name val="Calibri"/>
      <family val="2"/>
      <scheme val="minor"/>
    </font>
    <font>
      <b/>
      <sz val="11"/>
      <color theme="2" tint="-0.749992370372631"/>
      <name val="Calibri Light"/>
      <family val="2"/>
      <scheme val="major"/>
    </font>
    <font>
      <sz val="11"/>
      <color rgb="FFFF0000"/>
      <name val="Georgia"/>
      <family val="1"/>
    </font>
    <font>
      <b/>
      <sz val="11"/>
      <color theme="0"/>
      <name val="Calibri Light"/>
      <family val="2"/>
      <scheme val="major"/>
    </font>
    <font>
      <sz val="11"/>
      <color theme="0"/>
      <name val="Georgia"/>
      <family val="1"/>
    </font>
    <font>
      <b/>
      <sz val="16"/>
      <name val="Calibri"/>
      <family val="2"/>
      <scheme val="minor"/>
    </font>
    <font>
      <b/>
      <sz val="9"/>
      <color rgb="FF585756"/>
      <name val="Calibri"/>
      <family val="2"/>
      <scheme val="minor"/>
    </font>
    <font>
      <b/>
      <vertAlign val="superscript"/>
      <sz val="9"/>
      <color rgb="FF585756"/>
      <name val="Calibri"/>
      <family val="2"/>
      <scheme val="minor"/>
    </font>
    <font>
      <sz val="9"/>
      <color rgb="FF595959"/>
      <name val="Calibri"/>
      <family val="2"/>
      <scheme val="minor"/>
    </font>
    <font>
      <b/>
      <sz val="10"/>
      <color rgb="FF585756"/>
      <name val="Calibri"/>
      <family val="2"/>
      <scheme val="minor"/>
    </font>
    <font>
      <sz val="10"/>
      <color rgb="FF585756"/>
      <name val="Calibri"/>
      <family val="2"/>
      <scheme val="minor"/>
    </font>
    <font>
      <sz val="8"/>
      <color rgb="FF585756"/>
      <name val="Calibri"/>
      <family val="2"/>
      <scheme val="minor"/>
    </font>
    <font>
      <b/>
      <sz val="9"/>
      <color theme="0" tint="-0.499984740745262"/>
      <name val="Calibri"/>
      <family val="2"/>
      <scheme val="minor"/>
    </font>
    <font>
      <sz val="11"/>
      <color theme="0" tint="-0.499984740745262"/>
      <name val="Calibri"/>
      <family val="2"/>
      <scheme val="minor"/>
    </font>
    <font>
      <sz val="9"/>
      <color theme="1"/>
      <name val="Calibri"/>
      <family val="2"/>
      <scheme val="minor"/>
    </font>
    <font>
      <u/>
      <sz val="9"/>
      <color theme="8"/>
      <name val="Calibri"/>
      <family val="2"/>
      <scheme val="minor"/>
    </font>
    <font>
      <b/>
      <sz val="11"/>
      <color theme="1"/>
      <name val="Aptos Narrow"/>
      <family val="2"/>
    </font>
    <font>
      <b/>
      <sz val="9"/>
      <color theme="1"/>
      <name val="Calibri"/>
      <family val="2"/>
      <scheme val="minor"/>
    </font>
    <font>
      <b/>
      <sz val="12"/>
      <name val="Calibri"/>
      <family val="2"/>
      <scheme val="minor"/>
    </font>
    <font>
      <sz val="11"/>
      <color rgb="FF585756"/>
      <name val="Calibri"/>
      <family val="2"/>
      <scheme val="minor"/>
    </font>
    <font>
      <sz val="10.5"/>
      <color rgb="FF585756"/>
      <name val="Calibri"/>
      <family val="2"/>
      <scheme val="minor"/>
    </font>
    <font>
      <b/>
      <sz val="10.5"/>
      <color rgb="FF585756"/>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2F2F2"/>
        <bgColor indexed="64"/>
      </patternFill>
    </fill>
    <fill>
      <patternFill patternType="solid">
        <fgColor rgb="FFFBE4D5"/>
        <bgColor indexed="64"/>
      </patternFill>
    </fill>
    <fill>
      <patternFill patternType="solid">
        <fgColor rgb="FFF4EDE8"/>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EEAF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167" fontId="7" fillId="0" borderId="0" applyFont="0" applyFill="0" applyBorder="0" applyAlignment="0" applyProtection="0"/>
    <xf numFmtId="0" fontId="8" fillId="0" borderId="0"/>
    <xf numFmtId="0" fontId="9" fillId="0" borderId="0"/>
  </cellStyleXfs>
  <cellXfs count="343">
    <xf numFmtId="0" fontId="0" fillId="0" borderId="0" xfId="0"/>
    <xf numFmtId="0" fontId="4" fillId="0" borderId="0" xfId="0" applyFont="1"/>
    <xf numFmtId="49" fontId="3" fillId="0" borderId="0" xfId="0" applyNumberFormat="1" applyFont="1" applyAlignment="1">
      <alignment horizontal="center" vertical="center"/>
    </xf>
    <xf numFmtId="0" fontId="0" fillId="0" borderId="0" xfId="0" applyAlignment="1">
      <alignment horizont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166" fontId="0" fillId="0" borderId="0" xfId="0" applyNumberFormat="1"/>
    <xf numFmtId="0" fontId="0" fillId="0" borderId="1" xfId="0" applyBorder="1"/>
    <xf numFmtId="0" fontId="1" fillId="2" borderId="2" xfId="0" applyFont="1" applyFill="1" applyBorder="1" applyAlignment="1">
      <alignment horizontal="center" vertical="center"/>
    </xf>
    <xf numFmtId="0" fontId="0" fillId="0" borderId="6" xfId="0" applyBorder="1"/>
    <xf numFmtId="0" fontId="1" fillId="2" borderId="1" xfId="0" applyFont="1" applyFill="1" applyBorder="1" applyAlignment="1">
      <alignment vertical="center"/>
    </xf>
    <xf numFmtId="0" fontId="1" fillId="2" borderId="7" xfId="0" applyFont="1" applyFill="1" applyBorder="1" applyAlignment="1">
      <alignment horizontal="center" vertical="center"/>
    </xf>
    <xf numFmtId="4" fontId="3" fillId="0" borderId="0" xfId="0" applyNumberFormat="1" applyFont="1" applyAlignment="1">
      <alignment vertical="center" wrapText="1"/>
    </xf>
    <xf numFmtId="4" fontId="0" fillId="0" borderId="0" xfId="0" applyNumberFormat="1"/>
    <xf numFmtId="166" fontId="0" fillId="0" borderId="0" xfId="0" applyNumberFormat="1" applyAlignment="1">
      <alignment horizontal="center"/>
    </xf>
    <xf numFmtId="164" fontId="0" fillId="3" borderId="5" xfId="0" applyNumberFormat="1" applyFill="1" applyBorder="1" applyAlignment="1">
      <alignment horizontal="center" vertical="center"/>
    </xf>
    <xf numFmtId="165" fontId="1" fillId="2" borderId="3"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0" fontId="0" fillId="0" borderId="11" xfId="0" applyBorder="1" applyAlignment="1">
      <alignment horizontal="center" vertical="center"/>
    </xf>
    <xf numFmtId="0" fontId="12" fillId="0" borderId="7" xfId="0" applyFont="1" applyBorder="1" applyAlignment="1">
      <alignment vertical="center" wrapText="1"/>
    </xf>
    <xf numFmtId="0" fontId="0" fillId="3" borderId="15" xfId="0" applyFill="1" applyBorder="1" applyAlignment="1">
      <alignment horizontal="center" vertical="center"/>
    </xf>
    <xf numFmtId="0" fontId="0" fillId="3" borderId="4" xfId="0" applyFill="1" applyBorder="1" applyAlignment="1">
      <alignment vertical="center" wrapText="1"/>
    </xf>
    <xf numFmtId="0" fontId="0" fillId="3" borderId="4" xfId="0" applyFill="1" applyBorder="1" applyAlignment="1">
      <alignment horizontal="center" vertical="center"/>
    </xf>
    <xf numFmtId="4" fontId="4" fillId="3" borderId="1" xfId="0" applyNumberFormat="1" applyFont="1" applyFill="1" applyBorder="1" applyAlignment="1">
      <alignment vertical="center" wrapText="1"/>
    </xf>
    <xf numFmtId="4" fontId="4" fillId="3" borderId="7" xfId="0" applyNumberFormat="1" applyFont="1" applyFill="1" applyBorder="1" applyAlignment="1">
      <alignment vertical="center" wrapText="1"/>
    </xf>
    <xf numFmtId="164" fontId="0" fillId="3" borderId="7" xfId="0" applyNumberFormat="1" applyFill="1" applyBorder="1" applyAlignment="1">
      <alignment vertical="center" wrapText="1"/>
    </xf>
    <xf numFmtId="164" fontId="4" fillId="3" borderId="6" xfId="0" applyNumberFormat="1" applyFont="1" applyFill="1" applyBorder="1" applyAlignment="1">
      <alignment vertical="center" wrapText="1"/>
    </xf>
    <xf numFmtId="164" fontId="4" fillId="3" borderId="1" xfId="0" applyNumberFormat="1" applyFont="1" applyFill="1" applyBorder="1" applyAlignment="1">
      <alignment horizontal="center" vertical="center"/>
    </xf>
    <xf numFmtId="20" fontId="4" fillId="3" borderId="6" xfId="0" applyNumberFormat="1" applyFont="1" applyFill="1" applyBorder="1" applyAlignment="1">
      <alignment horizontal="center" vertical="center" wrapText="1"/>
    </xf>
    <xf numFmtId="20" fontId="13" fillId="3" borderId="1" xfId="0" applyNumberFormat="1" applyFont="1" applyFill="1" applyBorder="1" applyAlignment="1">
      <alignment horizontal="center" vertical="center" wrapText="1"/>
    </xf>
    <xf numFmtId="4" fontId="4" fillId="3" borderId="6" xfId="0" applyNumberFormat="1" applyFont="1" applyFill="1" applyBorder="1" applyAlignment="1">
      <alignment vertical="center" wrapText="1"/>
    </xf>
    <xf numFmtId="20" fontId="13" fillId="3" borderId="1" xfId="0" applyNumberFormat="1" applyFont="1" applyFill="1" applyBorder="1" applyAlignment="1">
      <alignment vertical="center" wrapText="1"/>
    </xf>
    <xf numFmtId="20" fontId="4" fillId="3" borderId="1" xfId="0" applyNumberFormat="1" applyFont="1" applyFill="1" applyBorder="1" applyAlignment="1">
      <alignment horizontal="center" vertical="center" wrapText="1"/>
    </xf>
    <xf numFmtId="4" fontId="4" fillId="0" borderId="6"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7" xfId="0" applyNumberFormat="1" applyFont="1" applyBorder="1" applyAlignment="1">
      <alignment vertical="center" wrapText="1"/>
    </xf>
    <xf numFmtId="164" fontId="0" fillId="0" borderId="7" xfId="0" applyNumberFormat="1" applyBorder="1" applyAlignment="1">
      <alignment vertical="center" wrapText="1"/>
    </xf>
    <xf numFmtId="20" fontId="4" fillId="0" borderId="6"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0" fontId="0" fillId="3" borderId="7" xfId="0" applyFill="1" applyBorder="1" applyAlignment="1">
      <alignment vertical="center" wrapText="1"/>
    </xf>
    <xf numFmtId="0" fontId="0" fillId="0" borderId="21" xfId="0" applyBorder="1" applyAlignment="1">
      <alignment horizontal="center" vertical="center"/>
    </xf>
    <xf numFmtId="0" fontId="12" fillId="0" borderId="9" xfId="0" applyFont="1" applyBorder="1" applyAlignment="1">
      <alignment vertical="center" wrapText="1"/>
    </xf>
    <xf numFmtId="4" fontId="4" fillId="3" borderId="22" xfId="0" applyNumberFormat="1" applyFont="1" applyFill="1" applyBorder="1" applyAlignment="1">
      <alignment vertical="center" wrapText="1"/>
    </xf>
    <xf numFmtId="4" fontId="4" fillId="3" borderId="8" xfId="0" applyNumberFormat="1" applyFont="1" applyFill="1" applyBorder="1" applyAlignment="1">
      <alignment vertical="center" wrapText="1"/>
    </xf>
    <xf numFmtId="4" fontId="4" fillId="3" borderId="9" xfId="0" applyNumberFormat="1" applyFont="1" applyFill="1" applyBorder="1" applyAlignment="1">
      <alignment vertical="center" wrapText="1"/>
    </xf>
    <xf numFmtId="164" fontId="0" fillId="3" borderId="9" xfId="0" applyNumberFormat="1" applyFill="1" applyBorder="1" applyAlignment="1">
      <alignment vertical="center" wrapText="1"/>
    </xf>
    <xf numFmtId="0" fontId="11" fillId="5" borderId="11" xfId="0" applyFont="1" applyFill="1" applyBorder="1" applyAlignment="1">
      <alignment horizontal="center" vertical="center"/>
    </xf>
    <xf numFmtId="0" fontId="14" fillId="5" borderId="7" xfId="0" applyFont="1" applyFill="1" applyBorder="1" applyAlignment="1">
      <alignment vertical="center" wrapText="1"/>
    </xf>
    <xf numFmtId="4" fontId="11" fillId="5" borderId="6" xfId="0" applyNumberFormat="1" applyFont="1" applyFill="1" applyBorder="1" applyAlignment="1">
      <alignment vertical="center" wrapText="1"/>
    </xf>
    <xf numFmtId="4" fontId="11" fillId="5" borderId="1" xfId="0" applyNumberFormat="1" applyFont="1" applyFill="1" applyBorder="1" applyAlignment="1">
      <alignment vertical="center" wrapText="1"/>
    </xf>
    <xf numFmtId="4" fontId="11" fillId="5" borderId="7" xfId="0" applyNumberFormat="1" applyFont="1" applyFill="1" applyBorder="1" applyAlignment="1">
      <alignment vertical="center" wrapText="1"/>
    </xf>
    <xf numFmtId="164" fontId="11" fillId="5" borderId="7" xfId="0" applyNumberFormat="1" applyFont="1" applyFill="1" applyBorder="1" applyAlignment="1">
      <alignment vertical="center" wrapText="1"/>
    </xf>
    <xf numFmtId="164" fontId="11" fillId="5" borderId="6" xfId="0" applyNumberFormat="1" applyFont="1" applyFill="1" applyBorder="1" applyAlignment="1">
      <alignment vertical="center" wrapText="1"/>
    </xf>
    <xf numFmtId="164" fontId="11" fillId="5" borderId="1" xfId="0" applyNumberFormat="1" applyFont="1" applyFill="1" applyBorder="1" applyAlignment="1">
      <alignment horizontal="center" vertical="center"/>
    </xf>
    <xf numFmtId="164" fontId="11" fillId="5" borderId="5" xfId="0" applyNumberFormat="1" applyFont="1" applyFill="1" applyBorder="1" applyAlignment="1">
      <alignment horizontal="center" vertical="center"/>
    </xf>
    <xf numFmtId="0" fontId="11" fillId="5" borderId="1" xfId="0" applyFont="1" applyFill="1" applyBorder="1"/>
    <xf numFmtId="0" fontId="11" fillId="5" borderId="6" xfId="0" applyFont="1" applyFill="1" applyBorder="1"/>
    <xf numFmtId="20" fontId="11" fillId="5" borderId="6" xfId="0" applyNumberFormat="1" applyFont="1" applyFill="1" applyBorder="1" applyAlignment="1">
      <alignment horizontal="center" vertical="center" wrapText="1"/>
    </xf>
    <xf numFmtId="20" fontId="15" fillId="5" borderId="1" xfId="0" applyNumberFormat="1"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vertical="center" wrapText="1"/>
    </xf>
    <xf numFmtId="170" fontId="3" fillId="6" borderId="1" xfId="0" applyNumberFormat="1" applyFont="1" applyFill="1" applyBorder="1" applyAlignment="1" applyProtection="1">
      <alignment horizontal="center" vertical="center"/>
      <protection locked="0"/>
    </xf>
    <xf numFmtId="164" fontId="3" fillId="6" borderId="1" xfId="0" applyNumberFormat="1"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6" borderId="1" xfId="0" applyFont="1" applyFill="1" applyBorder="1" applyAlignment="1" applyProtection="1">
      <alignment horizontal="center" vertical="center" wrapText="1"/>
      <protection locked="0"/>
    </xf>
    <xf numFmtId="4" fontId="4" fillId="0" borderId="0" xfId="0" applyNumberFormat="1" applyFont="1" applyAlignment="1">
      <alignment horizontal="center"/>
    </xf>
    <xf numFmtId="4" fontId="4" fillId="6" borderId="1" xfId="0" applyNumberFormat="1" applyFont="1" applyFill="1" applyBorder="1" applyAlignment="1" applyProtection="1">
      <alignment horizontal="center" vertical="center" wrapText="1"/>
      <protection locked="0"/>
    </xf>
    <xf numFmtId="168" fontId="4" fillId="6" borderId="1" xfId="0" applyNumberFormat="1" applyFont="1" applyFill="1" applyBorder="1" applyAlignment="1" applyProtection="1">
      <alignment horizontal="center" vertical="center" wrapText="1"/>
      <protection locked="0"/>
    </xf>
    <xf numFmtId="164" fontId="4" fillId="6" borderId="1" xfId="0" applyNumberFormat="1" applyFont="1" applyFill="1" applyBorder="1" applyAlignment="1" applyProtection="1">
      <alignment horizontal="center" vertical="center" wrapText="1"/>
      <protection locked="0"/>
    </xf>
    <xf numFmtId="171" fontId="4" fillId="6" borderId="4" xfId="0" applyNumberFormat="1" applyFont="1" applyFill="1" applyBorder="1" applyAlignment="1" applyProtection="1">
      <alignment horizontal="center" vertical="center" wrapText="1"/>
      <protection locked="0"/>
    </xf>
    <xf numFmtId="15" fontId="4" fillId="6" borderId="1" xfId="0" applyNumberFormat="1" applyFont="1" applyFill="1" applyBorder="1" applyAlignment="1" applyProtection="1">
      <alignment horizontal="center" vertical="center" wrapText="1"/>
      <protection locked="0"/>
    </xf>
    <xf numFmtId="171" fontId="4" fillId="6" borderId="1" xfId="0" applyNumberFormat="1" applyFont="1" applyFill="1" applyBorder="1" applyAlignment="1" applyProtection="1">
      <alignment horizontal="center" vertical="center" wrapText="1"/>
      <protection locked="0"/>
    </xf>
    <xf numFmtId="15" fontId="4" fillId="6" borderId="1" xfId="0" quotePrefix="1" applyNumberFormat="1" applyFont="1" applyFill="1" applyBorder="1" applyAlignment="1" applyProtection="1">
      <alignment horizontal="center" vertical="center" wrapText="1"/>
      <protection locked="0"/>
    </xf>
    <xf numFmtId="164" fontId="3" fillId="9" borderId="1" xfId="0" applyNumberFormat="1" applyFont="1" applyFill="1" applyBorder="1" applyAlignment="1" applyProtection="1">
      <alignment vertical="center" wrapText="1"/>
      <protection locked="0"/>
    </xf>
    <xf numFmtId="164" fontId="3" fillId="3" borderId="1" xfId="0" applyNumberFormat="1" applyFont="1" applyFill="1" applyBorder="1" applyAlignment="1">
      <alignment vertical="center" wrapText="1"/>
    </xf>
    <xf numFmtId="164" fontId="3" fillId="9" borderId="7" xfId="0" applyNumberFormat="1" applyFont="1" applyFill="1" applyBorder="1" applyAlignment="1" applyProtection="1">
      <alignment vertical="center" wrapText="1"/>
      <protection locked="0"/>
    </xf>
    <xf numFmtId="0" fontId="20" fillId="7" borderId="10"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8" borderId="37" xfId="0" applyFont="1" applyFill="1" applyBorder="1" applyAlignment="1">
      <alignment horizontal="center" vertical="center" wrapText="1"/>
    </xf>
    <xf numFmtId="0" fontId="20" fillId="0" borderId="38" xfId="0" applyFont="1" applyBorder="1" applyAlignment="1">
      <alignment vertical="center" wrapText="1"/>
    </xf>
    <xf numFmtId="0" fontId="2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164" fontId="3" fillId="10" borderId="8" xfId="0" applyNumberFormat="1" applyFont="1" applyFill="1" applyBorder="1" applyAlignment="1">
      <alignment vertical="center" wrapText="1"/>
    </xf>
    <xf numFmtId="0" fontId="21" fillId="0" borderId="3" xfId="0" applyFont="1" applyBorder="1" applyAlignment="1">
      <alignment horizontal="center" vertical="center" wrapText="1"/>
    </xf>
    <xf numFmtId="164" fontId="3" fillId="10" borderId="3" xfId="0" applyNumberFormat="1" applyFont="1" applyFill="1" applyBorder="1" applyAlignment="1">
      <alignment vertical="center" wrapText="1"/>
    </xf>
    <xf numFmtId="164" fontId="3" fillId="10" borderId="12" xfId="0" applyNumberFormat="1" applyFont="1" applyFill="1" applyBorder="1" applyAlignment="1">
      <alignment vertical="center" wrapText="1"/>
    </xf>
    <xf numFmtId="0" fontId="0" fillId="3" borderId="0" xfId="0" applyFill="1"/>
    <xf numFmtId="0" fontId="1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3" borderId="14" xfId="0" applyFont="1" applyFill="1" applyBorder="1" applyAlignment="1">
      <alignment vertical="center" wrapText="1"/>
    </xf>
    <xf numFmtId="0" fontId="22" fillId="3" borderId="7" xfId="0" applyFont="1" applyFill="1" applyBorder="1" applyAlignment="1">
      <alignment vertical="center" wrapText="1"/>
    </xf>
    <xf numFmtId="0" fontId="22" fillId="3" borderId="9" xfId="0" applyFont="1" applyFill="1" applyBorder="1" applyAlignment="1">
      <alignment vertical="center" wrapText="1"/>
    </xf>
    <xf numFmtId="3" fontId="19" fillId="0" borderId="1"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172" fontId="19" fillId="0" borderId="1" xfId="0" applyNumberFormat="1" applyFont="1" applyBorder="1" applyAlignment="1">
      <alignment horizontal="center" vertical="center" wrapText="1"/>
    </xf>
    <xf numFmtId="172" fontId="19" fillId="0" borderId="8" xfId="0" applyNumberFormat="1" applyFont="1" applyBorder="1" applyAlignment="1">
      <alignment horizontal="center" vertical="center" wrapText="1"/>
    </xf>
    <xf numFmtId="0" fontId="0" fillId="4" borderId="0" xfId="0" applyFill="1"/>
    <xf numFmtId="0" fontId="0" fillId="4" borderId="0" xfId="0" applyFill="1" applyAlignment="1">
      <alignment horizontal="center"/>
    </xf>
    <xf numFmtId="0" fontId="25" fillId="4" borderId="0" xfId="0" applyFont="1" applyFill="1" applyAlignment="1">
      <alignment horizontal="center" vertical="center"/>
    </xf>
    <xf numFmtId="0" fontId="28" fillId="4" borderId="0" xfId="0" applyFont="1" applyFill="1" applyAlignment="1">
      <alignment horizontal="center" vertical="center"/>
    </xf>
    <xf numFmtId="3" fontId="28" fillId="4" borderId="0" xfId="0" applyNumberFormat="1" applyFont="1" applyFill="1" applyAlignment="1">
      <alignment horizontal="center" vertical="center"/>
    </xf>
    <xf numFmtId="0" fontId="27" fillId="4" borderId="0" xfId="0" applyFont="1" applyFill="1" applyAlignment="1">
      <alignment horizontal="center"/>
    </xf>
    <xf numFmtId="0" fontId="28" fillId="4" borderId="0" xfId="0" applyFont="1" applyFill="1" applyAlignment="1">
      <alignment horizontal="center"/>
    </xf>
    <xf numFmtId="0" fontId="25" fillId="4" borderId="0" xfId="0" applyFont="1" applyFill="1"/>
    <xf numFmtId="0" fontId="28" fillId="4" borderId="0" xfId="0" applyFont="1" applyFill="1"/>
    <xf numFmtId="0" fontId="25" fillId="4" borderId="0" xfId="0" applyFont="1" applyFill="1" applyAlignment="1">
      <alignment horizontal="center"/>
    </xf>
    <xf numFmtId="170" fontId="28" fillId="4" borderId="0" xfId="0" applyNumberFormat="1" applyFont="1" applyFill="1" applyAlignment="1">
      <alignment horizontal="center"/>
    </xf>
    <xf numFmtId="0" fontId="25" fillId="4" borderId="28" xfId="0" applyFont="1" applyFill="1" applyBorder="1"/>
    <xf numFmtId="3" fontId="25" fillId="4" borderId="28" xfId="0" applyNumberFormat="1" applyFont="1" applyFill="1" applyBorder="1" applyAlignment="1">
      <alignment horizontal="center"/>
    </xf>
    <xf numFmtId="3" fontId="28" fillId="4" borderId="0" xfId="0" applyNumberFormat="1" applyFont="1" applyFill="1" applyAlignment="1">
      <alignment horizontal="center"/>
    </xf>
    <xf numFmtId="0" fontId="25" fillId="4" borderId="5" xfId="0" applyFont="1" applyFill="1" applyBorder="1" applyAlignment="1">
      <alignment horizontal="center" vertical="center"/>
    </xf>
    <xf numFmtId="0" fontId="25" fillId="4" borderId="0" xfId="0" applyFont="1" applyFill="1" applyAlignment="1">
      <alignment vertical="center"/>
    </xf>
    <xf numFmtId="0" fontId="25" fillId="4" borderId="27" xfId="0" applyFont="1" applyFill="1" applyBorder="1" applyAlignment="1">
      <alignment horizontal="center" vertical="center"/>
    </xf>
    <xf numFmtId="0" fontId="25" fillId="4" borderId="27" xfId="0" applyFont="1" applyFill="1" applyBorder="1"/>
    <xf numFmtId="3" fontId="25" fillId="4" borderId="28" xfId="0" applyNumberFormat="1" applyFont="1" applyFill="1" applyBorder="1"/>
    <xf numFmtId="3" fontId="25" fillId="4" borderId="27" xfId="0" applyNumberFormat="1" applyFont="1" applyFill="1" applyBorder="1"/>
    <xf numFmtId="3" fontId="25" fillId="4" borderId="0" xfId="0" applyNumberFormat="1" applyFont="1" applyFill="1"/>
    <xf numFmtId="3" fontId="25" fillId="4" borderId="0" xfId="0" applyNumberFormat="1" applyFont="1" applyFill="1" applyAlignment="1">
      <alignment horizontal="center"/>
    </xf>
    <xf numFmtId="3" fontId="25" fillId="4" borderId="6" xfId="0" applyNumberFormat="1" applyFont="1" applyFill="1" applyBorder="1" applyAlignment="1">
      <alignment horizontal="center"/>
    </xf>
    <xf numFmtId="0" fontId="0" fillId="3" borderId="0" xfId="0" applyFill="1" applyAlignment="1">
      <alignment vertical="center"/>
    </xf>
    <xf numFmtId="0" fontId="23" fillId="11" borderId="46" xfId="0" applyFont="1" applyFill="1" applyBorder="1" applyAlignment="1">
      <alignment horizontal="center" vertical="center" wrapText="1"/>
    </xf>
    <xf numFmtId="164" fontId="24" fillId="0" borderId="46" xfId="0" applyNumberFormat="1" applyFont="1" applyBorder="1"/>
    <xf numFmtId="0" fontId="23" fillId="11" borderId="47" xfId="0" applyFont="1" applyFill="1" applyBorder="1" applyAlignment="1">
      <alignment horizontal="center" vertical="center" wrapText="1"/>
    </xf>
    <xf numFmtId="164" fontId="24" fillId="0" borderId="47" xfId="0" applyNumberFormat="1" applyFont="1" applyBorder="1"/>
    <xf numFmtId="164" fontId="3" fillId="10" borderId="38" xfId="0" applyNumberFormat="1" applyFont="1" applyFill="1" applyBorder="1" applyAlignment="1">
      <alignment vertical="center" wrapText="1"/>
    </xf>
    <xf numFmtId="164" fontId="3" fillId="10" borderId="39" xfId="0" applyNumberFormat="1" applyFont="1" applyFill="1" applyBorder="1" applyAlignment="1">
      <alignment vertical="center" wrapText="1"/>
    </xf>
    <xf numFmtId="0" fontId="30" fillId="8" borderId="1" xfId="0" applyFont="1" applyFill="1" applyBorder="1" applyAlignment="1">
      <alignment horizontal="right" vertical="center" wrapText="1"/>
    </xf>
    <xf numFmtId="0" fontId="4" fillId="3" borderId="0" xfId="0" applyFont="1" applyFill="1" applyAlignment="1">
      <alignment horizontal="center"/>
    </xf>
    <xf numFmtId="0" fontId="4" fillId="3" borderId="0" xfId="0" applyFont="1" applyFill="1"/>
    <xf numFmtId="0" fontId="4" fillId="3" borderId="0" xfId="0" applyFont="1" applyFill="1" applyAlignment="1">
      <alignment vertical="center" wrapText="1"/>
    </xf>
    <xf numFmtId="4" fontId="4" fillId="3" borderId="0" xfId="0" applyNumberFormat="1" applyFont="1" applyFill="1" applyAlignment="1">
      <alignment horizontal="center"/>
    </xf>
    <xf numFmtId="0" fontId="4" fillId="3" borderId="0" xfId="0" applyFont="1" applyFill="1" applyAlignment="1">
      <alignment horizontal="left"/>
    </xf>
    <xf numFmtId="0" fontId="0" fillId="0" borderId="0" xfId="0" applyAlignment="1">
      <alignment vertical="center" wrapText="1"/>
    </xf>
    <xf numFmtId="0" fontId="31" fillId="11" borderId="1" xfId="0" applyFont="1" applyFill="1" applyBorder="1" applyAlignment="1">
      <alignment horizontal="right" vertical="center" wrapText="1"/>
    </xf>
    <xf numFmtId="0" fontId="31" fillId="0" borderId="1" xfId="0" applyFont="1" applyBorder="1" applyAlignment="1">
      <alignment horizontal="right" vertical="center" wrapText="1"/>
    </xf>
    <xf numFmtId="0" fontId="31" fillId="0" borderId="8" xfId="0" applyFont="1" applyBorder="1" applyAlignment="1">
      <alignment horizontal="right" vertical="center" wrapText="1"/>
    </xf>
    <xf numFmtId="0" fontId="31" fillId="11" borderId="10" xfId="0" applyFont="1" applyFill="1" applyBorder="1" applyAlignment="1">
      <alignment horizontal="right" vertical="center" wrapText="1"/>
    </xf>
    <xf numFmtId="0" fontId="31" fillId="11" borderId="35" xfId="0" applyFont="1" applyFill="1" applyBorder="1" applyAlignment="1">
      <alignment horizontal="right" vertical="center" wrapText="1"/>
    </xf>
    <xf numFmtId="0" fontId="31" fillId="11" borderId="8" xfId="0" applyFont="1" applyFill="1" applyBorder="1" applyAlignment="1">
      <alignment horizontal="right" vertical="center" wrapText="1"/>
    </xf>
    <xf numFmtId="0" fontId="30" fillId="13" borderId="9" xfId="0" applyFont="1" applyFill="1" applyBorder="1" applyAlignment="1">
      <alignment vertical="center" wrapText="1"/>
    </xf>
    <xf numFmtId="0" fontId="30" fillId="4" borderId="1" xfId="0" applyFont="1" applyFill="1" applyBorder="1" applyAlignment="1">
      <alignment horizontal="right" vertical="center" wrapText="1"/>
    </xf>
    <xf numFmtId="0" fontId="28" fillId="3" borderId="0" xfId="0" applyFont="1" applyFill="1" applyAlignment="1">
      <alignment horizontal="center"/>
    </xf>
    <xf numFmtId="0" fontId="22" fillId="3" borderId="0" xfId="0" applyFont="1" applyFill="1" applyAlignment="1">
      <alignment vertical="center" wrapText="1"/>
    </xf>
    <xf numFmtId="0" fontId="20" fillId="3" borderId="0" xfId="0" applyFont="1" applyFill="1" applyAlignment="1">
      <alignment horizontal="center" vertical="center" wrapText="1"/>
    </xf>
    <xf numFmtId="0" fontId="17" fillId="3" borderId="0" xfId="0" applyFont="1" applyFill="1" applyAlignment="1">
      <alignment horizontal="center" vertical="center" wrapText="1"/>
    </xf>
    <xf numFmtId="0" fontId="21" fillId="3" borderId="0" xfId="0" applyFont="1" applyFill="1" applyAlignment="1">
      <alignment horizontal="center" vertical="center" wrapText="1"/>
    </xf>
    <xf numFmtId="0" fontId="22" fillId="3" borderId="0" xfId="0" applyFont="1" applyFill="1" applyAlignment="1">
      <alignment horizontal="center" vertical="center" wrapText="1"/>
    </xf>
    <xf numFmtId="164" fontId="3" fillId="3" borderId="0" xfId="0" applyNumberFormat="1" applyFont="1" applyFill="1" applyAlignment="1" applyProtection="1">
      <alignment vertical="center" wrapText="1"/>
      <protection locked="0"/>
    </xf>
    <xf numFmtId="164" fontId="3" fillId="3" borderId="0" xfId="0" applyNumberFormat="1" applyFont="1" applyFill="1" applyAlignment="1">
      <alignment vertical="center" wrapText="1"/>
    </xf>
    <xf numFmtId="164" fontId="24" fillId="3" borderId="0" xfId="0" applyNumberFormat="1" applyFont="1" applyFill="1" applyAlignment="1">
      <alignment horizontal="center" vertical="center"/>
    </xf>
    <xf numFmtId="0" fontId="24" fillId="3" borderId="0" xfId="0" applyFont="1" applyFill="1" applyAlignment="1">
      <alignment horizontal="center" vertical="center"/>
    </xf>
    <xf numFmtId="0" fontId="2" fillId="0" borderId="7" xfId="0" applyFont="1" applyBorder="1" applyAlignment="1">
      <alignment horizontal="center" vertical="center" wrapText="1"/>
    </xf>
    <xf numFmtId="0" fontId="4" fillId="0" borderId="40" xfId="0" applyFont="1" applyBorder="1" applyAlignment="1">
      <alignment horizontal="center" vertical="center" wrapText="1"/>
    </xf>
    <xf numFmtId="15" fontId="4" fillId="6" borderId="7" xfId="0" applyNumberFormat="1" applyFont="1" applyFill="1" applyBorder="1" applyAlignment="1" applyProtection="1">
      <alignment horizontal="center" vertical="center" wrapText="1"/>
      <protection locked="0"/>
    </xf>
    <xf numFmtId="0" fontId="4" fillId="0" borderId="35" xfId="0" applyFont="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4" fontId="4" fillId="6" borderId="8" xfId="0" applyNumberFormat="1" applyFont="1" applyFill="1" applyBorder="1" applyAlignment="1" applyProtection="1">
      <alignment horizontal="center" vertical="center" wrapText="1"/>
      <protection locked="0"/>
    </xf>
    <xf numFmtId="168" fontId="4" fillId="6" borderId="8" xfId="0" applyNumberFormat="1" applyFont="1" applyFill="1" applyBorder="1" applyAlignment="1" applyProtection="1">
      <alignment horizontal="center" vertical="center" wrapText="1"/>
      <protection locked="0"/>
    </xf>
    <xf numFmtId="164" fontId="4" fillId="6" borderId="8" xfId="0" applyNumberFormat="1" applyFont="1" applyFill="1" applyBorder="1" applyAlignment="1" applyProtection="1">
      <alignment horizontal="center" vertical="center" wrapText="1"/>
      <protection locked="0"/>
    </xf>
    <xf numFmtId="171" fontId="4" fillId="6" borderId="8" xfId="0" applyNumberFormat="1" applyFont="1" applyFill="1" applyBorder="1" applyAlignment="1" applyProtection="1">
      <alignment horizontal="center" vertical="center" wrapText="1"/>
      <protection locked="0"/>
    </xf>
    <xf numFmtId="15" fontId="4" fillId="6" borderId="8" xfId="0" applyNumberFormat="1" applyFont="1" applyFill="1" applyBorder="1" applyAlignment="1" applyProtection="1">
      <alignment horizontal="center" vertical="center" wrapText="1"/>
      <protection locked="0"/>
    </xf>
    <xf numFmtId="15" fontId="4" fillId="6" borderId="9" xfId="0" applyNumberFormat="1" applyFont="1" applyFill="1" applyBorder="1" applyAlignment="1" applyProtection="1">
      <alignment horizontal="center" vertical="center" wrapText="1"/>
      <protection locked="0"/>
    </xf>
    <xf numFmtId="4" fontId="29" fillId="3" borderId="38" xfId="0" applyNumberFormat="1" applyFont="1" applyFill="1" applyBorder="1" applyAlignment="1">
      <alignment horizontal="center" vertical="center"/>
    </xf>
    <xf numFmtId="4" fontId="29" fillId="3" borderId="39" xfId="0" applyNumberFormat="1" applyFont="1" applyFill="1" applyBorder="1" applyAlignment="1">
      <alignment horizontal="center" vertical="center"/>
    </xf>
    <xf numFmtId="0" fontId="21" fillId="9" borderId="14" xfId="0" applyFont="1" applyFill="1" applyBorder="1" applyAlignment="1" applyProtection="1">
      <alignment vertical="center" wrapText="1"/>
      <protection locked="0"/>
    </xf>
    <xf numFmtId="0" fontId="21" fillId="9" borderId="7" xfId="0" applyFont="1" applyFill="1" applyBorder="1" applyAlignment="1" applyProtection="1">
      <alignment vertical="center" wrapText="1"/>
      <protection locked="0"/>
    </xf>
    <xf numFmtId="0" fontId="21" fillId="9" borderId="9" xfId="0" applyFont="1" applyFill="1" applyBorder="1" applyAlignment="1" applyProtection="1">
      <alignment vertical="center" wrapText="1"/>
      <protection locked="0"/>
    </xf>
    <xf numFmtId="0" fontId="31" fillId="9" borderId="8" xfId="0" applyFont="1" applyFill="1" applyBorder="1" applyAlignment="1" applyProtection="1">
      <alignment vertical="center" wrapText="1"/>
      <protection locked="0"/>
    </xf>
    <xf numFmtId="0" fontId="30" fillId="9" borderId="14" xfId="0" applyFont="1" applyFill="1" applyBorder="1" applyAlignment="1" applyProtection="1">
      <alignment vertical="center" wrapText="1"/>
      <protection locked="0"/>
    </xf>
    <xf numFmtId="14" fontId="30" fillId="4" borderId="7" xfId="0" applyNumberFormat="1" applyFont="1" applyFill="1" applyBorder="1" applyAlignment="1">
      <alignment horizontal="center" vertical="center" wrapText="1"/>
    </xf>
    <xf numFmtId="0" fontId="3" fillId="3" borderId="0" xfId="0" applyFont="1" applyFill="1" applyAlignment="1">
      <alignment horizontal="left"/>
    </xf>
    <xf numFmtId="0" fontId="3" fillId="0" borderId="6" xfId="0" applyFont="1" applyBorder="1" applyAlignment="1">
      <alignment horizontal="center" vertical="center" wrapText="1"/>
    </xf>
    <xf numFmtId="0" fontId="30" fillId="4" borderId="10" xfId="0" applyFont="1" applyFill="1" applyBorder="1" applyAlignment="1">
      <alignment horizontal="right" vertical="center" wrapText="1"/>
    </xf>
    <xf numFmtId="0" fontId="30" fillId="8" borderId="8" xfId="0" applyFont="1" applyFill="1" applyBorder="1" applyAlignment="1">
      <alignment horizontal="right" vertical="center" wrapText="1"/>
    </xf>
    <xf numFmtId="164" fontId="3" fillId="6" borderId="7" xfId="0" applyNumberFormat="1"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wrapText="1"/>
      <protection locked="0"/>
    </xf>
    <xf numFmtId="170" fontId="3" fillId="6" borderId="8" xfId="0" applyNumberFormat="1" applyFont="1" applyFill="1" applyBorder="1" applyAlignment="1" applyProtection="1">
      <alignment horizontal="center" vertical="center"/>
      <protection locked="0"/>
    </xf>
    <xf numFmtId="164" fontId="3" fillId="6" borderId="8" xfId="0" applyNumberFormat="1" applyFont="1" applyFill="1" applyBorder="1" applyAlignment="1" applyProtection="1">
      <alignment horizontal="center" vertical="center" wrapText="1"/>
      <protection locked="0"/>
    </xf>
    <xf numFmtId="164" fontId="3" fillId="6" borderId="9" xfId="0" applyNumberFormat="1"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6" fillId="3" borderId="0" xfId="0" applyFont="1" applyFill="1" applyAlignment="1">
      <alignment vertical="center"/>
    </xf>
    <xf numFmtId="0" fontId="3" fillId="6" borderId="3" xfId="0" applyFont="1" applyFill="1" applyBorder="1" applyAlignment="1" applyProtection="1">
      <alignment horizontal="center" vertical="center" wrapText="1"/>
      <protection locked="0"/>
    </xf>
    <xf numFmtId="170" fontId="3" fillId="6" borderId="3" xfId="0" applyNumberFormat="1" applyFont="1" applyFill="1" applyBorder="1" applyAlignment="1" applyProtection="1">
      <alignment horizontal="center" vertical="center"/>
      <protection locked="0"/>
    </xf>
    <xf numFmtId="164" fontId="3" fillId="6" borderId="3" xfId="0" applyNumberFormat="1" applyFont="1" applyFill="1" applyBorder="1" applyAlignment="1" applyProtection="1">
      <alignment horizontal="center" vertical="center" wrapText="1"/>
      <protection locked="0"/>
    </xf>
    <xf numFmtId="164" fontId="3" fillId="6" borderId="12" xfId="0" applyNumberFormat="1" applyFont="1" applyFill="1" applyBorder="1" applyAlignment="1" applyProtection="1">
      <alignment horizontal="center" vertical="center"/>
      <protection locked="0"/>
    </xf>
    <xf numFmtId="0" fontId="3" fillId="0" borderId="22" xfId="0" applyFont="1" applyBorder="1" applyAlignment="1">
      <alignment horizontal="center" vertical="center" wrapText="1"/>
    </xf>
    <xf numFmtId="0" fontId="4" fillId="0" borderId="40" xfId="0" applyFont="1" applyBorder="1" applyAlignment="1">
      <alignment horizontal="center" vertical="center"/>
    </xf>
    <xf numFmtId="0" fontId="4" fillId="6" borderId="40" xfId="0" applyFont="1" applyFill="1" applyBorder="1" applyAlignment="1" applyProtection="1">
      <alignment horizontal="center"/>
      <protection locked="0"/>
    </xf>
    <xf numFmtId="0" fontId="4" fillId="6" borderId="35" xfId="0" applyFont="1" applyFill="1" applyBorder="1" applyAlignment="1" applyProtection="1">
      <alignment horizontal="center"/>
      <protection locked="0"/>
    </xf>
    <xf numFmtId="4" fontId="16" fillId="0" borderId="38" xfId="0" applyNumberFormat="1" applyFont="1" applyBorder="1" applyAlignment="1">
      <alignment horizontal="center" vertical="center"/>
    </xf>
    <xf numFmtId="0" fontId="31" fillId="0" borderId="4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8" xfId="0" applyFont="1" applyBorder="1" applyAlignment="1">
      <alignment horizontal="center" vertical="center" wrapText="1"/>
    </xf>
    <xf numFmtId="0" fontId="31" fillId="11" borderId="34" xfId="0" applyFont="1" applyFill="1" applyBorder="1" applyAlignment="1">
      <alignment horizontal="right" vertical="center" wrapText="1"/>
    </xf>
    <xf numFmtId="0" fontId="31" fillId="11" borderId="40" xfId="0" applyFont="1" applyFill="1" applyBorder="1" applyAlignment="1">
      <alignment horizontal="right" vertical="center" wrapText="1"/>
    </xf>
    <xf numFmtId="0" fontId="31" fillId="9" borderId="10" xfId="0" applyFont="1" applyFill="1" applyBorder="1" applyAlignment="1" applyProtection="1">
      <alignment vertical="center" wrapText="1"/>
      <protection locked="0"/>
    </xf>
    <xf numFmtId="0" fontId="31" fillId="9" borderId="1" xfId="0" applyFont="1" applyFill="1" applyBorder="1" applyAlignment="1" applyProtection="1">
      <alignment vertical="center" wrapText="1"/>
      <protection locked="0"/>
    </xf>
    <xf numFmtId="0" fontId="29" fillId="3" borderId="37" xfId="0" applyFont="1" applyFill="1" applyBorder="1" applyAlignment="1">
      <alignment horizontal="center" vertical="center"/>
    </xf>
    <xf numFmtId="0" fontId="29" fillId="3" borderId="38" xfId="0" applyFont="1" applyFill="1" applyBorder="1" applyAlignment="1">
      <alignment horizontal="center" vertical="center"/>
    </xf>
    <xf numFmtId="0" fontId="31" fillId="0" borderId="40" xfId="0" applyFont="1" applyBorder="1" applyAlignment="1">
      <alignment horizontal="right" vertical="center" wrapText="1"/>
    </xf>
    <xf numFmtId="0" fontId="31" fillId="0" borderId="1" xfId="0" applyFont="1" applyBorder="1" applyAlignment="1">
      <alignment horizontal="right" vertical="center" wrapText="1"/>
    </xf>
    <xf numFmtId="0" fontId="31" fillId="0" borderId="34" xfId="0" applyFont="1" applyBorder="1" applyAlignment="1">
      <alignment horizontal="right" vertical="center" wrapText="1"/>
    </xf>
    <xf numFmtId="0" fontId="31" fillId="0" borderId="10" xfId="0" applyFont="1" applyBorder="1" applyAlignment="1">
      <alignment horizontal="righ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4" fontId="2" fillId="0" borderId="51"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51" xfId="0" applyFont="1" applyBorder="1" applyAlignment="1">
      <alignment horizontal="center" vertical="center" wrapText="1"/>
    </xf>
    <xf numFmtId="0" fontId="2" fillId="0" borderId="4" xfId="0" applyFont="1" applyBorder="1" applyAlignment="1">
      <alignment horizontal="center" vertical="center" wrapText="1"/>
    </xf>
    <xf numFmtId="0" fontId="30" fillId="8" borderId="1" xfId="0" applyFont="1" applyFill="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4" fontId="16" fillId="0" borderId="38" xfId="0" applyNumberFormat="1" applyFont="1" applyBorder="1" applyAlignment="1">
      <alignment horizontal="center" vertical="center"/>
    </xf>
    <xf numFmtId="4" fontId="16" fillId="0" borderId="39" xfId="0" applyNumberFormat="1" applyFont="1" applyBorder="1" applyAlignment="1">
      <alignment horizontal="center" vertical="center"/>
    </xf>
    <xf numFmtId="169" fontId="6" fillId="0" borderId="10" xfId="0" applyNumberFormat="1" applyFont="1" applyBorder="1" applyAlignment="1">
      <alignment horizontal="center" vertical="center"/>
    </xf>
    <xf numFmtId="169" fontId="4" fillId="0" borderId="10" xfId="0" applyNumberFormat="1" applyFont="1" applyBorder="1" applyAlignment="1">
      <alignment horizontal="center" vertical="center"/>
    </xf>
    <xf numFmtId="0" fontId="2" fillId="0" borderId="14" xfId="0" applyFont="1" applyBorder="1" applyAlignment="1">
      <alignment horizontal="center" vertical="center" wrapText="1"/>
    </xf>
    <xf numFmtId="0" fontId="30" fillId="4" borderId="1" xfId="0" applyFont="1" applyFill="1" applyBorder="1" applyAlignment="1">
      <alignment horizontal="center" vertical="center" wrapText="1"/>
    </xf>
    <xf numFmtId="14" fontId="30" fillId="4" borderId="1"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wrapText="1"/>
    </xf>
    <xf numFmtId="0" fontId="0" fillId="0" borderId="3" xfId="0" applyBorder="1" applyAlignment="1">
      <alignment horizontal="center" vertical="center" wrapText="1"/>
    </xf>
    <xf numFmtId="0" fontId="1" fillId="2" borderId="14" xfId="0" applyFont="1" applyFill="1" applyBorder="1" applyAlignment="1">
      <alignment horizontal="center" vertical="center" wrapText="1"/>
    </xf>
    <xf numFmtId="0" fontId="0" fillId="0" borderId="12" xfId="0" applyBorder="1" applyAlignment="1">
      <alignment horizontal="center" vertical="center" wrapText="1"/>
    </xf>
    <xf numFmtId="0" fontId="1" fillId="2" borderId="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6" xfId="0" applyFont="1" applyFill="1" applyBorder="1" applyAlignment="1">
      <alignment horizontal="center" vertical="center"/>
    </xf>
    <xf numFmtId="0" fontId="0" fillId="3" borderId="0" xfId="0" applyFill="1" applyAlignment="1">
      <alignment horizontal="center"/>
    </xf>
    <xf numFmtId="0" fontId="0" fillId="3" borderId="0" xfId="0" applyFill="1" applyAlignment="1">
      <alignment horizontal="left" vertical="center" wrapText="1"/>
    </xf>
    <xf numFmtId="0" fontId="0" fillId="3" borderId="0" xfId="0" applyFill="1" applyAlignment="1">
      <alignment horizontal="left" vertical="top" wrapText="1"/>
    </xf>
    <xf numFmtId="0" fontId="20" fillId="7" borderId="10" xfId="0" applyFont="1" applyFill="1" applyBorder="1" applyAlignment="1">
      <alignment horizontal="right" vertical="center" wrapText="1"/>
    </xf>
    <xf numFmtId="0" fontId="20" fillId="7" borderId="3" xfId="0" applyFont="1" applyFill="1" applyBorder="1" applyAlignment="1">
      <alignment horizontal="right"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8" borderId="34" xfId="0" applyFont="1" applyFill="1" applyBorder="1" applyAlignment="1">
      <alignment horizontal="center" vertical="center" wrapText="1"/>
    </xf>
    <xf numFmtId="0" fontId="21" fillId="8" borderId="40"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9" fillId="3" borderId="49" xfId="0" applyFont="1" applyFill="1" applyBorder="1" applyAlignment="1">
      <alignment horizontal="center" vertical="center"/>
    </xf>
    <xf numFmtId="0" fontId="29" fillId="3" borderId="50" xfId="0" applyFont="1" applyFill="1" applyBorder="1" applyAlignment="1">
      <alignment horizontal="center" vertical="center"/>
    </xf>
    <xf numFmtId="0" fontId="29" fillId="3" borderId="55" xfId="0" applyFont="1" applyFill="1" applyBorder="1" applyAlignment="1">
      <alignment horizontal="center" vertical="center"/>
    </xf>
    <xf numFmtId="4" fontId="29" fillId="3" borderId="56" xfId="0" applyNumberFormat="1" applyFont="1" applyFill="1" applyBorder="1" applyAlignment="1">
      <alignment horizontal="center" vertical="center"/>
    </xf>
    <xf numFmtId="4" fontId="29" fillId="3" borderId="50" xfId="0" applyNumberFormat="1" applyFont="1" applyFill="1" applyBorder="1" applyAlignment="1">
      <alignment horizontal="center" vertical="center"/>
    </xf>
    <xf numFmtId="4" fontId="29" fillId="3" borderId="48" xfId="0" applyNumberFormat="1" applyFont="1" applyFill="1" applyBorder="1" applyAlignment="1">
      <alignment horizontal="center" vertical="center"/>
    </xf>
    <xf numFmtId="4" fontId="29" fillId="3" borderId="55" xfId="0" applyNumberFormat="1" applyFont="1" applyFill="1" applyBorder="1" applyAlignment="1">
      <alignment horizontal="center" vertical="center"/>
    </xf>
    <xf numFmtId="0" fontId="28" fillId="3" borderId="45" xfId="0" applyFont="1" applyFill="1" applyBorder="1" applyAlignment="1">
      <alignment horizontal="center"/>
    </xf>
    <xf numFmtId="0" fontId="20" fillId="7" borderId="34"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4" fillId="0" borderId="46" xfId="0" applyFont="1" applyBorder="1" applyAlignment="1">
      <alignment horizontal="center" vertical="center"/>
    </xf>
    <xf numFmtId="164" fontId="24" fillId="0" borderId="47" xfId="0" applyNumberFormat="1" applyFont="1" applyBorder="1" applyAlignment="1">
      <alignment horizontal="center" vertical="center"/>
    </xf>
    <xf numFmtId="0" fontId="21" fillId="8" borderId="36" xfId="0" applyFont="1" applyFill="1" applyBorder="1" applyAlignment="1">
      <alignment horizontal="center" vertical="center" wrapText="1"/>
    </xf>
    <xf numFmtId="0" fontId="1" fillId="12" borderId="29"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0" xfId="0" applyFont="1" applyFill="1" applyBorder="1" applyAlignment="1">
      <alignment horizontal="center" vertical="center"/>
    </xf>
    <xf numFmtId="0" fontId="1" fillId="12" borderId="33" xfId="0" applyFont="1" applyFill="1" applyBorder="1" applyAlignment="1">
      <alignment horizontal="center" vertical="center"/>
    </xf>
    <xf numFmtId="0" fontId="1" fillId="12" borderId="0" xfId="0" applyFont="1" applyFill="1" applyAlignment="1">
      <alignment horizontal="center" vertical="center"/>
    </xf>
    <xf numFmtId="0" fontId="1" fillId="12" borderId="31"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5" xfId="0" applyFont="1" applyBorder="1" applyAlignment="1">
      <alignment horizontal="center" vertical="center" wrapText="1"/>
    </xf>
    <xf numFmtId="0" fontId="30" fillId="8" borderId="1" xfId="0" applyFont="1" applyFill="1" applyBorder="1" applyAlignment="1">
      <alignment horizontal="right" vertical="center" wrapText="1"/>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17" fillId="11" borderId="37" xfId="0" applyFont="1" applyFill="1" applyBorder="1" applyAlignment="1">
      <alignment horizontal="center" vertical="center" wrapText="1"/>
    </xf>
    <xf numFmtId="0" fontId="17" fillId="11" borderId="38" xfId="0" applyFont="1" applyFill="1" applyBorder="1" applyAlignment="1">
      <alignment horizontal="center" vertical="center" wrapText="1"/>
    </xf>
    <xf numFmtId="164" fontId="24" fillId="0" borderId="46" xfId="0" applyNumberFormat="1" applyFont="1" applyBorder="1" applyAlignment="1">
      <alignment horizontal="center" vertical="center"/>
    </xf>
    <xf numFmtId="0" fontId="19" fillId="0" borderId="34" xfId="0" applyFont="1" applyBorder="1" applyAlignment="1">
      <alignment horizontal="center" vertical="center" wrapText="1"/>
    </xf>
    <xf numFmtId="0" fontId="19" fillId="0" borderId="40" xfId="0" applyFont="1" applyBorder="1" applyAlignment="1">
      <alignment horizontal="center" vertical="center" wrapText="1"/>
    </xf>
    <xf numFmtId="0" fontId="23" fillId="11" borderId="47" xfId="0" applyFont="1" applyFill="1" applyBorder="1" applyAlignment="1">
      <alignment horizontal="center" vertical="center" wrapText="1"/>
    </xf>
    <xf numFmtId="0" fontId="23" fillId="11" borderId="46" xfId="0" applyFont="1" applyFill="1" applyBorder="1" applyAlignment="1">
      <alignment horizontal="center" vertical="center" wrapText="1"/>
    </xf>
    <xf numFmtId="0" fontId="24" fillId="0" borderId="47" xfId="0" applyFont="1" applyBorder="1" applyAlignment="1">
      <alignment horizontal="center" vertical="center"/>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6" xfId="0" applyFont="1" applyBorder="1" applyAlignment="1">
      <alignment horizontal="center" vertical="center"/>
    </xf>
    <xf numFmtId="0" fontId="4" fillId="0" borderId="19" xfId="0" applyFont="1" applyBorder="1" applyAlignment="1">
      <alignment horizontal="center" vertical="center"/>
    </xf>
    <xf numFmtId="0" fontId="2" fillId="0" borderId="0" xfId="0" applyFont="1" applyAlignment="1">
      <alignment horizontal="center" vertical="center" wrapText="1"/>
    </xf>
    <xf numFmtId="0" fontId="16" fillId="3" borderId="0" xfId="0" applyFont="1" applyFill="1" applyAlignment="1">
      <alignment horizontal="left" vertical="center" indent="2"/>
    </xf>
    <xf numFmtId="0" fontId="16" fillId="3" borderId="0" xfId="0" applyFont="1" applyFill="1" applyAlignment="1">
      <alignment horizontal="center" vertical="center"/>
    </xf>
    <xf numFmtId="0" fontId="2" fillId="0" borderId="2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0" fillId="8" borderId="29" xfId="0" applyFont="1" applyFill="1" applyBorder="1" applyAlignment="1">
      <alignment horizontal="center" vertical="center" wrapText="1"/>
    </xf>
    <xf numFmtId="0" fontId="30" fillId="8" borderId="42"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21" xfId="0" applyFont="1" applyFill="1" applyBorder="1" applyAlignment="1">
      <alignment horizontal="center" vertical="center" wrapText="1"/>
    </xf>
    <xf numFmtId="0" fontId="30" fillId="8" borderId="22" xfId="0" applyFont="1" applyFill="1" applyBorder="1" applyAlignment="1">
      <alignment horizontal="center" vertical="center" wrapText="1"/>
    </xf>
    <xf numFmtId="0" fontId="30" fillId="4" borderId="14"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0" fillId="13" borderId="8" xfId="0" applyFont="1" applyFill="1" applyBorder="1" applyAlignment="1">
      <alignment horizontal="center" vertical="center" wrapText="1"/>
    </xf>
    <xf numFmtId="0" fontId="30" fillId="13" borderId="9" xfId="0" applyFont="1" applyFill="1" applyBorder="1" applyAlignment="1">
      <alignment horizontal="center" vertical="center" wrapText="1"/>
    </xf>
  </cellXfs>
  <cellStyles count="4">
    <cellStyle name="Currency 2" xfId="1" xr:uid="{E5A08F2B-71DF-476C-B48A-B8A718794575}"/>
    <cellStyle name="Normal" xfId="0" builtinId="0"/>
    <cellStyle name="Normal 2" xfId="2" xr:uid="{623E582E-A32E-49AD-A85B-E340B1DCDA1B}"/>
    <cellStyle name="Normal 2 2" xfId="3" xr:uid="{B1DFDA6D-90CC-45AD-A0AD-44A5841E9135}"/>
  </cellStyles>
  <dxfs count="23">
    <dxf>
      <font>
        <color rgb="FFFF0000"/>
      </font>
      <fill>
        <patternFill>
          <bgColor rgb="FFFFCCCC"/>
        </patternFill>
      </fill>
    </dxf>
    <dxf>
      <font>
        <color theme="9"/>
      </font>
      <fill>
        <patternFill>
          <bgColor theme="9" tint="0.79998168889431442"/>
        </patternFill>
      </fill>
    </dxf>
    <dxf>
      <font>
        <color theme="9"/>
      </font>
      <fill>
        <patternFill>
          <bgColor theme="9" tint="0.79998168889431442"/>
        </patternFill>
      </fill>
    </dxf>
    <dxf>
      <font>
        <color rgb="FFFF0000"/>
      </font>
      <fill>
        <patternFill>
          <bgColor rgb="FFFFCCCC"/>
        </patternFill>
      </fill>
    </dxf>
    <dxf>
      <fill>
        <patternFill>
          <bgColor theme="7"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rgb="FFFF0000"/>
      </font>
      <fill>
        <patternFill>
          <bgColor rgb="FFFFCCCC"/>
        </patternFill>
      </fill>
    </dxf>
    <dxf>
      <font>
        <color theme="9"/>
      </font>
      <fill>
        <patternFill>
          <bgColor theme="9" tint="0.79998168889431442"/>
        </patternFill>
      </fill>
    </dxf>
    <dxf>
      <font>
        <color theme="0" tint="-0.24994659260841701"/>
      </font>
      <fill>
        <patternFill>
          <bgColor theme="0" tint="-0.14996795556505021"/>
        </patternFill>
      </fill>
    </dxf>
    <dxf>
      <font>
        <color theme="9" tint="-0.24994659260841701"/>
      </font>
      <fill>
        <patternFill>
          <bgColor theme="9" tint="0.59996337778862885"/>
        </patternFill>
      </fill>
    </dxf>
    <dxf>
      <font>
        <color auto="1"/>
      </font>
      <fill>
        <patternFill>
          <bgColor rgb="FFFF0000"/>
        </patternFill>
      </fill>
    </dxf>
    <dxf>
      <font>
        <color theme="0" tint="-0.24994659260841701"/>
      </font>
      <fill>
        <patternFill>
          <bgColor theme="0" tint="-0.14996795556505021"/>
        </patternFill>
      </fill>
    </dxf>
    <dxf>
      <font>
        <color theme="9" tint="-0.24994659260841701"/>
      </font>
      <fill>
        <patternFill>
          <bgColor theme="9" tint="0.59996337778862885"/>
        </patternFill>
      </fill>
    </dxf>
    <dxf>
      <font>
        <color auto="1"/>
      </font>
      <fill>
        <patternFill>
          <bgColor rgb="FFFF0000"/>
        </patternFill>
      </fill>
    </dxf>
    <dxf>
      <font>
        <color rgb="FFFF0000"/>
      </font>
      <fill>
        <patternFill>
          <bgColor rgb="FFFFCCCC"/>
        </patternFill>
      </fill>
    </dxf>
    <dxf>
      <font>
        <color theme="9"/>
      </font>
      <fill>
        <patternFill>
          <bgColor theme="9" tint="0.79998168889431442"/>
        </patternFill>
      </fill>
    </dxf>
  </dxfs>
  <tableStyles count="0" defaultTableStyle="TableStyleMedium2" defaultPivotStyle="PivotStyleLight16"/>
  <colors>
    <mruColors>
      <color rgb="FFFFC5C5"/>
      <color rgb="FFFFD9D9"/>
      <color rgb="FFFFCCCC"/>
      <color rgb="FFFFD1D1"/>
      <color rgb="FFFFC9C9"/>
      <color rgb="FFFFAFAF"/>
      <color rgb="FFFF9999"/>
      <color rgb="FFFF505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nabelbe.sharepoint.com/sites/PSE/Contracts/21_Public_Contracts/PZA170421T_RISE/PZA170421T-10033%20(OP-G)%20Fablab%20IT%20Equipment/Second%20Launch%20OP/4Evaluation/4EvaluationReport/PZA170421T-10033_Evaluation_Sheet.xlsx" TargetMode="External"/><Relationship Id="rId1" Type="http://schemas.openxmlformats.org/officeDocument/2006/relationships/externalLinkPath" Target="/sites/PSE/Contracts/21_Public_Contracts/PZA170421T_RISE/PZA170421T-10033%20(OP-G)%20Fablab%20IT%20Equipment/Second%20Launch%20OP/4Evaluation/4EvaluationReport/PZA170421T-10033_Evaluation_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AOpGvJuCWkKdUth8CD-apAKA1xWcvHJKmyJywHTLyT_EeYa95GA5TLBxHYDWvnNF" itemId="016W73G547KIVRO7WA4ZFLTZ46UVC3UPT7">
      <xxl21:absoluteUrl r:id="rId2"/>
    </xxl21:alternateUrls>
    <sheetNames>
      <sheetName val="Tenderers_info"/>
      <sheetName val="Opening Session  - ReadOut"/>
      <sheetName val="Price_Error"/>
      <sheetName val="Summary"/>
      <sheetName val="Prices_Master"/>
      <sheetName val="Prices_Summary_Corrected"/>
      <sheetName val="Completeness"/>
      <sheetName val="Clarifications"/>
      <sheetName val="Tenderers"/>
      <sheetName val="Selection 1- Annual Turnover"/>
      <sheetName val="Selection 2 - Working capital"/>
      <sheetName val="Selection3-Experience"/>
      <sheetName val="Prices"/>
      <sheetName val="Award Criteria"/>
      <sheetName val="PoA"/>
      <sheetName val="Reasoned"/>
      <sheetName val="Rates"/>
    </sheetNames>
    <sheetDataSet>
      <sheetData sheetId="0"/>
      <sheetData sheetId="1"/>
      <sheetData sheetId="2"/>
      <sheetData sheetId="3"/>
      <sheetData sheetId="4"/>
      <sheetData sheetId="5"/>
      <sheetData sheetId="6"/>
      <sheetData sheetId="7"/>
      <sheetData sheetId="8">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22A1F-C041-4ADF-905C-51F1E0DE61D6}">
  <sheetPr>
    <pageSetUpPr fitToPage="1"/>
  </sheetPr>
  <dimension ref="A1:J31"/>
  <sheetViews>
    <sheetView workbookViewId="0">
      <selection activeCell="C6" sqref="C6:D6"/>
    </sheetView>
  </sheetViews>
  <sheetFormatPr defaultColWidth="0" defaultRowHeight="14.4" zeroHeight="1" x14ac:dyDescent="0.3"/>
  <cols>
    <col min="1" max="1" width="2.88671875" customWidth="1"/>
    <col min="2" max="2" width="20.6640625" customWidth="1"/>
    <col min="3" max="3" width="15.44140625" customWidth="1"/>
    <col min="4" max="4" width="19.33203125" customWidth="1"/>
    <col min="5" max="5" width="37.33203125" customWidth="1"/>
    <col min="6" max="6" width="3.6640625" customWidth="1"/>
    <col min="7" max="10" width="0" hidden="1" customWidth="1"/>
    <col min="11" max="16384" width="8.88671875" hidden="1"/>
  </cols>
  <sheetData>
    <row r="1" spans="1:6" ht="15" thickBot="1" x14ac:dyDescent="0.35">
      <c r="A1" s="97"/>
      <c r="B1" s="97"/>
      <c r="C1" s="97"/>
      <c r="D1" s="97"/>
      <c r="E1" s="97"/>
      <c r="F1" s="97"/>
    </row>
    <row r="2" spans="1:6" ht="21.6" customHeight="1" thickBot="1" x14ac:dyDescent="0.35">
      <c r="A2" s="97"/>
      <c r="B2" s="215" t="s">
        <v>0</v>
      </c>
      <c r="C2" s="216"/>
      <c r="D2" s="179" t="s">
        <v>1</v>
      </c>
      <c r="E2" s="180" t="s">
        <v>2</v>
      </c>
      <c r="F2" s="97"/>
    </row>
    <row r="3" spans="1:6" ht="15" thickBot="1" x14ac:dyDescent="0.35">
      <c r="A3" s="97"/>
      <c r="B3" s="97"/>
      <c r="C3" s="97"/>
      <c r="D3" s="97"/>
      <c r="E3" s="97"/>
      <c r="F3" s="97"/>
    </row>
    <row r="4" spans="1:6" ht="25.95" customHeight="1" x14ac:dyDescent="0.3">
      <c r="A4" s="97"/>
      <c r="B4" s="219" t="s">
        <v>3</v>
      </c>
      <c r="C4" s="220"/>
      <c r="D4" s="220"/>
      <c r="E4" s="181"/>
      <c r="F4" s="97"/>
    </row>
    <row r="5" spans="1:6" ht="25.95" customHeight="1" x14ac:dyDescent="0.3">
      <c r="A5" s="97"/>
      <c r="B5" s="217" t="s">
        <v>4</v>
      </c>
      <c r="C5" s="218"/>
      <c r="D5" s="218"/>
      <c r="E5" s="182"/>
      <c r="F5" s="97"/>
    </row>
    <row r="6" spans="1:6" ht="25.95" customHeight="1" x14ac:dyDescent="0.3">
      <c r="A6" s="97"/>
      <c r="B6" s="207" t="s">
        <v>5</v>
      </c>
      <c r="C6" s="218" t="s">
        <v>6</v>
      </c>
      <c r="D6" s="218"/>
      <c r="E6" s="182"/>
      <c r="F6" s="97"/>
    </row>
    <row r="7" spans="1:6" ht="25.95" customHeight="1" x14ac:dyDescent="0.3">
      <c r="A7" s="97"/>
      <c r="B7" s="207"/>
      <c r="C7" s="218" t="s">
        <v>7</v>
      </c>
      <c r="D7" s="218"/>
      <c r="E7" s="182"/>
      <c r="F7" s="97"/>
    </row>
    <row r="8" spans="1:6" ht="25.95" customHeight="1" x14ac:dyDescent="0.3">
      <c r="A8" s="97"/>
      <c r="B8" s="207"/>
      <c r="C8" s="218" t="s">
        <v>8</v>
      </c>
      <c r="D8" s="218"/>
      <c r="E8" s="182"/>
      <c r="F8" s="97"/>
    </row>
    <row r="9" spans="1:6" ht="25.95" customHeight="1" x14ac:dyDescent="0.3">
      <c r="A9" s="97"/>
      <c r="B9" s="207"/>
      <c r="C9" s="218" t="s">
        <v>9</v>
      </c>
      <c r="D9" s="218"/>
      <c r="E9" s="182"/>
      <c r="F9" s="97"/>
    </row>
    <row r="10" spans="1:6" ht="25.95" customHeight="1" x14ac:dyDescent="0.3">
      <c r="A10" s="97"/>
      <c r="B10" s="207"/>
      <c r="C10" s="218" t="s">
        <v>10</v>
      </c>
      <c r="D10" s="218"/>
      <c r="E10" s="182"/>
      <c r="F10" s="97"/>
    </row>
    <row r="11" spans="1:6" ht="25.95" customHeight="1" x14ac:dyDescent="0.3">
      <c r="A11" s="97"/>
      <c r="B11" s="217" t="s">
        <v>11</v>
      </c>
      <c r="C11" s="218"/>
      <c r="D11" s="218"/>
      <c r="E11" s="182"/>
      <c r="F11" s="97"/>
    </row>
    <row r="12" spans="1:6" ht="25.95" customHeight="1" x14ac:dyDescent="0.3">
      <c r="A12" s="97"/>
      <c r="B12" s="217" t="s">
        <v>12</v>
      </c>
      <c r="C12" s="218"/>
      <c r="D12" s="218"/>
      <c r="E12" s="182"/>
      <c r="F12" s="97"/>
    </row>
    <row r="13" spans="1:6" ht="25.95" customHeight="1" x14ac:dyDescent="0.3">
      <c r="A13" s="97"/>
      <c r="B13" s="217" t="s">
        <v>13</v>
      </c>
      <c r="C13" s="218"/>
      <c r="D13" s="218"/>
      <c r="E13" s="182"/>
      <c r="F13" s="97"/>
    </row>
    <row r="14" spans="1:6" ht="25.95" customHeight="1" x14ac:dyDescent="0.3">
      <c r="A14" s="97"/>
      <c r="B14" s="207" t="s">
        <v>14</v>
      </c>
      <c r="C14" s="208"/>
      <c r="D14" s="151" t="s">
        <v>15</v>
      </c>
      <c r="E14" s="182"/>
      <c r="F14" s="97"/>
    </row>
    <row r="15" spans="1:6" ht="25.95" customHeight="1" x14ac:dyDescent="0.3">
      <c r="A15" s="97"/>
      <c r="B15" s="207"/>
      <c r="C15" s="208"/>
      <c r="D15" s="151" t="s">
        <v>16</v>
      </c>
      <c r="E15" s="182"/>
      <c r="F15" s="97"/>
    </row>
    <row r="16" spans="1:6" ht="25.95" customHeight="1" x14ac:dyDescent="0.3">
      <c r="A16" s="97"/>
      <c r="B16" s="207" t="s">
        <v>17</v>
      </c>
      <c r="C16" s="208"/>
      <c r="D16" s="151" t="s">
        <v>15</v>
      </c>
      <c r="E16" s="182"/>
      <c r="F16" s="97"/>
    </row>
    <row r="17" spans="1:6" ht="25.95" customHeight="1" x14ac:dyDescent="0.3">
      <c r="A17" s="97"/>
      <c r="B17" s="207"/>
      <c r="C17" s="208"/>
      <c r="D17" s="151" t="s">
        <v>18</v>
      </c>
      <c r="E17" s="182"/>
      <c r="F17" s="97"/>
    </row>
    <row r="18" spans="1:6" ht="25.95" customHeight="1" x14ac:dyDescent="0.3">
      <c r="A18" s="97"/>
      <c r="B18" s="207"/>
      <c r="C18" s="208"/>
      <c r="D18" s="151" t="s">
        <v>19</v>
      </c>
      <c r="E18" s="182"/>
      <c r="F18" s="97"/>
    </row>
    <row r="19" spans="1:6" ht="25.95" customHeight="1" x14ac:dyDescent="0.3">
      <c r="A19" s="97"/>
      <c r="B19" s="207"/>
      <c r="C19" s="208"/>
      <c r="D19" s="151" t="s">
        <v>20</v>
      </c>
      <c r="E19" s="182"/>
      <c r="F19" s="97"/>
    </row>
    <row r="20" spans="1:6" ht="25.95" customHeight="1" x14ac:dyDescent="0.3">
      <c r="A20" s="97"/>
      <c r="B20" s="207" t="s">
        <v>21</v>
      </c>
      <c r="C20" s="208"/>
      <c r="D20" s="151" t="s">
        <v>15</v>
      </c>
      <c r="E20" s="182"/>
      <c r="F20" s="97"/>
    </row>
    <row r="21" spans="1:6" ht="25.95" customHeight="1" x14ac:dyDescent="0.3">
      <c r="A21" s="97"/>
      <c r="B21" s="207"/>
      <c r="C21" s="208"/>
      <c r="D21" s="151" t="s">
        <v>19</v>
      </c>
      <c r="E21" s="182"/>
      <c r="F21" s="97"/>
    </row>
    <row r="22" spans="1:6" ht="25.95" customHeight="1" x14ac:dyDescent="0.3">
      <c r="A22" s="97"/>
      <c r="B22" s="207"/>
      <c r="C22" s="208"/>
      <c r="D22" s="151" t="s">
        <v>20</v>
      </c>
      <c r="E22" s="182"/>
      <c r="F22" s="97"/>
    </row>
    <row r="23" spans="1:6" ht="25.95" customHeight="1" x14ac:dyDescent="0.3">
      <c r="A23" s="97"/>
      <c r="B23" s="207" t="s">
        <v>22</v>
      </c>
      <c r="C23" s="208"/>
      <c r="D23" s="151" t="s">
        <v>23</v>
      </c>
      <c r="E23" s="182"/>
      <c r="F23" s="97"/>
    </row>
    <row r="24" spans="1:6" ht="25.95" customHeight="1" x14ac:dyDescent="0.3">
      <c r="A24" s="97"/>
      <c r="B24" s="207"/>
      <c r="C24" s="208"/>
      <c r="D24" s="151" t="s">
        <v>24</v>
      </c>
      <c r="E24" s="182"/>
      <c r="F24" s="97"/>
    </row>
    <row r="25" spans="1:6" ht="25.95" customHeight="1" x14ac:dyDescent="0.3">
      <c r="A25" s="97"/>
      <c r="B25" s="207"/>
      <c r="C25" s="208"/>
      <c r="D25" s="151" t="s">
        <v>25</v>
      </c>
      <c r="E25" s="182"/>
      <c r="F25" s="97"/>
    </row>
    <row r="26" spans="1:6" ht="25.95" customHeight="1" thickBot="1" x14ac:dyDescent="0.35">
      <c r="A26" s="97"/>
      <c r="B26" s="209"/>
      <c r="C26" s="210"/>
      <c r="D26" s="152" t="s">
        <v>26</v>
      </c>
      <c r="E26" s="183"/>
      <c r="F26" s="97"/>
    </row>
    <row r="27" spans="1:6" ht="15" thickBot="1" x14ac:dyDescent="0.35">
      <c r="A27" s="97"/>
      <c r="B27" s="149"/>
      <c r="C27" s="149"/>
      <c r="D27" s="149"/>
      <c r="E27" s="149"/>
      <c r="F27" s="97"/>
    </row>
    <row r="28" spans="1:6" x14ac:dyDescent="0.3">
      <c r="A28" s="97"/>
      <c r="B28" s="211" t="s">
        <v>27</v>
      </c>
      <c r="C28" s="213"/>
      <c r="D28" s="153" t="s">
        <v>28</v>
      </c>
      <c r="E28" s="185"/>
      <c r="F28" s="97"/>
    </row>
    <row r="29" spans="1:6" x14ac:dyDescent="0.3">
      <c r="A29" s="97"/>
      <c r="B29" s="212"/>
      <c r="C29" s="214"/>
      <c r="D29" s="150" t="s">
        <v>29</v>
      </c>
      <c r="E29" s="186">
        <f ca="1">TODAY()</f>
        <v>45469</v>
      </c>
      <c r="F29" s="97"/>
    </row>
    <row r="30" spans="1:6" ht="43.8" thickBot="1" x14ac:dyDescent="0.35">
      <c r="A30" s="97"/>
      <c r="B30" s="154" t="s">
        <v>30</v>
      </c>
      <c r="C30" s="184"/>
      <c r="D30" s="155" t="s">
        <v>31</v>
      </c>
      <c r="E30" s="156"/>
      <c r="F30" s="97"/>
    </row>
    <row r="31" spans="1:6" x14ac:dyDescent="0.3">
      <c r="A31" s="97"/>
      <c r="F31" s="97"/>
    </row>
  </sheetData>
  <mergeCells count="18">
    <mergeCell ref="B2:C2"/>
    <mergeCell ref="B11:D11"/>
    <mergeCell ref="B12:D12"/>
    <mergeCell ref="B13:D13"/>
    <mergeCell ref="B14:C15"/>
    <mergeCell ref="B4:D4"/>
    <mergeCell ref="B5:D5"/>
    <mergeCell ref="B6:B10"/>
    <mergeCell ref="C6:D6"/>
    <mergeCell ref="C7:D7"/>
    <mergeCell ref="C8:D8"/>
    <mergeCell ref="C9:D9"/>
    <mergeCell ref="C10:D10"/>
    <mergeCell ref="B23:C26"/>
    <mergeCell ref="B28:B29"/>
    <mergeCell ref="C28:C29"/>
    <mergeCell ref="B16:C19"/>
    <mergeCell ref="B20:C22"/>
  </mergeCells>
  <pageMargins left="0.25" right="0.25" top="0.75" bottom="0.75" header="0.3" footer="0.3"/>
  <pageSetup paperSize="9" scale="9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47D6-F5CE-4F2C-A8FC-07E750951ED9}">
  <sheetPr>
    <outlinePr summaryBelow="0"/>
    <pageSetUpPr fitToPage="1"/>
  </sheetPr>
  <dimension ref="A1:J42"/>
  <sheetViews>
    <sheetView zoomScale="115" zoomScaleNormal="115" workbookViewId="0">
      <selection activeCell="H11" sqref="H11"/>
    </sheetView>
  </sheetViews>
  <sheetFormatPr defaultColWidth="0" defaultRowHeight="14.4" zeroHeight="1" x14ac:dyDescent="0.3"/>
  <cols>
    <col min="1" max="1" width="3.6640625" style="59" customWidth="1"/>
    <col min="2" max="2" width="9.44140625" style="1" customWidth="1"/>
    <col min="3" max="3" width="12.44140625" style="1" customWidth="1"/>
    <col min="4" max="4" width="14" style="1" customWidth="1"/>
    <col min="5" max="5" width="25" style="68" customWidth="1"/>
    <col min="6" max="6" width="25.6640625" style="68" customWidth="1"/>
    <col min="7" max="7" width="12.6640625" style="68" customWidth="1"/>
    <col min="8" max="8" width="26.88671875" style="68" customWidth="1"/>
    <col min="9" max="9" width="10.33203125" style="68" customWidth="1"/>
    <col min="10" max="10" width="3.33203125" style="60" customWidth="1"/>
    <col min="11" max="16384" width="8.6640625" style="60" hidden="1"/>
  </cols>
  <sheetData>
    <row r="1" spans="1:10" s="97" customFormat="1" ht="13.95" customHeight="1" thickBot="1" x14ac:dyDescent="0.35"/>
    <row r="2" spans="1:10" s="97" customFormat="1" ht="22.2" customHeight="1" thickBot="1" x14ac:dyDescent="0.35">
      <c r="B2" s="275" t="s">
        <v>0</v>
      </c>
      <c r="C2" s="276"/>
      <c r="D2" s="277"/>
      <c r="E2" s="179" t="s">
        <v>206</v>
      </c>
      <c r="F2" s="278" t="s">
        <v>207</v>
      </c>
      <c r="G2" s="279"/>
      <c r="H2" s="279"/>
      <c r="I2" s="280"/>
    </row>
    <row r="3" spans="1:10" s="145" customFormat="1" ht="18" customHeight="1" thickBot="1" x14ac:dyDescent="0.35">
      <c r="B3" s="197"/>
      <c r="C3" s="197"/>
      <c r="D3" s="320"/>
      <c r="E3" s="320"/>
      <c r="F3" s="320"/>
      <c r="G3" s="321"/>
      <c r="H3" s="321"/>
      <c r="I3" s="321"/>
    </row>
    <row r="4" spans="1:10" s="1" customFormat="1" ht="15" customHeight="1" x14ac:dyDescent="0.3">
      <c r="A4" s="319"/>
      <c r="B4" s="324" t="s">
        <v>208</v>
      </c>
      <c r="C4" s="325"/>
      <c r="D4" s="326"/>
      <c r="E4" s="228" t="s">
        <v>209</v>
      </c>
      <c r="F4" s="228" t="s">
        <v>210</v>
      </c>
      <c r="G4" s="228" t="s">
        <v>211</v>
      </c>
      <c r="H4" s="228" t="s">
        <v>212</v>
      </c>
      <c r="I4" s="322" t="s">
        <v>213</v>
      </c>
      <c r="J4" s="145"/>
    </row>
    <row r="5" spans="1:10" s="1" customFormat="1" ht="27" customHeight="1" x14ac:dyDescent="0.3">
      <c r="A5" s="319"/>
      <c r="B5" s="327"/>
      <c r="C5" s="328"/>
      <c r="D5" s="329"/>
      <c r="E5" s="229"/>
      <c r="F5" s="229"/>
      <c r="G5" s="229"/>
      <c r="H5" s="229"/>
      <c r="I5" s="323"/>
      <c r="J5" s="145"/>
    </row>
    <row r="6" spans="1:10" ht="39" customHeight="1" x14ac:dyDescent="0.3">
      <c r="A6" s="187"/>
      <c r="B6" s="317" t="s">
        <v>33</v>
      </c>
      <c r="C6" s="315" t="s">
        <v>214</v>
      </c>
      <c r="D6" s="316"/>
      <c r="E6" s="66"/>
      <c r="F6" s="67"/>
      <c r="G6" s="64"/>
      <c r="H6" s="65"/>
      <c r="I6" s="191"/>
      <c r="J6" s="144"/>
    </row>
    <row r="7" spans="1:10" ht="39" customHeight="1" x14ac:dyDescent="0.3">
      <c r="A7" s="187"/>
      <c r="B7" s="318"/>
      <c r="C7" s="315" t="s">
        <v>215</v>
      </c>
      <c r="D7" s="316"/>
      <c r="E7" s="67"/>
      <c r="F7" s="67"/>
      <c r="G7" s="64"/>
      <c r="H7" s="65"/>
      <c r="I7" s="191"/>
      <c r="J7" s="144"/>
    </row>
    <row r="8" spans="1:10" ht="39" customHeight="1" x14ac:dyDescent="0.3">
      <c r="A8" s="187"/>
      <c r="B8" s="203" t="s">
        <v>65</v>
      </c>
      <c r="C8" s="315" t="s">
        <v>216</v>
      </c>
      <c r="D8" s="316"/>
      <c r="E8" s="67"/>
      <c r="F8" s="67"/>
      <c r="G8" s="64"/>
      <c r="H8" s="65"/>
      <c r="I8" s="191"/>
      <c r="J8" s="144"/>
    </row>
    <row r="9" spans="1:10" ht="39" customHeight="1" x14ac:dyDescent="0.3">
      <c r="A9" s="187"/>
      <c r="B9" s="203" t="s">
        <v>76</v>
      </c>
      <c r="C9" s="315" t="s">
        <v>217</v>
      </c>
      <c r="D9" s="316"/>
      <c r="E9" s="67"/>
      <c r="F9" s="67"/>
      <c r="G9" s="64"/>
      <c r="H9" s="65"/>
      <c r="I9" s="191"/>
      <c r="J9" s="144"/>
    </row>
    <row r="10" spans="1:10" ht="39" customHeight="1" x14ac:dyDescent="0.3">
      <c r="A10" s="187"/>
      <c r="B10" s="203" t="s">
        <v>77</v>
      </c>
      <c r="C10" s="315" t="s">
        <v>218</v>
      </c>
      <c r="D10" s="316"/>
      <c r="E10" s="67"/>
      <c r="F10" s="67"/>
      <c r="G10" s="64"/>
      <c r="H10" s="65"/>
      <c r="I10" s="191"/>
      <c r="J10" s="144"/>
    </row>
    <row r="11" spans="1:10" ht="39" customHeight="1" x14ac:dyDescent="0.3">
      <c r="A11" s="187"/>
      <c r="B11" s="317" t="s">
        <v>78</v>
      </c>
      <c r="C11" s="315" t="s">
        <v>219</v>
      </c>
      <c r="D11" s="316"/>
      <c r="E11" s="67"/>
      <c r="F11" s="67"/>
      <c r="G11" s="64"/>
      <c r="H11" s="65"/>
      <c r="I11" s="191"/>
      <c r="J11" s="144"/>
    </row>
    <row r="12" spans="1:10" ht="39" customHeight="1" x14ac:dyDescent="0.3">
      <c r="A12" s="187"/>
      <c r="B12" s="318"/>
      <c r="C12" s="315" t="s">
        <v>220</v>
      </c>
      <c r="D12" s="316"/>
      <c r="E12" s="67"/>
      <c r="F12" s="67"/>
      <c r="G12" s="64"/>
      <c r="H12" s="65"/>
      <c r="I12" s="191"/>
      <c r="J12" s="144"/>
    </row>
    <row r="13" spans="1:10" ht="39" customHeight="1" x14ac:dyDescent="0.3">
      <c r="A13" s="187"/>
      <c r="B13" s="203" t="s">
        <v>79</v>
      </c>
      <c r="C13" s="315" t="s">
        <v>221</v>
      </c>
      <c r="D13" s="316"/>
      <c r="E13" s="67"/>
      <c r="F13" s="67"/>
      <c r="G13" s="64"/>
      <c r="H13" s="65"/>
      <c r="I13" s="191"/>
      <c r="J13" s="144"/>
    </row>
    <row r="14" spans="1:10" ht="39" customHeight="1" x14ac:dyDescent="0.3">
      <c r="A14" s="187"/>
      <c r="B14" s="204"/>
      <c r="C14" s="188" t="s">
        <v>222</v>
      </c>
      <c r="D14" s="67"/>
      <c r="E14" s="67"/>
      <c r="F14" s="67"/>
      <c r="G14" s="64"/>
      <c r="H14" s="65"/>
      <c r="I14" s="191"/>
      <c r="J14" s="144"/>
    </row>
    <row r="15" spans="1:10" ht="39" customHeight="1" x14ac:dyDescent="0.3">
      <c r="A15" s="187"/>
      <c r="B15" s="204"/>
      <c r="C15" s="188" t="s">
        <v>222</v>
      </c>
      <c r="D15" s="198"/>
      <c r="E15" s="198"/>
      <c r="F15" s="198"/>
      <c r="G15" s="199"/>
      <c r="H15" s="200"/>
      <c r="I15" s="201"/>
      <c r="J15" s="144"/>
    </row>
    <row r="16" spans="1:10" ht="39" customHeight="1" x14ac:dyDescent="0.3">
      <c r="A16" s="187"/>
      <c r="B16" s="204"/>
      <c r="C16" s="188" t="s">
        <v>222</v>
      </c>
      <c r="D16" s="198"/>
      <c r="E16" s="198"/>
      <c r="F16" s="198"/>
      <c r="G16" s="199"/>
      <c r="H16" s="200"/>
      <c r="I16" s="201"/>
      <c r="J16" s="144"/>
    </row>
    <row r="17" spans="1:10" ht="39" customHeight="1" x14ac:dyDescent="0.3">
      <c r="A17" s="187"/>
      <c r="B17" s="204"/>
      <c r="C17" s="188" t="s">
        <v>222</v>
      </c>
      <c r="D17" s="198"/>
      <c r="E17" s="198"/>
      <c r="F17" s="198"/>
      <c r="G17" s="199"/>
      <c r="H17" s="200"/>
      <c r="I17" s="201"/>
      <c r="J17" s="144"/>
    </row>
    <row r="18" spans="1:10" ht="39" customHeight="1" thickBot="1" x14ac:dyDescent="0.35">
      <c r="A18" s="187"/>
      <c r="B18" s="205"/>
      <c r="C18" s="202" t="s">
        <v>222</v>
      </c>
      <c r="D18" s="192"/>
      <c r="E18" s="192"/>
      <c r="F18" s="192"/>
      <c r="G18" s="193"/>
      <c r="H18" s="194"/>
      <c r="I18" s="195"/>
      <c r="J18" s="144"/>
    </row>
    <row r="19" spans="1:10" ht="15" thickBot="1" x14ac:dyDescent="0.35">
      <c r="A19" s="148"/>
      <c r="B19" s="145"/>
      <c r="C19" s="145"/>
      <c r="D19" s="145"/>
      <c r="E19" s="196"/>
      <c r="F19" s="196"/>
      <c r="G19" s="196"/>
      <c r="H19" s="196"/>
      <c r="I19" s="196"/>
      <c r="J19" s="144"/>
    </row>
    <row r="20" spans="1:10" x14ac:dyDescent="0.3">
      <c r="A20" s="148"/>
      <c r="B20" s="333" t="s">
        <v>44</v>
      </c>
      <c r="C20" s="334"/>
      <c r="D20" s="330">
        <f>'Form 1 - Identification'!E14</f>
        <v>0</v>
      </c>
      <c r="E20" s="330"/>
      <c r="F20" s="189" t="s">
        <v>28</v>
      </c>
      <c r="G20" s="330">
        <f>'Form 1 - Identification'!E28</f>
        <v>0</v>
      </c>
      <c r="H20" s="330"/>
      <c r="I20" s="339"/>
      <c r="J20" s="144"/>
    </row>
    <row r="21" spans="1:10" x14ac:dyDescent="0.3">
      <c r="A21" s="148"/>
      <c r="B21" s="335"/>
      <c r="C21" s="336"/>
      <c r="D21" s="238"/>
      <c r="E21" s="238"/>
      <c r="F21" s="157" t="s">
        <v>29</v>
      </c>
      <c r="G21" s="239">
        <f ca="1">'Form 1 - Identification'!E29</f>
        <v>45469</v>
      </c>
      <c r="H21" s="239"/>
      <c r="I21" s="340"/>
      <c r="J21" s="144"/>
    </row>
    <row r="22" spans="1:10" ht="42.6" customHeight="1" thickBot="1" x14ac:dyDescent="0.35">
      <c r="A22" s="148"/>
      <c r="B22" s="337" t="s">
        <v>30</v>
      </c>
      <c r="C22" s="338"/>
      <c r="D22" s="331">
        <f>'Form 1 - Identification'!E4</f>
        <v>0</v>
      </c>
      <c r="E22" s="332"/>
      <c r="F22" s="190" t="s">
        <v>31</v>
      </c>
      <c r="G22" s="341"/>
      <c r="H22" s="341"/>
      <c r="I22" s="342"/>
      <c r="J22" s="144"/>
    </row>
    <row r="23" spans="1:10" x14ac:dyDescent="0.3">
      <c r="A23" s="148"/>
      <c r="B23" s="145"/>
      <c r="C23" s="145"/>
      <c r="D23" s="145"/>
      <c r="E23" s="196"/>
      <c r="F23" s="196"/>
      <c r="G23" s="196"/>
      <c r="H23" s="196"/>
      <c r="I23" s="196"/>
      <c r="J23" s="144"/>
    </row>
    <row r="29" spans="1:10" ht="23.4" hidden="1" customHeight="1" x14ac:dyDescent="0.3"/>
    <row r="42" ht="34.950000000000003" hidden="1" customHeight="1" x14ac:dyDescent="0.3"/>
  </sheetData>
  <mergeCells count="28">
    <mergeCell ref="F2:I2"/>
    <mergeCell ref="C6:D6"/>
    <mergeCell ref="C7:D7"/>
    <mergeCell ref="C8:D8"/>
    <mergeCell ref="C9:D9"/>
    <mergeCell ref="B2:D2"/>
    <mergeCell ref="D20:E21"/>
    <mergeCell ref="D22:E22"/>
    <mergeCell ref="B20:C21"/>
    <mergeCell ref="B22:C22"/>
    <mergeCell ref="G20:I20"/>
    <mergeCell ref="G21:I21"/>
    <mergeCell ref="G22:I22"/>
    <mergeCell ref="A4:A5"/>
    <mergeCell ref="D3:F3"/>
    <mergeCell ref="G3:I3"/>
    <mergeCell ref="I4:I5"/>
    <mergeCell ref="E4:E5"/>
    <mergeCell ref="B4:D5"/>
    <mergeCell ref="H4:H5"/>
    <mergeCell ref="G4:G5"/>
    <mergeCell ref="F4:F5"/>
    <mergeCell ref="C12:D12"/>
    <mergeCell ref="C13:D13"/>
    <mergeCell ref="C10:D10"/>
    <mergeCell ref="B11:B12"/>
    <mergeCell ref="B6:B7"/>
    <mergeCell ref="C11:D11"/>
  </mergeCells>
  <conditionalFormatting sqref="F6:F21 F53:F1048576">
    <cfRule type="expression" dxfId="4" priority="50">
      <formula>COUNTIF($F:$F,F6)&gt;1</formula>
    </cfRule>
  </conditionalFormatting>
  <conditionalFormatting sqref="G6:G21 G53:G1048576">
    <cfRule type="expression" dxfId="3" priority="537">
      <formula>AND($G6&lt;#REF!,$G6&gt;0)</formula>
    </cfRule>
    <cfRule type="expression" dxfId="2" priority="538">
      <formula>AND($G6&gt;=#REF!,$G6&lt;&gt;"")</formula>
    </cfRule>
  </conditionalFormatting>
  <conditionalFormatting sqref="H6:I18">
    <cfRule type="expression" dxfId="1" priority="114">
      <formula>H6="Yes"</formula>
    </cfRule>
    <cfRule type="expression" dxfId="0" priority="115">
      <formula>H6="No"</formula>
    </cfRule>
  </conditionalFormatting>
  <pageMargins left="0.25" right="0.25" top="0.75" bottom="0.75" header="0.3" footer="0.3"/>
  <pageSetup paperSize="9" scale="6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D0E23792-04E8-4D33-ABCC-B38958604C24}">
          <x14:formula1>
            <xm:f>_!$A$1:$A$2</xm:f>
          </x14:formula1>
          <xm:sqref>I6:I18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1130-9873-4A25-99A1-8A36DA0DEE47}">
  <dimension ref="A1:B2"/>
  <sheetViews>
    <sheetView workbookViewId="0">
      <selection activeCell="E9" sqref="E9"/>
    </sheetView>
  </sheetViews>
  <sheetFormatPr defaultRowHeight="14.4" x14ac:dyDescent="0.3"/>
  <cols>
    <col min="1" max="1" width="5.109375" style="3" customWidth="1"/>
    <col min="2" max="2" width="1.88671875" bestFit="1" customWidth="1"/>
  </cols>
  <sheetData>
    <row r="1" spans="1:2" x14ac:dyDescent="0.3">
      <c r="A1" s="3" t="s">
        <v>183</v>
      </c>
      <c r="B1" s="3" t="s">
        <v>223</v>
      </c>
    </row>
    <row r="2" spans="1:2" x14ac:dyDescent="0.3">
      <c r="A2" s="3" t="s">
        <v>137</v>
      </c>
      <c r="B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C209-1F6D-4F76-B532-9E0E1001B0D4}">
  <sheetPr>
    <pageSetUpPr fitToPage="1"/>
  </sheetPr>
  <dimension ref="A1:L29"/>
  <sheetViews>
    <sheetView topLeftCell="B1" zoomScale="85" zoomScaleNormal="85" workbookViewId="0">
      <selection activeCell="F3" sqref="F3"/>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33</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E17:F18"/>
    <mergeCell ref="E19:F19"/>
    <mergeCell ref="C2:D2"/>
    <mergeCell ref="G2:K2"/>
    <mergeCell ref="H4:I4"/>
    <mergeCell ref="J4:K4"/>
    <mergeCell ref="G17:H18"/>
    <mergeCell ref="J17:K17"/>
    <mergeCell ref="J18:K18"/>
    <mergeCell ref="G19:H19"/>
    <mergeCell ref="J19:K19"/>
    <mergeCell ref="A4:A5"/>
    <mergeCell ref="D4:D5"/>
    <mergeCell ref="E4:E5"/>
    <mergeCell ref="C4:C5"/>
    <mergeCell ref="G4:G5"/>
    <mergeCell ref="F4:F5"/>
  </mergeCells>
  <phoneticPr fontId="5" type="noConversion"/>
  <conditionalFormatting sqref="J4 J6:K1048576">
    <cfRule type="expression" dxfId="22" priority="137">
      <formula>J4="Yes"</formula>
    </cfRule>
    <cfRule type="expression" dxfId="21" priority="138">
      <formula>J4="No"</formula>
    </cfRule>
  </conditionalFormatting>
  <pageMargins left="0.48" right="0.25" top="0.75" bottom="0.75" header="0.3" footer="0.3"/>
  <pageSetup paperSize="9" scale="70"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3E76-AD77-41C9-AEFD-030642D709FE}">
  <dimension ref="B1:T39"/>
  <sheetViews>
    <sheetView workbookViewId="0">
      <selection activeCell="I27" sqref="I27"/>
    </sheetView>
  </sheetViews>
  <sheetFormatPr defaultRowHeight="14.4" x14ac:dyDescent="0.3"/>
  <cols>
    <col min="1" max="1" width="1.6640625" customWidth="1"/>
    <col min="2" max="2" width="4.33203125" customWidth="1"/>
    <col min="3" max="3" width="53.109375" customWidth="1"/>
    <col min="4" max="4" width="20" bestFit="1" customWidth="1"/>
    <col min="5" max="5" width="15.33203125" customWidth="1"/>
    <col min="6" max="6" width="12.6640625" customWidth="1"/>
    <col min="7" max="7" width="12.33203125" customWidth="1"/>
    <col min="8" max="9" width="13.33203125" customWidth="1"/>
    <col min="10" max="10" width="15.6640625" customWidth="1"/>
    <col min="11" max="11" width="19.33203125" customWidth="1"/>
    <col min="12" max="12" width="15.109375" style="2" customWidth="1"/>
    <col min="13" max="14" width="15.109375" style="3" customWidth="1"/>
    <col min="15" max="15" width="16.6640625" style="3" customWidth="1"/>
    <col min="16" max="16" width="14.33203125" style="3" customWidth="1"/>
    <col min="17" max="19" width="14.33203125" customWidth="1"/>
    <col min="20" max="20" width="22.88671875" customWidth="1"/>
    <col min="21" max="21" width="16.6640625" customWidth="1"/>
    <col min="22" max="22" width="19.6640625" customWidth="1"/>
    <col min="23" max="23" width="33.6640625" customWidth="1"/>
  </cols>
  <sheetData>
    <row r="1" spans="2:20" x14ac:dyDescent="0.3">
      <c r="F1" s="10">
        <v>2020</v>
      </c>
      <c r="G1" s="10">
        <v>2021</v>
      </c>
      <c r="H1" s="10">
        <v>2022</v>
      </c>
    </row>
    <row r="2" spans="2:20" x14ac:dyDescent="0.3">
      <c r="E2" t="s">
        <v>46</v>
      </c>
      <c r="F2">
        <v>0.255</v>
      </c>
      <c r="G2">
        <v>0.26100000000000001</v>
      </c>
      <c r="H2">
        <v>0.28299999999999997</v>
      </c>
    </row>
    <row r="3" spans="2:20" x14ac:dyDescent="0.3">
      <c r="E3" t="s">
        <v>47</v>
      </c>
      <c r="F3">
        <v>0.879</v>
      </c>
      <c r="G3">
        <v>0.84499999999999997</v>
      </c>
      <c r="H3">
        <v>0.94799999999999995</v>
      </c>
    </row>
    <row r="4" spans="2:20" ht="15" thickBot="1" x14ac:dyDescent="0.35">
      <c r="L4"/>
      <c r="M4"/>
      <c r="N4"/>
      <c r="O4"/>
      <c r="P4"/>
    </row>
    <row r="5" spans="2:20" x14ac:dyDescent="0.3">
      <c r="B5" s="260" t="s">
        <v>48</v>
      </c>
      <c r="C5" s="263" t="s">
        <v>49</v>
      </c>
      <c r="D5" s="256" t="s">
        <v>50</v>
      </c>
      <c r="E5" s="251" t="s">
        <v>51</v>
      </c>
      <c r="F5" s="251" t="s">
        <v>52</v>
      </c>
      <c r="G5" s="251" t="s">
        <v>53</v>
      </c>
      <c r="H5" s="251" t="s">
        <v>54</v>
      </c>
      <c r="I5" s="253" t="s">
        <v>55</v>
      </c>
      <c r="J5" s="258" t="s">
        <v>56</v>
      </c>
      <c r="K5" s="255" t="s">
        <v>57</v>
      </c>
      <c r="L5" s="243" t="s">
        <v>58</v>
      </c>
      <c r="M5" s="243" t="s">
        <v>59</v>
      </c>
      <c r="N5" s="243" t="s">
        <v>60</v>
      </c>
      <c r="O5" s="243" t="s">
        <v>61</v>
      </c>
      <c r="P5" s="247" t="s">
        <v>62</v>
      </c>
      <c r="Q5" s="247"/>
      <c r="R5" s="4"/>
      <c r="S5" s="248" t="s">
        <v>63</v>
      </c>
      <c r="T5" s="243" t="s">
        <v>64</v>
      </c>
    </row>
    <row r="6" spans="2:20" x14ac:dyDescent="0.3">
      <c r="B6" s="261"/>
      <c r="C6" s="264"/>
      <c r="D6" s="257"/>
      <c r="E6" s="252"/>
      <c r="F6" s="252"/>
      <c r="G6" s="252"/>
      <c r="H6" s="252"/>
      <c r="I6" s="254"/>
      <c r="J6" s="259"/>
      <c r="K6" s="255"/>
      <c r="L6" s="243"/>
      <c r="M6" s="243"/>
      <c r="N6" s="243"/>
      <c r="O6" s="243"/>
      <c r="P6" s="5" t="s">
        <v>33</v>
      </c>
      <c r="Q6" s="5" t="s">
        <v>65</v>
      </c>
      <c r="R6" s="8" t="s">
        <v>66</v>
      </c>
      <c r="S6" s="249"/>
      <c r="T6" s="243"/>
    </row>
    <row r="7" spans="2:20" x14ac:dyDescent="0.3">
      <c r="B7" s="262"/>
      <c r="C7" s="264"/>
      <c r="D7" s="244">
        <v>2022</v>
      </c>
      <c r="E7" s="245"/>
      <c r="F7" s="245"/>
      <c r="G7" s="245"/>
      <c r="H7" s="245"/>
      <c r="I7" s="246"/>
      <c r="J7" s="11">
        <v>2022</v>
      </c>
      <c r="K7" s="255"/>
      <c r="L7" s="243"/>
      <c r="M7" s="243"/>
      <c r="N7" s="243"/>
      <c r="O7" s="243"/>
      <c r="P7" s="16">
        <v>150000</v>
      </c>
      <c r="Q7" s="16">
        <v>150000</v>
      </c>
      <c r="R7" s="17">
        <v>300000</v>
      </c>
      <c r="S7" s="250"/>
      <c r="T7" s="243"/>
    </row>
    <row r="8" spans="2:20" x14ac:dyDescent="0.3">
      <c r="B8" s="18">
        <f>[2]Tenderers!A3</f>
        <v>1</v>
      </c>
      <c r="C8" s="19" t="s">
        <v>67</v>
      </c>
      <c r="D8" s="20">
        <v>1623761</v>
      </c>
      <c r="E8" s="21">
        <v>207860</v>
      </c>
      <c r="F8" s="22"/>
      <c r="G8" s="21"/>
      <c r="H8" s="23">
        <f>D8*$H$3</f>
        <v>1539325.4279999998</v>
      </c>
      <c r="I8" s="24">
        <f>E8*$H$3</f>
        <v>197051.28</v>
      </c>
      <c r="J8" s="25">
        <f t="shared" ref="J8:J16" si="0">H8-I8</f>
        <v>1342274.1479999998</v>
      </c>
      <c r="K8" s="26">
        <f t="shared" ref="K8:K16" si="1">J8</f>
        <v>1342274.1479999998</v>
      </c>
      <c r="L8" s="27">
        <v>0</v>
      </c>
      <c r="M8" s="27">
        <v>0</v>
      </c>
      <c r="N8" s="27">
        <v>0</v>
      </c>
      <c r="O8" s="15">
        <f t="shared" ref="O8:O16" si="2">SUM(K8:N8)</f>
        <v>1342274.1479999998</v>
      </c>
      <c r="P8" s="7"/>
      <c r="Q8" s="7"/>
      <c r="R8" s="9"/>
      <c r="S8" s="28"/>
      <c r="T8" s="29"/>
    </row>
    <row r="9" spans="2:20" x14ac:dyDescent="0.3">
      <c r="B9" s="18">
        <f>[2]Tenderers!A4</f>
        <v>2</v>
      </c>
      <c r="C9" s="19" t="s">
        <v>68</v>
      </c>
      <c r="D9" s="30"/>
      <c r="E9" s="23"/>
      <c r="F9" s="23">
        <v>1458499</v>
      </c>
      <c r="G9" s="23">
        <v>972317</v>
      </c>
      <c r="H9" s="23">
        <f>F9*$H$2</f>
        <v>412755.21699999995</v>
      </c>
      <c r="I9" s="24">
        <f>G9*$H$2</f>
        <v>275165.71099999995</v>
      </c>
      <c r="J9" s="25">
        <f t="shared" si="0"/>
        <v>137589.50599999999</v>
      </c>
      <c r="K9" s="26">
        <f t="shared" si="1"/>
        <v>137589.50599999999</v>
      </c>
      <c r="L9" s="27">
        <v>0</v>
      </c>
      <c r="M9" s="27">
        <v>0</v>
      </c>
      <c r="N9" s="27">
        <v>0</v>
      </c>
      <c r="O9" s="15">
        <f t="shared" si="2"/>
        <v>137589.50599999999</v>
      </c>
      <c r="P9" s="7"/>
      <c r="Q9" s="7"/>
      <c r="R9" s="9"/>
      <c r="S9" s="28"/>
      <c r="T9" s="31"/>
    </row>
    <row r="10" spans="2:20" x14ac:dyDescent="0.3">
      <c r="B10" s="46">
        <f>[2]Tenderers!A5</f>
        <v>3</v>
      </c>
      <c r="C10" s="47" t="s">
        <v>69</v>
      </c>
      <c r="D10" s="48">
        <v>2357738.08</v>
      </c>
      <c r="E10" s="49">
        <v>236431.08</v>
      </c>
      <c r="F10" s="49"/>
      <c r="G10" s="49"/>
      <c r="H10" s="49">
        <f t="shared" ref="H10:I12" si="3">D10*$H$3</f>
        <v>2235135.6998399999</v>
      </c>
      <c r="I10" s="50">
        <f t="shared" si="3"/>
        <v>224136.66383999996</v>
      </c>
      <c r="J10" s="51">
        <f t="shared" si="0"/>
        <v>2010999.0359999998</v>
      </c>
      <c r="K10" s="52">
        <f t="shared" si="1"/>
        <v>2010999.0359999998</v>
      </c>
      <c r="L10" s="53">
        <v>0</v>
      </c>
      <c r="M10" s="53">
        <v>0</v>
      </c>
      <c r="N10" s="53">
        <v>0</v>
      </c>
      <c r="O10" s="54">
        <f t="shared" si="2"/>
        <v>2010999.0359999998</v>
      </c>
      <c r="P10" s="55"/>
      <c r="Q10" s="55"/>
      <c r="R10" s="56"/>
      <c r="S10" s="57"/>
      <c r="T10" s="58"/>
    </row>
    <row r="11" spans="2:20" x14ac:dyDescent="0.3">
      <c r="B11" s="18">
        <f>[2]Tenderers!A6</f>
        <v>4</v>
      </c>
      <c r="C11" s="19" t="s">
        <v>70</v>
      </c>
      <c r="D11" s="30">
        <v>469283</v>
      </c>
      <c r="E11" s="23">
        <v>371844</v>
      </c>
      <c r="F11" s="23"/>
      <c r="G11" s="23"/>
      <c r="H11" s="23">
        <f t="shared" si="3"/>
        <v>444880.28399999999</v>
      </c>
      <c r="I11" s="24">
        <f t="shared" si="3"/>
        <v>352508.11199999996</v>
      </c>
      <c r="J11" s="25">
        <f t="shared" si="0"/>
        <v>92372.17200000002</v>
      </c>
      <c r="K11" s="26">
        <f t="shared" si="1"/>
        <v>92372.17200000002</v>
      </c>
      <c r="L11" s="27">
        <v>0</v>
      </c>
      <c r="M11" s="27">
        <v>0</v>
      </c>
      <c r="N11" s="27">
        <v>0</v>
      </c>
      <c r="O11" s="15">
        <f t="shared" si="2"/>
        <v>92372.17200000002</v>
      </c>
      <c r="P11" s="7"/>
      <c r="Q11" s="7"/>
      <c r="R11" s="9"/>
      <c r="S11" s="28"/>
      <c r="T11" s="31"/>
    </row>
    <row r="12" spans="2:20" x14ac:dyDescent="0.3">
      <c r="B12" s="18">
        <f>[2]Tenderers!A7</f>
        <v>5</v>
      </c>
      <c r="C12" s="19" t="s">
        <v>71</v>
      </c>
      <c r="D12" s="30">
        <v>2600833</v>
      </c>
      <c r="E12" s="23">
        <v>518363.18</v>
      </c>
      <c r="F12" s="23"/>
      <c r="G12" s="23"/>
      <c r="H12" s="23">
        <f t="shared" si="3"/>
        <v>2465589.6839999999</v>
      </c>
      <c r="I12" s="24">
        <f t="shared" si="3"/>
        <v>491408.29463999998</v>
      </c>
      <c r="J12" s="25">
        <f t="shared" si="0"/>
        <v>1974181.3893599999</v>
      </c>
      <c r="K12" s="26">
        <f t="shared" si="1"/>
        <v>1974181.3893599999</v>
      </c>
      <c r="L12" s="27">
        <v>0</v>
      </c>
      <c r="M12" s="27">
        <v>0</v>
      </c>
      <c r="N12" s="27">
        <v>0</v>
      </c>
      <c r="O12" s="15">
        <f t="shared" si="2"/>
        <v>1974181.3893599999</v>
      </c>
      <c r="P12" s="7"/>
      <c r="Q12" s="7"/>
      <c r="R12" s="9"/>
      <c r="S12" s="28"/>
      <c r="T12" s="29"/>
    </row>
    <row r="13" spans="2:20" x14ac:dyDescent="0.3">
      <c r="B13" s="18">
        <f>[2]Tenderers!A8</f>
        <v>6</v>
      </c>
      <c r="C13" s="19" t="s">
        <v>72</v>
      </c>
      <c r="D13" s="30"/>
      <c r="E13" s="23"/>
      <c r="F13" s="23"/>
      <c r="G13" s="23"/>
      <c r="H13" s="23">
        <v>8579224</v>
      </c>
      <c r="I13" s="24">
        <v>1336831</v>
      </c>
      <c r="J13" s="25">
        <f t="shared" si="0"/>
        <v>7242393</v>
      </c>
      <c r="K13" s="26">
        <f t="shared" si="1"/>
        <v>7242393</v>
      </c>
      <c r="L13" s="27">
        <v>0</v>
      </c>
      <c r="M13" s="27">
        <v>0</v>
      </c>
      <c r="N13" s="27">
        <v>0</v>
      </c>
      <c r="O13" s="15">
        <f t="shared" si="2"/>
        <v>7242393</v>
      </c>
      <c r="P13" s="7"/>
      <c r="Q13" s="7"/>
      <c r="R13" s="9"/>
      <c r="S13" s="28"/>
      <c r="T13" s="32"/>
    </row>
    <row r="14" spans="2:20" x14ac:dyDescent="0.3">
      <c r="B14" s="18">
        <f>[2]Tenderers!A9</f>
        <v>7</v>
      </c>
      <c r="C14" s="19" t="s">
        <v>73</v>
      </c>
      <c r="D14" s="33"/>
      <c r="E14" s="34"/>
      <c r="F14" s="34"/>
      <c r="G14" s="34"/>
      <c r="H14" s="34">
        <v>120000</v>
      </c>
      <c r="I14" s="35">
        <v>7000</v>
      </c>
      <c r="J14" s="36">
        <f t="shared" si="0"/>
        <v>113000</v>
      </c>
      <c r="K14" s="26">
        <f t="shared" si="1"/>
        <v>113000</v>
      </c>
      <c r="L14" s="27">
        <v>0</v>
      </c>
      <c r="M14" s="27">
        <v>0</v>
      </c>
      <c r="N14" s="27">
        <v>0</v>
      </c>
      <c r="O14" s="15">
        <f t="shared" si="2"/>
        <v>113000</v>
      </c>
      <c r="P14" s="7"/>
      <c r="Q14" s="7"/>
      <c r="R14" s="9"/>
      <c r="S14" s="37"/>
      <c r="T14" s="38"/>
    </row>
    <row r="15" spans="2:20" x14ac:dyDescent="0.3">
      <c r="B15" s="18">
        <f>[2]Tenderers!A10</f>
        <v>8</v>
      </c>
      <c r="C15" s="19" t="s">
        <v>74</v>
      </c>
      <c r="D15" s="30"/>
      <c r="E15" s="23"/>
      <c r="F15" s="23"/>
      <c r="G15" s="23"/>
      <c r="H15" s="23">
        <v>1365358</v>
      </c>
      <c r="I15" s="39">
        <v>2290496</v>
      </c>
      <c r="J15" s="25">
        <f t="shared" si="0"/>
        <v>-925138</v>
      </c>
      <c r="K15" s="26">
        <f t="shared" si="1"/>
        <v>-925138</v>
      </c>
      <c r="L15" s="27">
        <v>0</v>
      </c>
      <c r="M15" s="27">
        <v>0</v>
      </c>
      <c r="N15" s="27">
        <v>0</v>
      </c>
      <c r="O15" s="15">
        <f t="shared" si="2"/>
        <v>-925138</v>
      </c>
      <c r="P15" s="7"/>
      <c r="Q15" s="7"/>
      <c r="R15" s="9"/>
      <c r="S15" s="28"/>
      <c r="T15" s="29"/>
    </row>
    <row r="16" spans="2:20" ht="15" thickBot="1" x14ac:dyDescent="0.35">
      <c r="B16" s="40">
        <f>[2]Tenderers!A11</f>
        <v>9</v>
      </c>
      <c r="C16" s="41" t="s">
        <v>75</v>
      </c>
      <c r="D16" s="42">
        <v>20786954</v>
      </c>
      <c r="E16" s="42">
        <v>15506100</v>
      </c>
      <c r="F16" s="43"/>
      <c r="G16" s="43"/>
      <c r="H16" s="43">
        <f>D16*$H$3</f>
        <v>19706032.391999997</v>
      </c>
      <c r="I16" s="44">
        <f>E16*$H$3</f>
        <v>14699782.799999999</v>
      </c>
      <c r="J16" s="45">
        <f t="shared" si="0"/>
        <v>5006249.5919999983</v>
      </c>
      <c r="K16" s="26">
        <f t="shared" si="1"/>
        <v>5006249.5919999983</v>
      </c>
      <c r="L16" s="27">
        <v>0</v>
      </c>
      <c r="M16" s="27">
        <v>0</v>
      </c>
      <c r="N16" s="27">
        <v>0</v>
      </c>
      <c r="O16" s="15">
        <f t="shared" si="2"/>
        <v>5006249.5919999983</v>
      </c>
      <c r="P16" s="7"/>
      <c r="Q16" s="7"/>
      <c r="R16" s="9"/>
      <c r="S16" s="28"/>
      <c r="T16" s="31"/>
    </row>
    <row r="17" spans="4:16" x14ac:dyDescent="0.3">
      <c r="D17" s="12"/>
      <c r="E17" s="12"/>
      <c r="F17" s="12"/>
      <c r="G17" s="12"/>
      <c r="H17" s="12"/>
      <c r="I17" s="12"/>
      <c r="J17" s="13"/>
      <c r="O17" s="14"/>
    </row>
    <row r="18" spans="4:16" x14ac:dyDescent="0.3">
      <c r="L18"/>
      <c r="M18"/>
      <c r="N18"/>
      <c r="O18"/>
      <c r="P18"/>
    </row>
    <row r="19" spans="4:16" x14ac:dyDescent="0.3">
      <c r="L19"/>
      <c r="M19"/>
      <c r="N19"/>
      <c r="O19"/>
      <c r="P19"/>
    </row>
    <row r="20" spans="4:16" x14ac:dyDescent="0.3">
      <c r="L20"/>
      <c r="M20"/>
      <c r="N20"/>
      <c r="O20" s="6"/>
      <c r="P20"/>
    </row>
    <row r="21" spans="4:16" x14ac:dyDescent="0.3">
      <c r="L21"/>
      <c r="M21"/>
      <c r="N21"/>
      <c r="O21"/>
      <c r="P21"/>
    </row>
    <row r="22" spans="4:16" x14ac:dyDescent="0.3">
      <c r="L22"/>
      <c r="M22"/>
      <c r="N22"/>
      <c r="O22"/>
      <c r="P22"/>
    </row>
    <row r="23" spans="4:16" x14ac:dyDescent="0.3">
      <c r="L23"/>
      <c r="M23"/>
      <c r="N23"/>
      <c r="O23"/>
      <c r="P23"/>
    </row>
    <row r="24" spans="4:16" x14ac:dyDescent="0.3">
      <c r="L24"/>
      <c r="M24"/>
      <c r="N24"/>
      <c r="O24"/>
      <c r="P24"/>
    </row>
    <row r="25" spans="4:16" x14ac:dyDescent="0.3">
      <c r="L25"/>
      <c r="M25"/>
      <c r="N25"/>
      <c r="O25"/>
      <c r="P25"/>
    </row>
    <row r="26" spans="4:16" x14ac:dyDescent="0.3">
      <c r="O26"/>
      <c r="P26"/>
    </row>
    <row r="27" spans="4:16" x14ac:dyDescent="0.3">
      <c r="O27"/>
      <c r="P27"/>
    </row>
    <row r="28" spans="4:16" x14ac:dyDescent="0.3">
      <c r="O28"/>
      <c r="P28"/>
    </row>
    <row r="29" spans="4:16" x14ac:dyDescent="0.3">
      <c r="O29"/>
      <c r="P29"/>
    </row>
    <row r="30" spans="4:16" x14ac:dyDescent="0.3">
      <c r="O30"/>
      <c r="P30"/>
    </row>
    <row r="31" spans="4:16" x14ac:dyDescent="0.3">
      <c r="O31"/>
      <c r="P31"/>
    </row>
    <row r="32" spans="4:16" x14ac:dyDescent="0.3">
      <c r="O32"/>
      <c r="P32"/>
    </row>
    <row r="33" spans="15:16" x14ac:dyDescent="0.3">
      <c r="O33"/>
      <c r="P33"/>
    </row>
    <row r="34" spans="15:16" x14ac:dyDescent="0.3">
      <c r="O34"/>
      <c r="P34"/>
    </row>
    <row r="35" spans="15:16" x14ac:dyDescent="0.3">
      <c r="O35"/>
      <c r="P35"/>
    </row>
    <row r="36" spans="15:16" x14ac:dyDescent="0.3">
      <c r="O36"/>
      <c r="P36"/>
    </row>
    <row r="37" spans="15:16" x14ac:dyDescent="0.3">
      <c r="O37"/>
      <c r="P37"/>
    </row>
    <row r="38" spans="15:16" x14ac:dyDescent="0.3">
      <c r="O38"/>
      <c r="P38"/>
    </row>
    <row r="39" spans="15:16" x14ac:dyDescent="0.3">
      <c r="O39"/>
      <c r="P39"/>
    </row>
  </sheetData>
  <mergeCells count="18">
    <mergeCell ref="B5:B7"/>
    <mergeCell ref="C5:C7"/>
    <mergeCell ref="T5:T7"/>
    <mergeCell ref="D7:I7"/>
    <mergeCell ref="L5:L7"/>
    <mergeCell ref="M5:M7"/>
    <mergeCell ref="N5:N7"/>
    <mergeCell ref="O5:O7"/>
    <mergeCell ref="P5:Q5"/>
    <mergeCell ref="S5:S7"/>
    <mergeCell ref="H5:H6"/>
    <mergeCell ref="I5:I6"/>
    <mergeCell ref="K5:K7"/>
    <mergeCell ref="D5:D6"/>
    <mergeCell ref="E5:E6"/>
    <mergeCell ref="F5:F6"/>
    <mergeCell ref="G5:G6"/>
    <mergeCell ref="J5:J6"/>
  </mergeCells>
  <conditionalFormatting sqref="P8:S16">
    <cfRule type="expression" dxfId="20" priority="4">
      <formula>P8="No"</formula>
    </cfRule>
    <cfRule type="expression" dxfId="19" priority="5">
      <formula>P8="Yes"</formula>
    </cfRule>
    <cfRule type="expression" dxfId="18" priority="6">
      <formula>P8="N/A"</formula>
    </cfRule>
  </conditionalFormatting>
  <conditionalFormatting sqref="T13:T14">
    <cfRule type="expression" dxfId="17" priority="1">
      <formula>T13="No"</formula>
    </cfRule>
    <cfRule type="expression" dxfId="16" priority="2">
      <formula>T13="Yes"</formula>
    </cfRule>
    <cfRule type="expression" dxfId="15" priority="3">
      <formula>T13="N/A"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2456-1908-4DC5-B2C2-03A94B312A8A}">
  <sheetPr>
    <pageSetUpPr fitToPage="1"/>
  </sheetPr>
  <dimension ref="A1:L29"/>
  <sheetViews>
    <sheetView topLeftCell="B1" zoomScale="85" zoomScaleNormal="85" workbookViewId="0">
      <selection activeCell="F3" sqref="F3"/>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65</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14" priority="1">
      <formula>J4="Yes"</formula>
    </cfRule>
    <cfRule type="expression" dxfId="13" priority="2">
      <formula>J4="No"</formula>
    </cfRule>
  </conditionalFormatting>
  <pageMargins left="0.48" right="0.25" top="0.75" bottom="0.75" header="0.3" footer="0.3"/>
  <pageSetup paperSize="9" scale="70"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B56-1AC0-46C2-B388-D176CF313AAB}">
  <sheetPr>
    <pageSetUpPr fitToPage="1"/>
  </sheetPr>
  <dimension ref="A1:L29"/>
  <sheetViews>
    <sheetView topLeftCell="B1" zoomScale="85" zoomScaleNormal="85" workbookViewId="0">
      <selection activeCell="F3" sqref="F3"/>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76</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12" priority="1">
      <formula>J4="Yes"</formula>
    </cfRule>
    <cfRule type="expression" dxfId="11" priority="2">
      <formula>J4="No"</formula>
    </cfRule>
  </conditionalFormatting>
  <pageMargins left="0.48" right="0.25" top="0.75" bottom="0.75" header="0.3" footer="0.3"/>
  <pageSetup paperSize="9" scale="7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BE35-0C01-4B66-9E85-045027C44D8B}">
  <sheetPr>
    <pageSetUpPr fitToPage="1"/>
  </sheetPr>
  <dimension ref="A1:L29"/>
  <sheetViews>
    <sheetView topLeftCell="B1" zoomScale="85" zoomScaleNormal="85" workbookViewId="0">
      <selection activeCell="F2" sqref="F2"/>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77</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10" priority="1">
      <formula>J4="Yes"</formula>
    </cfRule>
    <cfRule type="expression" dxfId="9" priority="2">
      <formula>J4="No"</formula>
    </cfRule>
  </conditionalFormatting>
  <pageMargins left="0.48" right="0.25" top="0.75" bottom="0.75" header="0.3" footer="0.3"/>
  <pageSetup paperSize="9" scale="70"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31F8-6C36-4A3A-A404-2054FBD873E6}">
  <sheetPr>
    <pageSetUpPr fitToPage="1"/>
  </sheetPr>
  <dimension ref="A1:L29"/>
  <sheetViews>
    <sheetView topLeftCell="B1" zoomScale="85" zoomScaleNormal="85" workbookViewId="0">
      <selection activeCell="F3" sqref="F3"/>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78</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8" priority="1">
      <formula>J4="Yes"</formula>
    </cfRule>
    <cfRule type="expression" dxfId="7" priority="2">
      <formula>J4="No"</formula>
    </cfRule>
  </conditionalFormatting>
  <pageMargins left="0.48" right="0.25" top="0.75" bottom="0.75" header="0.3" footer="0.3"/>
  <pageSetup paperSize="9" scale="70"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2EF6-0337-4E0D-9954-A3266AA8D595}">
  <sheetPr>
    <pageSetUpPr fitToPage="1"/>
  </sheetPr>
  <dimension ref="A1:L29"/>
  <sheetViews>
    <sheetView topLeftCell="B1" zoomScale="85" zoomScaleNormal="85" workbookViewId="0">
      <selection activeCell="E2" sqref="E2:F2"/>
    </sheetView>
  </sheetViews>
  <sheetFormatPr defaultColWidth="0" defaultRowHeight="14.4" zeroHeight="1" x14ac:dyDescent="0.3"/>
  <cols>
    <col min="1" max="1" width="16.5546875" style="59" hidden="1" customWidth="1"/>
    <col min="2" max="2" width="4.88671875" style="59" customWidth="1"/>
    <col min="3" max="3" width="4.44140625" style="60" customWidth="1"/>
    <col min="4" max="4" width="29.33203125" style="60" customWidth="1"/>
    <col min="5" max="5" width="14.33203125" style="70" customWidth="1"/>
    <col min="6" max="6" width="17.109375" style="60" customWidth="1"/>
    <col min="7" max="8" width="15.44140625" style="60" customWidth="1"/>
    <col min="9" max="9" width="14.5546875" style="60" customWidth="1"/>
    <col min="10" max="10" width="23.33203125" style="60" customWidth="1"/>
    <col min="11" max="11" width="22.88671875" style="60" customWidth="1"/>
    <col min="12" max="12" width="5.44140625" style="145" customWidth="1"/>
    <col min="13" max="16384" width="8.6640625" style="1" hidden="1"/>
  </cols>
  <sheetData>
    <row r="1" spans="1:12" ht="15" thickBot="1" x14ac:dyDescent="0.35">
      <c r="B1" s="148"/>
      <c r="C1" s="144"/>
      <c r="D1" s="144"/>
      <c r="E1" s="147"/>
      <c r="F1" s="144"/>
      <c r="G1" s="144"/>
      <c r="H1" s="144"/>
      <c r="I1" s="144"/>
      <c r="J1" s="144"/>
      <c r="K1" s="144"/>
    </row>
    <row r="2" spans="1:12" ht="38.4" customHeight="1" thickBot="1" x14ac:dyDescent="0.35">
      <c r="A2" s="1"/>
      <c r="B2" s="148"/>
      <c r="C2" s="231" t="s">
        <v>0</v>
      </c>
      <c r="D2" s="232"/>
      <c r="E2" s="206" t="s">
        <v>32</v>
      </c>
      <c r="F2" s="206" t="s">
        <v>79</v>
      </c>
      <c r="G2" s="233" t="s">
        <v>34</v>
      </c>
      <c r="H2" s="233"/>
      <c r="I2" s="233"/>
      <c r="J2" s="233"/>
      <c r="K2" s="234"/>
    </row>
    <row r="3" spans="1:12" s="148" customFormat="1" ht="19.95" customHeight="1" thickBot="1" x14ac:dyDescent="0.35">
      <c r="A3" s="1"/>
    </row>
    <row r="4" spans="1:12" ht="14.7" customHeight="1" x14ac:dyDescent="0.3">
      <c r="A4" s="221"/>
      <c r="B4" s="148"/>
      <c r="C4" s="226" t="s">
        <v>35</v>
      </c>
      <c r="D4" s="223" t="s">
        <v>36</v>
      </c>
      <c r="E4" s="224" t="s">
        <v>37</v>
      </c>
      <c r="F4" s="228" t="s">
        <v>38</v>
      </c>
      <c r="G4" s="223" t="s">
        <v>39</v>
      </c>
      <c r="H4" s="235" t="s">
        <v>40</v>
      </c>
      <c r="I4" s="236"/>
      <c r="J4" s="223" t="s">
        <v>41</v>
      </c>
      <c r="K4" s="237"/>
    </row>
    <row r="5" spans="1:12" x14ac:dyDescent="0.3">
      <c r="A5" s="222"/>
      <c r="B5" s="148"/>
      <c r="C5" s="227"/>
      <c r="D5" s="222"/>
      <c r="E5" s="225"/>
      <c r="F5" s="229"/>
      <c r="G5" s="222"/>
      <c r="H5" s="62" t="s">
        <v>42</v>
      </c>
      <c r="I5" s="62" t="s">
        <v>43</v>
      </c>
      <c r="J5" s="62"/>
      <c r="K5" s="168"/>
    </row>
    <row r="6" spans="1:12" s="63" customFormat="1" ht="46.2" customHeight="1" x14ac:dyDescent="0.3">
      <c r="A6" s="61">
        <f t="shared" ref="A6:A15" si="0">J$2</f>
        <v>0</v>
      </c>
      <c r="B6" s="148"/>
      <c r="C6" s="169">
        <v>1</v>
      </c>
      <c r="D6" s="69"/>
      <c r="E6" s="71"/>
      <c r="F6" s="72"/>
      <c r="G6" s="73"/>
      <c r="H6" s="74"/>
      <c r="I6" s="74"/>
      <c r="J6" s="75"/>
      <c r="K6" s="170"/>
      <c r="L6" s="146"/>
    </row>
    <row r="7" spans="1:12" s="63" customFormat="1" ht="46.2" customHeight="1" x14ac:dyDescent="0.3">
      <c r="A7" s="61">
        <f t="shared" si="0"/>
        <v>0</v>
      </c>
      <c r="B7" s="148"/>
      <c r="C7" s="169">
        <v>2</v>
      </c>
      <c r="D7" s="69"/>
      <c r="E7" s="71"/>
      <c r="F7" s="72"/>
      <c r="G7" s="73"/>
      <c r="H7" s="76"/>
      <c r="I7" s="76"/>
      <c r="J7" s="75"/>
      <c r="K7" s="170"/>
      <c r="L7" s="146"/>
    </row>
    <row r="8" spans="1:12" s="63" customFormat="1" ht="46.2" customHeight="1" x14ac:dyDescent="0.3">
      <c r="A8" s="61">
        <f t="shared" si="0"/>
        <v>0</v>
      </c>
      <c r="B8" s="148"/>
      <c r="C8" s="169">
        <v>3</v>
      </c>
      <c r="D8" s="69"/>
      <c r="E8" s="71"/>
      <c r="F8" s="72"/>
      <c r="G8" s="73"/>
      <c r="H8" s="76"/>
      <c r="I8" s="76"/>
      <c r="J8" s="75"/>
      <c r="K8" s="170"/>
      <c r="L8" s="146"/>
    </row>
    <row r="9" spans="1:12" s="63" customFormat="1" ht="46.2" customHeight="1" x14ac:dyDescent="0.3">
      <c r="A9" s="61">
        <f t="shared" si="0"/>
        <v>0</v>
      </c>
      <c r="B9" s="148"/>
      <c r="C9" s="169">
        <v>4</v>
      </c>
      <c r="D9" s="69"/>
      <c r="E9" s="71"/>
      <c r="F9" s="72"/>
      <c r="G9" s="73"/>
      <c r="H9" s="76"/>
      <c r="I9" s="76"/>
      <c r="J9" s="77"/>
      <c r="K9" s="170"/>
      <c r="L9" s="146"/>
    </row>
    <row r="10" spans="1:12" s="63" customFormat="1" ht="46.2" customHeight="1" x14ac:dyDescent="0.3">
      <c r="A10" s="61">
        <f t="shared" si="0"/>
        <v>0</v>
      </c>
      <c r="B10" s="148"/>
      <c r="C10" s="169">
        <v>5</v>
      </c>
      <c r="D10" s="69"/>
      <c r="E10" s="71"/>
      <c r="F10" s="72"/>
      <c r="G10" s="73"/>
      <c r="H10" s="76"/>
      <c r="I10" s="76"/>
      <c r="J10" s="75"/>
      <c r="K10" s="170"/>
      <c r="L10" s="146"/>
    </row>
    <row r="11" spans="1:12" s="63" customFormat="1" ht="46.2" customHeight="1" x14ac:dyDescent="0.3">
      <c r="A11" s="61">
        <f t="shared" si="0"/>
        <v>0</v>
      </c>
      <c r="B11" s="148"/>
      <c r="C11" s="169">
        <v>6</v>
      </c>
      <c r="D11" s="69"/>
      <c r="E11" s="71"/>
      <c r="F11" s="72"/>
      <c r="G11" s="73"/>
      <c r="H11" s="76"/>
      <c r="I11" s="76"/>
      <c r="J11" s="75"/>
      <c r="K11" s="170"/>
      <c r="L11" s="146"/>
    </row>
    <row r="12" spans="1:12" s="63" customFormat="1" ht="46.2" customHeight="1" x14ac:dyDescent="0.3">
      <c r="A12" s="61">
        <f t="shared" si="0"/>
        <v>0</v>
      </c>
      <c r="B12" s="148"/>
      <c r="C12" s="169">
        <v>7</v>
      </c>
      <c r="D12" s="69"/>
      <c r="E12" s="71"/>
      <c r="F12" s="72"/>
      <c r="G12" s="73"/>
      <c r="H12" s="76"/>
      <c r="I12" s="76"/>
      <c r="J12" s="75"/>
      <c r="K12" s="170"/>
      <c r="L12" s="146"/>
    </row>
    <row r="13" spans="1:12" s="63" customFormat="1" ht="46.2" customHeight="1" x14ac:dyDescent="0.3">
      <c r="A13" s="61">
        <f t="shared" si="0"/>
        <v>0</v>
      </c>
      <c r="B13" s="148"/>
      <c r="C13" s="169">
        <v>8</v>
      </c>
      <c r="D13" s="69"/>
      <c r="E13" s="71"/>
      <c r="F13" s="72"/>
      <c r="G13" s="73"/>
      <c r="H13" s="76"/>
      <c r="I13" s="76"/>
      <c r="J13" s="75"/>
      <c r="K13" s="170"/>
      <c r="L13" s="146"/>
    </row>
    <row r="14" spans="1:12" s="63" customFormat="1" ht="46.2" customHeight="1" x14ac:dyDescent="0.3">
      <c r="A14" s="61">
        <f t="shared" si="0"/>
        <v>0</v>
      </c>
      <c r="B14" s="148"/>
      <c r="C14" s="169">
        <v>9</v>
      </c>
      <c r="D14" s="69"/>
      <c r="E14" s="71"/>
      <c r="F14" s="72"/>
      <c r="G14" s="73"/>
      <c r="H14" s="76"/>
      <c r="I14" s="76"/>
      <c r="J14" s="75"/>
      <c r="K14" s="170"/>
      <c r="L14" s="146"/>
    </row>
    <row r="15" spans="1:12" s="63" customFormat="1" ht="46.2" customHeight="1" thickBot="1" x14ac:dyDescent="0.35">
      <c r="A15" s="61">
        <f t="shared" si="0"/>
        <v>0</v>
      </c>
      <c r="B15" s="148"/>
      <c r="C15" s="171">
        <v>10</v>
      </c>
      <c r="D15" s="172"/>
      <c r="E15" s="173"/>
      <c r="F15" s="174"/>
      <c r="G15" s="175"/>
      <c r="H15" s="176"/>
      <c r="I15" s="176"/>
      <c r="J15" s="177"/>
      <c r="K15" s="178"/>
      <c r="L15" s="146"/>
    </row>
    <row r="16" spans="1:12" x14ac:dyDescent="0.3">
      <c r="B16" s="148"/>
      <c r="C16" s="144"/>
      <c r="D16" s="97"/>
      <c r="E16" s="97"/>
      <c r="F16" s="97"/>
      <c r="G16" s="97"/>
      <c r="H16" s="97"/>
      <c r="I16" s="97"/>
      <c r="J16" s="97"/>
      <c r="K16" s="97"/>
      <c r="L16" s="97"/>
    </row>
    <row r="17" spans="1:12" ht="25.2" customHeight="1" x14ac:dyDescent="0.3">
      <c r="B17" s="148"/>
      <c r="C17" s="144"/>
      <c r="D17" s="97"/>
      <c r="E17" s="230" t="s">
        <v>44</v>
      </c>
      <c r="F17" s="230"/>
      <c r="G17" s="238">
        <f>'Form 1 - Identification'!E14</f>
        <v>0</v>
      </c>
      <c r="H17" s="238"/>
      <c r="I17" s="143" t="s">
        <v>28</v>
      </c>
      <c r="J17" s="238">
        <f>'Form 1 - Identification'!E28</f>
        <v>0</v>
      </c>
      <c r="K17" s="238"/>
      <c r="L17" s="97"/>
    </row>
    <row r="18" spans="1:12" ht="25.2" customHeight="1" x14ac:dyDescent="0.3">
      <c r="B18" s="148"/>
      <c r="C18" s="144"/>
      <c r="D18" s="97"/>
      <c r="E18" s="230"/>
      <c r="F18" s="230"/>
      <c r="G18" s="238"/>
      <c r="H18" s="238"/>
      <c r="I18" s="143" t="s">
        <v>29</v>
      </c>
      <c r="J18" s="239">
        <f ca="1">'Form 1 - Identification'!E29</f>
        <v>45469</v>
      </c>
      <c r="K18" s="238"/>
      <c r="L18" s="97"/>
    </row>
    <row r="19" spans="1:12" ht="48.6" customHeight="1" x14ac:dyDescent="0.3">
      <c r="B19" s="148"/>
      <c r="C19" s="144"/>
      <c r="D19" s="97"/>
      <c r="E19" s="230" t="s">
        <v>30</v>
      </c>
      <c r="F19" s="230"/>
      <c r="G19" s="240">
        <f>'Form 1 - Identification'!E4</f>
        <v>0</v>
      </c>
      <c r="H19" s="241"/>
      <c r="I19" s="143" t="s">
        <v>31</v>
      </c>
      <c r="J19" s="242"/>
      <c r="K19" s="242"/>
      <c r="L19" s="97"/>
    </row>
    <row r="20" spans="1:12" x14ac:dyDescent="0.3">
      <c r="B20" s="148"/>
      <c r="C20" s="144"/>
      <c r="D20" s="97"/>
      <c r="E20" s="97"/>
      <c r="F20" s="97"/>
      <c r="G20" s="97"/>
      <c r="H20" s="97"/>
      <c r="I20" s="97"/>
      <c r="J20" s="97"/>
      <c r="K20" s="97"/>
      <c r="L20" s="97"/>
    </row>
    <row r="21" spans="1:12" hidden="1" x14ac:dyDescent="0.3">
      <c r="A21" s="59" t="s">
        <v>45</v>
      </c>
      <c r="C21" s="144"/>
    </row>
    <row r="22" spans="1:12" hidden="1" x14ac:dyDescent="0.3">
      <c r="C22" s="144"/>
    </row>
    <row r="23" spans="1:12" hidden="1" x14ac:dyDescent="0.3">
      <c r="C23" s="144"/>
    </row>
    <row r="24" spans="1:12" hidden="1" x14ac:dyDescent="0.3">
      <c r="C24" s="144"/>
    </row>
    <row r="25" spans="1:12" hidden="1" x14ac:dyDescent="0.3">
      <c r="C25" s="144"/>
    </row>
    <row r="26" spans="1:12" hidden="1" x14ac:dyDescent="0.3">
      <c r="C26" s="144"/>
    </row>
    <row r="27" spans="1:12" hidden="1" x14ac:dyDescent="0.3">
      <c r="C27" s="144"/>
    </row>
    <row r="28" spans="1:12" ht="23.7" hidden="1" customHeight="1" x14ac:dyDescent="0.3">
      <c r="C28" s="144"/>
    </row>
    <row r="29" spans="1:12" hidden="1" x14ac:dyDescent="0.3">
      <c r="C29" s="144"/>
    </row>
  </sheetData>
  <mergeCells count="17">
    <mergeCell ref="A4:A5"/>
    <mergeCell ref="C4:C5"/>
    <mergeCell ref="D4:D5"/>
    <mergeCell ref="E4:E5"/>
    <mergeCell ref="F4:F5"/>
    <mergeCell ref="E19:F19"/>
    <mergeCell ref="G19:H19"/>
    <mergeCell ref="J19:K19"/>
    <mergeCell ref="C2:D2"/>
    <mergeCell ref="G2:K2"/>
    <mergeCell ref="G4:G5"/>
    <mergeCell ref="H4:I4"/>
    <mergeCell ref="J4:K4"/>
    <mergeCell ref="E17:F18"/>
    <mergeCell ref="G17:H18"/>
    <mergeCell ref="J17:K17"/>
    <mergeCell ref="J18:K18"/>
  </mergeCells>
  <conditionalFormatting sqref="J4 J6:K1048576">
    <cfRule type="expression" dxfId="6" priority="1">
      <formula>J4="Yes"</formula>
    </cfRule>
    <cfRule type="expression" dxfId="5" priority="2">
      <formula>J4="No"</formula>
    </cfRule>
  </conditionalFormatting>
  <pageMargins left="0.48" right="0.25" top="0.75" bottom="0.75" header="0.3" footer="0.3"/>
  <pageSetup paperSize="9" scale="70"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B87B-1D69-45E1-97CB-ECC05CC6CD3C}">
  <sheetPr>
    <pageSetUpPr fitToPage="1"/>
  </sheetPr>
  <dimension ref="A1:AD57"/>
  <sheetViews>
    <sheetView tabSelected="1" topLeftCell="A26" zoomScale="90" zoomScaleNormal="90" zoomScaleSheetLayoutView="115" workbookViewId="0">
      <selection activeCell="E11" sqref="E11"/>
    </sheetView>
  </sheetViews>
  <sheetFormatPr defaultColWidth="0" defaultRowHeight="14.4" zeroHeight="1" x14ac:dyDescent="0.3"/>
  <cols>
    <col min="1" max="1" width="2.5546875" customWidth="1"/>
    <col min="2" max="2" width="16.33203125" customWidth="1"/>
    <col min="3" max="3" width="6.33203125" customWidth="1"/>
    <col min="4" max="4" width="36.88671875" customWidth="1"/>
    <col min="5" max="10" width="13.33203125" customWidth="1"/>
    <col min="11" max="11" width="2.6640625" customWidth="1"/>
    <col min="12" max="12" width="3.6640625" style="113" customWidth="1"/>
    <col min="13" max="14" width="8.88671875" customWidth="1"/>
    <col min="15" max="15" width="35.5546875" customWidth="1"/>
    <col min="16" max="17" width="9" customWidth="1"/>
    <col min="18" max="18" width="9.88671875" bestFit="1" customWidth="1"/>
    <col min="19" max="19" width="14.33203125" customWidth="1"/>
    <col min="20" max="21" width="11.6640625" customWidth="1"/>
    <col min="22" max="23" width="8.88671875" customWidth="1"/>
    <col min="24" max="24" width="11.6640625" customWidth="1"/>
    <col min="25" max="25" width="12.109375" customWidth="1"/>
    <col min="26" max="26" width="13.33203125" customWidth="1"/>
    <col min="27" max="27" width="13.109375" customWidth="1"/>
    <col min="28" max="29" width="8.88671875" style="3" customWidth="1"/>
    <col min="30" max="30" width="0" hidden="1" customWidth="1"/>
    <col min="31" max="16384" width="8.88671875" hidden="1"/>
  </cols>
  <sheetData>
    <row r="1" spans="1:29" ht="15" thickBot="1" x14ac:dyDescent="0.35">
      <c r="A1" s="97"/>
      <c r="B1" s="97"/>
      <c r="C1" s="97"/>
      <c r="D1" s="97"/>
      <c r="E1" s="97"/>
      <c r="F1" s="97"/>
      <c r="G1" s="97"/>
      <c r="H1" s="97"/>
      <c r="I1" s="97"/>
      <c r="J1" s="97"/>
      <c r="K1" s="97"/>
      <c r="M1" s="113"/>
      <c r="N1" s="113"/>
      <c r="O1" s="113"/>
      <c r="P1" s="113"/>
      <c r="Q1" s="113"/>
      <c r="R1" s="113"/>
      <c r="S1" s="113"/>
      <c r="T1" s="113"/>
      <c r="U1" s="113"/>
      <c r="V1" s="113"/>
      <c r="W1" s="113"/>
      <c r="X1" s="113"/>
      <c r="Y1" s="113"/>
      <c r="Z1" s="113"/>
      <c r="AA1" s="113"/>
      <c r="AB1" s="113"/>
      <c r="AC1" s="113"/>
    </row>
    <row r="2" spans="1:29" ht="21.6" customHeight="1" thickBot="1" x14ac:dyDescent="0.35">
      <c r="A2" s="97"/>
      <c r="B2" s="275" t="s">
        <v>0</v>
      </c>
      <c r="C2" s="276"/>
      <c r="D2" s="277"/>
      <c r="E2" s="278" t="s">
        <v>80</v>
      </c>
      <c r="F2" s="281"/>
      <c r="G2" s="278" t="s">
        <v>81</v>
      </c>
      <c r="H2" s="279"/>
      <c r="I2" s="279"/>
      <c r="J2" s="280"/>
      <c r="K2" s="97"/>
      <c r="M2" s="113"/>
      <c r="N2" s="113"/>
      <c r="O2" s="113"/>
      <c r="P2" s="113"/>
      <c r="Q2" s="113"/>
      <c r="R2" s="113"/>
      <c r="S2" s="113"/>
      <c r="T2" s="113"/>
      <c r="U2" s="113"/>
      <c r="V2" s="113"/>
      <c r="W2" s="113"/>
      <c r="X2" s="113"/>
      <c r="Y2" s="113"/>
      <c r="Z2" s="113"/>
      <c r="AA2" s="113"/>
      <c r="AB2" s="113"/>
      <c r="AC2" s="113"/>
    </row>
    <row r="3" spans="1:29" ht="28.2" customHeight="1" thickBot="1" x14ac:dyDescent="0.35">
      <c r="A3" s="97"/>
      <c r="B3" s="136"/>
      <c r="C3" s="97"/>
      <c r="D3" s="97"/>
      <c r="E3" s="282" t="s">
        <v>82</v>
      </c>
      <c r="F3" s="282"/>
      <c r="G3" s="282"/>
      <c r="H3" s="282"/>
      <c r="I3" s="282"/>
      <c r="J3" s="282"/>
      <c r="K3" s="158"/>
      <c r="M3" s="113"/>
      <c r="N3" s="113"/>
      <c r="O3" s="113"/>
      <c r="P3" s="113"/>
      <c r="Q3" s="113"/>
      <c r="R3" s="113"/>
      <c r="S3" s="113"/>
      <c r="T3" s="113"/>
      <c r="U3" s="113"/>
      <c r="V3" s="113"/>
      <c r="W3" s="113"/>
      <c r="X3" s="113"/>
      <c r="Y3" s="113"/>
      <c r="Z3" s="113"/>
      <c r="AA3" s="113"/>
      <c r="AB3" s="114"/>
      <c r="AC3" s="114"/>
    </row>
    <row r="4" spans="1:29" x14ac:dyDescent="0.3">
      <c r="A4" s="97"/>
      <c r="B4" s="283" t="s">
        <v>83</v>
      </c>
      <c r="C4" s="268"/>
      <c r="D4" s="268" t="s">
        <v>84</v>
      </c>
      <c r="E4" s="81" t="s">
        <v>33</v>
      </c>
      <c r="F4" s="81" t="s">
        <v>65</v>
      </c>
      <c r="G4" s="81" t="s">
        <v>76</v>
      </c>
      <c r="H4" s="81" t="s">
        <v>77</v>
      </c>
      <c r="I4" s="81" t="s">
        <v>78</v>
      </c>
      <c r="J4" s="82" t="s">
        <v>79</v>
      </c>
      <c r="K4" s="160"/>
      <c r="M4" s="113"/>
      <c r="N4" s="113"/>
      <c r="O4" s="113"/>
      <c r="P4" s="113"/>
      <c r="Q4" s="113"/>
      <c r="R4" s="113"/>
      <c r="S4" s="113"/>
      <c r="T4" s="113"/>
      <c r="U4" s="113"/>
      <c r="V4" s="113"/>
      <c r="W4" s="113"/>
      <c r="X4" s="113"/>
      <c r="Y4" s="113"/>
      <c r="Z4" s="113"/>
      <c r="AA4" s="113"/>
      <c r="AB4" s="114"/>
      <c r="AC4" s="114"/>
    </row>
    <row r="5" spans="1:29" ht="15" thickBot="1" x14ac:dyDescent="0.35">
      <c r="A5" s="97"/>
      <c r="B5" s="284"/>
      <c r="C5" s="269"/>
      <c r="D5" s="269"/>
      <c r="E5" s="83" t="s">
        <v>85</v>
      </c>
      <c r="F5" s="83" t="s">
        <v>86</v>
      </c>
      <c r="G5" s="83" t="s">
        <v>87</v>
      </c>
      <c r="H5" s="83" t="s">
        <v>88</v>
      </c>
      <c r="I5" s="83" t="s">
        <v>89</v>
      </c>
      <c r="J5" s="84" t="s">
        <v>90</v>
      </c>
      <c r="K5" s="161"/>
      <c r="M5" s="113"/>
      <c r="N5" s="113"/>
      <c r="O5" s="113"/>
      <c r="P5" s="113"/>
      <c r="Q5" s="113"/>
      <c r="R5" s="113"/>
      <c r="S5" s="113"/>
      <c r="T5" s="113"/>
      <c r="U5" s="113"/>
      <c r="V5" s="113"/>
      <c r="W5" s="113"/>
      <c r="X5" s="113"/>
      <c r="Y5" s="113"/>
      <c r="Z5" s="113"/>
      <c r="AA5" s="113"/>
      <c r="AB5" s="114"/>
      <c r="AC5" s="114"/>
    </row>
    <row r="6" spans="1:29" ht="40.950000000000003" customHeight="1" thickBot="1" x14ac:dyDescent="0.35">
      <c r="A6" s="97"/>
      <c r="B6" s="86" t="s">
        <v>91</v>
      </c>
      <c r="C6" s="87"/>
      <c r="D6" s="87"/>
      <c r="E6" s="270" t="s">
        <v>92</v>
      </c>
      <c r="F6" s="270"/>
      <c r="G6" s="270"/>
      <c r="H6" s="270"/>
      <c r="I6" s="270"/>
      <c r="J6" s="271"/>
      <c r="K6" s="162"/>
      <c r="M6" s="113"/>
      <c r="N6" s="113"/>
      <c r="O6" s="113"/>
      <c r="P6" s="113"/>
      <c r="Q6" s="113"/>
      <c r="R6" s="113"/>
      <c r="S6" s="113"/>
      <c r="T6" s="113"/>
      <c r="U6" s="113"/>
      <c r="V6" s="113"/>
      <c r="W6" s="113"/>
      <c r="X6" s="113"/>
      <c r="Y6" s="113"/>
      <c r="Z6" s="113"/>
      <c r="AA6" s="113"/>
      <c r="AB6" s="114"/>
      <c r="AC6" s="114"/>
    </row>
    <row r="7" spans="1:29" ht="52.95" customHeight="1" x14ac:dyDescent="0.3">
      <c r="A7" s="97"/>
      <c r="B7" s="272" t="s">
        <v>93</v>
      </c>
      <c r="C7" s="88"/>
      <c r="D7" s="88" t="s">
        <v>94</v>
      </c>
      <c r="E7" s="89" t="s">
        <v>95</v>
      </c>
      <c r="F7" s="89" t="s">
        <v>96</v>
      </c>
      <c r="G7" s="89" t="s">
        <v>97</v>
      </c>
      <c r="H7" s="89" t="s">
        <v>98</v>
      </c>
      <c r="I7" s="89" t="s">
        <v>99</v>
      </c>
      <c r="J7" s="90" t="s">
        <v>100</v>
      </c>
      <c r="K7" s="163"/>
      <c r="M7" s="288" t="s">
        <v>101</v>
      </c>
      <c r="N7" s="289"/>
      <c r="O7" s="289"/>
      <c r="P7" s="289"/>
      <c r="Q7" s="289"/>
      <c r="R7" s="289"/>
      <c r="S7" s="289"/>
      <c r="T7" s="289"/>
      <c r="U7" s="289"/>
      <c r="V7" s="289"/>
      <c r="W7" s="289"/>
      <c r="X7" s="289"/>
      <c r="Y7" s="289"/>
      <c r="Z7" s="289"/>
      <c r="AA7" s="289"/>
      <c r="AB7" s="290"/>
      <c r="AC7" s="114"/>
    </row>
    <row r="8" spans="1:29" ht="16.2" customHeight="1" thickBot="1" x14ac:dyDescent="0.35">
      <c r="A8" s="97"/>
      <c r="B8" s="273"/>
      <c r="C8" s="85"/>
      <c r="D8" s="85" t="s">
        <v>102</v>
      </c>
      <c r="E8" s="85" t="s">
        <v>103</v>
      </c>
      <c r="F8" s="85" t="s">
        <v>103</v>
      </c>
      <c r="G8" s="85" t="s">
        <v>103</v>
      </c>
      <c r="H8" s="85" t="s">
        <v>103</v>
      </c>
      <c r="I8" s="85" t="s">
        <v>104</v>
      </c>
      <c r="J8" s="91" t="s">
        <v>105</v>
      </c>
      <c r="K8" s="162"/>
      <c r="M8" s="291"/>
      <c r="N8" s="292"/>
      <c r="O8" s="292"/>
      <c r="P8" s="292"/>
      <c r="Q8" s="292"/>
      <c r="R8" s="292"/>
      <c r="S8" s="292"/>
      <c r="T8" s="292"/>
      <c r="U8" s="292"/>
      <c r="V8" s="292"/>
      <c r="W8" s="292"/>
      <c r="X8" s="292"/>
      <c r="Y8" s="292"/>
      <c r="Z8" s="292"/>
      <c r="AA8" s="292"/>
      <c r="AB8" s="293"/>
      <c r="AC8" s="114"/>
    </row>
    <row r="9" spans="1:29" ht="16.2" customHeight="1" x14ac:dyDescent="0.3">
      <c r="A9" s="97"/>
      <c r="B9" s="273"/>
      <c r="C9" s="85"/>
      <c r="D9" s="85" t="s">
        <v>106</v>
      </c>
      <c r="E9" s="85">
        <v>25</v>
      </c>
      <c r="F9" s="85">
        <v>25</v>
      </c>
      <c r="G9" s="85">
        <v>25</v>
      </c>
      <c r="H9" s="85">
        <v>25</v>
      </c>
      <c r="I9" s="85">
        <v>533</v>
      </c>
      <c r="J9" s="91">
        <v>1</v>
      </c>
      <c r="K9" s="162"/>
      <c r="M9" s="310" t="s">
        <v>107</v>
      </c>
      <c r="N9" s="294" t="s">
        <v>108</v>
      </c>
      <c r="O9" s="294" t="s">
        <v>109</v>
      </c>
      <c r="P9" s="298" t="s">
        <v>110</v>
      </c>
      <c r="Q9" s="299"/>
      <c r="R9" s="294" t="s">
        <v>111</v>
      </c>
      <c r="S9" s="294" t="s">
        <v>112</v>
      </c>
      <c r="T9" s="294" t="s">
        <v>9</v>
      </c>
      <c r="U9" s="294" t="s">
        <v>113</v>
      </c>
      <c r="V9" s="294" t="s">
        <v>114</v>
      </c>
      <c r="W9" s="294" t="s">
        <v>115</v>
      </c>
      <c r="X9" s="294" t="s">
        <v>116</v>
      </c>
      <c r="Y9" s="294" t="s">
        <v>117</v>
      </c>
      <c r="Z9" s="294" t="s">
        <v>118</v>
      </c>
      <c r="AA9" s="294" t="s">
        <v>119</v>
      </c>
      <c r="AB9" s="296" t="s">
        <v>120</v>
      </c>
      <c r="AC9" s="114"/>
    </row>
    <row r="10" spans="1:29" ht="16.2" customHeight="1" x14ac:dyDescent="0.3">
      <c r="A10" s="97"/>
      <c r="B10" s="273"/>
      <c r="C10" s="85"/>
      <c r="D10" s="85" t="s">
        <v>121</v>
      </c>
      <c r="E10" s="78"/>
      <c r="F10" s="78"/>
      <c r="G10" s="78"/>
      <c r="H10" s="78"/>
      <c r="I10" s="78"/>
      <c r="J10" s="80"/>
      <c r="K10" s="164"/>
      <c r="M10" s="311"/>
      <c r="N10" s="295"/>
      <c r="O10" s="295"/>
      <c r="P10" s="300"/>
      <c r="Q10" s="301"/>
      <c r="R10" s="295"/>
      <c r="S10" s="295"/>
      <c r="T10" s="295"/>
      <c r="U10" s="295"/>
      <c r="V10" s="295"/>
      <c r="W10" s="295"/>
      <c r="X10" s="295"/>
      <c r="Y10" s="295"/>
      <c r="Z10" s="295"/>
      <c r="AA10" s="295"/>
      <c r="AB10" s="297"/>
      <c r="AC10" s="114"/>
    </row>
    <row r="11" spans="1:29" ht="16.2" customHeight="1" thickBot="1" x14ac:dyDescent="0.35">
      <c r="A11" s="97"/>
      <c r="B11" s="287"/>
      <c r="C11" s="94"/>
      <c r="D11" s="94" t="s">
        <v>122</v>
      </c>
      <c r="E11" s="95">
        <f t="shared" ref="E11:J11" si="0">E10</f>
        <v>0</v>
      </c>
      <c r="F11" s="95">
        <f t="shared" si="0"/>
        <v>0</v>
      </c>
      <c r="G11" s="95">
        <f t="shared" si="0"/>
        <v>0</v>
      </c>
      <c r="H11" s="95">
        <f t="shared" si="0"/>
        <v>0</v>
      </c>
      <c r="I11" s="95">
        <f t="shared" si="0"/>
        <v>0</v>
      </c>
      <c r="J11" s="96">
        <f t="shared" si="0"/>
        <v>0</v>
      </c>
      <c r="K11" s="165"/>
      <c r="M11" s="311"/>
      <c r="N11" s="295"/>
      <c r="O11" s="295"/>
      <c r="P11" s="302"/>
      <c r="Q11" s="303"/>
      <c r="R11" s="295"/>
      <c r="S11" s="295"/>
      <c r="T11" s="295"/>
      <c r="U11" s="295"/>
      <c r="V11" s="295"/>
      <c r="W11" s="295"/>
      <c r="X11" s="295"/>
      <c r="Y11" s="295"/>
      <c r="Z11" s="295"/>
      <c r="AA11" s="295"/>
      <c r="AB11" s="297"/>
      <c r="AC11" s="114"/>
    </row>
    <row r="12" spans="1:29" ht="37.200000000000003" customHeight="1" x14ac:dyDescent="0.3">
      <c r="A12" s="97"/>
      <c r="B12" s="272" t="s">
        <v>123</v>
      </c>
      <c r="C12" s="88"/>
      <c r="D12" s="88" t="s">
        <v>94</v>
      </c>
      <c r="E12" s="89" t="s">
        <v>124</v>
      </c>
      <c r="F12" s="89" t="s">
        <v>125</v>
      </c>
      <c r="G12" s="89" t="s">
        <v>124</v>
      </c>
      <c r="H12" s="89" t="s">
        <v>126</v>
      </c>
      <c r="I12" s="89" t="s">
        <v>127</v>
      </c>
      <c r="J12" s="106"/>
      <c r="K12" s="159"/>
      <c r="M12" s="100"/>
      <c r="N12" s="98"/>
      <c r="O12" s="98"/>
      <c r="P12" s="98" t="s">
        <v>128</v>
      </c>
      <c r="Q12" s="98" t="s">
        <v>129</v>
      </c>
      <c r="R12" s="98" t="s">
        <v>130</v>
      </c>
      <c r="S12" s="98"/>
      <c r="T12" s="98"/>
      <c r="U12" s="98"/>
      <c r="V12" s="98"/>
      <c r="W12" s="98"/>
      <c r="X12" s="98"/>
      <c r="Y12" s="98"/>
      <c r="Z12" s="98"/>
      <c r="AA12" s="98"/>
      <c r="AB12" s="101"/>
      <c r="AC12" s="114"/>
    </row>
    <row r="13" spans="1:29" ht="21" customHeight="1" x14ac:dyDescent="0.3">
      <c r="A13" s="97"/>
      <c r="B13" s="273"/>
      <c r="C13" s="85">
        <v>1</v>
      </c>
      <c r="D13" s="85" t="str">
        <f>O13</f>
        <v>Mesillia Sec Girls</v>
      </c>
      <c r="E13" s="78"/>
      <c r="F13" s="78"/>
      <c r="G13" s="78"/>
      <c r="H13" s="78"/>
      <c r="I13" s="79"/>
      <c r="J13" s="107"/>
      <c r="K13" s="159"/>
      <c r="L13" s="118" t="s">
        <v>131</v>
      </c>
      <c r="M13" s="100">
        <v>1</v>
      </c>
      <c r="N13" s="98" t="s">
        <v>132</v>
      </c>
      <c r="O13" s="98" t="s">
        <v>133</v>
      </c>
      <c r="P13" s="111" t="s">
        <v>134</v>
      </c>
      <c r="Q13" s="111">
        <v>35.290900000000001</v>
      </c>
      <c r="R13" s="99" t="str">
        <f t="shared" ref="R13:R37" si="1">HYPERLINK("https://www.google.com/maps/search/?api=1&amp;query="&amp;P13&amp;"%2C"&amp;Q13&amp;"&amp;zoom=5&amp;basemap=satellite","Map")</f>
        <v>Map</v>
      </c>
      <c r="S13" s="98" t="s">
        <v>135</v>
      </c>
      <c r="T13" s="98" t="s">
        <v>135</v>
      </c>
      <c r="U13" s="98">
        <v>2010</v>
      </c>
      <c r="V13" s="98">
        <v>1</v>
      </c>
      <c r="W13" s="98">
        <v>3</v>
      </c>
      <c r="X13" s="109">
        <v>600</v>
      </c>
      <c r="Y13" s="98" t="s">
        <v>136</v>
      </c>
      <c r="Z13" s="98" t="s">
        <v>137</v>
      </c>
      <c r="AA13" s="98">
        <v>11</v>
      </c>
      <c r="AB13" s="101">
        <v>272</v>
      </c>
      <c r="AC13" s="114"/>
    </row>
    <row r="14" spans="1:29" ht="21" customHeight="1" x14ac:dyDescent="0.3">
      <c r="A14" s="97"/>
      <c r="B14" s="273"/>
      <c r="C14" s="85">
        <v>2</v>
      </c>
      <c r="D14" s="85" t="str">
        <f t="shared" ref="D14:D37" si="2">O14</f>
        <v>Fahmeh boys</v>
      </c>
      <c r="E14" s="78"/>
      <c r="F14" s="78"/>
      <c r="G14" s="78"/>
      <c r="H14" s="78"/>
      <c r="I14" s="79"/>
      <c r="J14" s="107"/>
      <c r="K14" s="159"/>
      <c r="L14" s="118" t="s">
        <v>131</v>
      </c>
      <c r="M14" s="100">
        <v>2</v>
      </c>
      <c r="N14" s="98" t="s">
        <v>132</v>
      </c>
      <c r="O14" s="98" t="s">
        <v>138</v>
      </c>
      <c r="P14" s="111">
        <v>32.382599999999996</v>
      </c>
      <c r="Q14" s="111">
        <v>35.183</v>
      </c>
      <c r="R14" s="99" t="str">
        <f t="shared" si="1"/>
        <v>Map</v>
      </c>
      <c r="S14" s="98" t="s">
        <v>135</v>
      </c>
      <c r="T14" s="98" t="s">
        <v>135</v>
      </c>
      <c r="U14" s="98">
        <v>2008</v>
      </c>
      <c r="V14" s="98">
        <v>2</v>
      </c>
      <c r="W14" s="98">
        <v>3</v>
      </c>
      <c r="X14" s="109">
        <v>450</v>
      </c>
      <c r="Y14" s="98" t="s">
        <v>136</v>
      </c>
      <c r="Z14" s="98" t="s">
        <v>137</v>
      </c>
      <c r="AA14" s="98">
        <v>9</v>
      </c>
      <c r="AB14" s="101">
        <v>260</v>
      </c>
      <c r="AC14" s="114"/>
    </row>
    <row r="15" spans="1:29" ht="21" customHeight="1" x14ac:dyDescent="0.3">
      <c r="A15" s="97"/>
      <c r="B15" s="273"/>
      <c r="C15" s="85">
        <v>3</v>
      </c>
      <c r="D15" s="85" t="str">
        <f t="shared" si="2"/>
        <v>Jenin New VTC</v>
      </c>
      <c r="E15" s="78"/>
      <c r="F15" s="78"/>
      <c r="G15" s="78"/>
      <c r="H15" s="78"/>
      <c r="I15" s="78"/>
      <c r="J15" s="107"/>
      <c r="K15" s="159"/>
      <c r="L15" s="118" t="s">
        <v>131</v>
      </c>
      <c r="M15" s="100">
        <v>3</v>
      </c>
      <c r="N15" s="98" t="s">
        <v>139</v>
      </c>
      <c r="O15" s="98" t="s">
        <v>140</v>
      </c>
      <c r="P15" s="111">
        <v>32.465200000000003</v>
      </c>
      <c r="Q15" s="111">
        <v>35.306699999999999</v>
      </c>
      <c r="R15" s="99" t="str">
        <f t="shared" si="1"/>
        <v>Map</v>
      </c>
      <c r="S15" s="98" t="s">
        <v>135</v>
      </c>
      <c r="T15" s="98" t="s">
        <v>135</v>
      </c>
      <c r="U15" s="98">
        <v>2008</v>
      </c>
      <c r="V15" s="98">
        <v>2</v>
      </c>
      <c r="W15" s="98">
        <v>2</v>
      </c>
      <c r="X15" s="109">
        <v>2242</v>
      </c>
      <c r="Y15" s="98">
        <v>5</v>
      </c>
      <c r="Z15" s="98" t="s">
        <v>141</v>
      </c>
      <c r="AA15" s="98">
        <v>29</v>
      </c>
      <c r="AB15" s="101">
        <v>211</v>
      </c>
      <c r="AC15" s="114"/>
    </row>
    <row r="16" spans="1:29" ht="21" customHeight="1" x14ac:dyDescent="0.3">
      <c r="A16" s="97"/>
      <c r="B16" s="273"/>
      <c r="C16" s="85">
        <v>4</v>
      </c>
      <c r="D16" s="85" t="str">
        <f t="shared" si="2"/>
        <v>Tulkarem VTC</v>
      </c>
      <c r="E16" s="78"/>
      <c r="F16" s="78"/>
      <c r="G16" s="78"/>
      <c r="H16" s="78"/>
      <c r="I16" s="78"/>
      <c r="J16" s="107"/>
      <c r="K16" s="159"/>
      <c r="L16" s="118" t="s">
        <v>131</v>
      </c>
      <c r="M16" s="100">
        <v>4</v>
      </c>
      <c r="N16" s="98" t="s">
        <v>139</v>
      </c>
      <c r="O16" s="98" t="s">
        <v>142</v>
      </c>
      <c r="P16" s="111">
        <v>32.318800000000003</v>
      </c>
      <c r="Q16" s="111">
        <v>35.029000000000003</v>
      </c>
      <c r="R16" s="99" t="str">
        <f t="shared" si="1"/>
        <v>Map</v>
      </c>
      <c r="S16" s="98" t="s">
        <v>143</v>
      </c>
      <c r="T16" s="98" t="s">
        <v>143</v>
      </c>
      <c r="U16" s="98">
        <v>1969</v>
      </c>
      <c r="V16" s="98">
        <v>3</v>
      </c>
      <c r="W16" s="98">
        <v>1</v>
      </c>
      <c r="X16" s="109">
        <v>1830</v>
      </c>
      <c r="Y16" s="98">
        <v>5</v>
      </c>
      <c r="Z16" s="98" t="s">
        <v>136</v>
      </c>
      <c r="AA16" s="98">
        <v>20</v>
      </c>
      <c r="AB16" s="101">
        <v>136</v>
      </c>
      <c r="AC16" s="114"/>
    </row>
    <row r="17" spans="1:29" ht="21" customHeight="1" x14ac:dyDescent="0.3">
      <c r="A17" s="97"/>
      <c r="B17" s="273"/>
      <c r="C17" s="85">
        <v>5</v>
      </c>
      <c r="D17" s="85" t="str">
        <f t="shared" si="2"/>
        <v>Zawata Sec Coed</v>
      </c>
      <c r="E17" s="78"/>
      <c r="F17" s="78"/>
      <c r="G17" s="78"/>
      <c r="H17" s="78"/>
      <c r="I17" s="79"/>
      <c r="J17" s="107"/>
      <c r="K17" s="159"/>
      <c r="L17" s="118" t="s">
        <v>131</v>
      </c>
      <c r="M17" s="100">
        <v>5</v>
      </c>
      <c r="N17" s="98" t="s">
        <v>132</v>
      </c>
      <c r="O17" s="98" t="s">
        <v>144</v>
      </c>
      <c r="P17" s="111">
        <v>32.245100000000001</v>
      </c>
      <c r="Q17" s="111">
        <v>35.224800000000002</v>
      </c>
      <c r="R17" s="99" t="str">
        <f t="shared" si="1"/>
        <v>Map</v>
      </c>
      <c r="S17" s="98" t="s">
        <v>145</v>
      </c>
      <c r="T17" s="98" t="s">
        <v>146</v>
      </c>
      <c r="U17" s="98">
        <v>2009</v>
      </c>
      <c r="V17" s="98">
        <v>1</v>
      </c>
      <c r="W17" s="98">
        <v>3</v>
      </c>
      <c r="X17" s="109">
        <v>540</v>
      </c>
      <c r="Y17" s="98" t="s">
        <v>147</v>
      </c>
      <c r="Z17" s="98" t="s">
        <v>137</v>
      </c>
      <c r="AA17" s="98">
        <v>20</v>
      </c>
      <c r="AB17" s="101">
        <v>227</v>
      </c>
      <c r="AC17" s="114"/>
    </row>
    <row r="18" spans="1:29" ht="21" customHeight="1" x14ac:dyDescent="0.3">
      <c r="A18" s="97"/>
      <c r="B18" s="273"/>
      <c r="C18" s="85">
        <v>6</v>
      </c>
      <c r="D18" s="85" t="str">
        <f t="shared" si="2"/>
        <v>Nablus VTC</v>
      </c>
      <c r="E18" s="78"/>
      <c r="F18" s="78"/>
      <c r="G18" s="78"/>
      <c r="H18" s="78"/>
      <c r="I18" s="78"/>
      <c r="J18" s="107"/>
      <c r="K18" s="159"/>
      <c r="L18" s="118" t="s">
        <v>131</v>
      </c>
      <c r="M18" s="100">
        <v>6</v>
      </c>
      <c r="N18" s="98" t="s">
        <v>139</v>
      </c>
      <c r="O18" s="98" t="s">
        <v>148</v>
      </c>
      <c r="P18" s="111">
        <v>32.215299999999999</v>
      </c>
      <c r="Q18" s="111">
        <v>35.272599999999997</v>
      </c>
      <c r="R18" s="99" t="str">
        <f t="shared" si="1"/>
        <v>Map</v>
      </c>
      <c r="S18" s="98" t="s">
        <v>149</v>
      </c>
      <c r="T18" s="98" t="s">
        <v>149</v>
      </c>
      <c r="U18" s="98">
        <v>2012</v>
      </c>
      <c r="V18" s="98">
        <v>3</v>
      </c>
      <c r="W18" s="98">
        <v>1</v>
      </c>
      <c r="X18" s="109">
        <v>1885</v>
      </c>
      <c r="Y18" s="98">
        <v>5</v>
      </c>
      <c r="Z18" s="98" t="s">
        <v>136</v>
      </c>
      <c r="AA18" s="98">
        <v>21</v>
      </c>
      <c r="AB18" s="101">
        <v>108</v>
      </c>
      <c r="AC18" s="114"/>
    </row>
    <row r="19" spans="1:29" ht="21" customHeight="1" x14ac:dyDescent="0.3">
      <c r="A19" s="97"/>
      <c r="B19" s="273"/>
      <c r="C19" s="85">
        <v>7</v>
      </c>
      <c r="D19" s="85" t="str">
        <f t="shared" si="2"/>
        <v>Qalqylia VTC</v>
      </c>
      <c r="E19" s="78"/>
      <c r="F19" s="78"/>
      <c r="G19" s="78"/>
      <c r="H19" s="78"/>
      <c r="I19" s="78"/>
      <c r="J19" s="107"/>
      <c r="K19" s="159"/>
      <c r="L19" s="118" t="s">
        <v>131</v>
      </c>
      <c r="M19" s="100">
        <v>7</v>
      </c>
      <c r="N19" s="98" t="s">
        <v>139</v>
      </c>
      <c r="O19" s="98" t="s">
        <v>150</v>
      </c>
      <c r="P19" s="111">
        <v>32.1828</v>
      </c>
      <c r="Q19" s="111">
        <v>34.984000000000002</v>
      </c>
      <c r="R19" s="99" t="str">
        <f t="shared" si="1"/>
        <v>Map</v>
      </c>
      <c r="S19" s="98" t="s">
        <v>151</v>
      </c>
      <c r="T19" s="98" t="s">
        <v>151</v>
      </c>
      <c r="U19" s="98">
        <v>2006</v>
      </c>
      <c r="V19" s="98">
        <v>1</v>
      </c>
      <c r="W19" s="98">
        <v>3</v>
      </c>
      <c r="X19" s="109">
        <v>2560</v>
      </c>
      <c r="Y19" s="98">
        <v>5</v>
      </c>
      <c r="Z19" s="98" t="s">
        <v>136</v>
      </c>
      <c r="AA19" s="98">
        <v>21</v>
      </c>
      <c r="AB19" s="101">
        <v>97</v>
      </c>
      <c r="AC19" s="114"/>
    </row>
    <row r="20" spans="1:29" ht="21" customHeight="1" x14ac:dyDescent="0.3">
      <c r="A20" s="97"/>
      <c r="B20" s="273"/>
      <c r="C20" s="85">
        <v>8</v>
      </c>
      <c r="D20" s="85" t="str">
        <f t="shared" si="2"/>
        <v>Salfeet VTC</v>
      </c>
      <c r="E20" s="78"/>
      <c r="F20" s="78"/>
      <c r="G20" s="78"/>
      <c r="H20" s="78"/>
      <c r="I20" s="78"/>
      <c r="J20" s="107"/>
      <c r="K20" s="159"/>
      <c r="L20" s="118" t="s">
        <v>131</v>
      </c>
      <c r="M20" s="100">
        <v>8</v>
      </c>
      <c r="N20" s="98" t="s">
        <v>139</v>
      </c>
      <c r="O20" s="98" t="s">
        <v>152</v>
      </c>
      <c r="P20" s="111">
        <v>32.087899999999998</v>
      </c>
      <c r="Q20" s="111">
        <v>35.178100000000001</v>
      </c>
      <c r="R20" s="99" t="str">
        <f t="shared" si="1"/>
        <v>Map</v>
      </c>
      <c r="S20" s="98" t="s">
        <v>153</v>
      </c>
      <c r="T20" s="98" t="s">
        <v>153</v>
      </c>
      <c r="U20" s="98">
        <v>2017</v>
      </c>
      <c r="V20" s="98">
        <v>1</v>
      </c>
      <c r="W20" s="98">
        <v>2</v>
      </c>
      <c r="X20" s="109">
        <v>2500</v>
      </c>
      <c r="Y20" s="98" t="s">
        <v>136</v>
      </c>
      <c r="Z20" s="98" t="s">
        <v>136</v>
      </c>
      <c r="AA20" s="98">
        <v>20</v>
      </c>
      <c r="AB20" s="101">
        <v>54</v>
      </c>
      <c r="AC20" s="114"/>
    </row>
    <row r="21" spans="1:29" ht="21" customHeight="1" x14ac:dyDescent="0.3">
      <c r="A21" s="97"/>
      <c r="B21" s="273"/>
      <c r="C21" s="85">
        <v>9</v>
      </c>
      <c r="D21" s="85" t="str">
        <f t="shared" si="2"/>
        <v>Kober Sec Boys</v>
      </c>
      <c r="E21" s="78"/>
      <c r="F21" s="78"/>
      <c r="G21" s="78"/>
      <c r="H21" s="78"/>
      <c r="I21" s="79"/>
      <c r="J21" s="107"/>
      <c r="K21" s="159"/>
      <c r="L21" s="118" t="s">
        <v>131</v>
      </c>
      <c r="M21" s="100">
        <v>9</v>
      </c>
      <c r="N21" s="98" t="s">
        <v>132</v>
      </c>
      <c r="O21" s="98" t="s">
        <v>154</v>
      </c>
      <c r="P21" s="111">
        <v>31.9895</v>
      </c>
      <c r="Q21" s="111">
        <v>35.164999999999999</v>
      </c>
      <c r="R21" s="99" t="str">
        <f t="shared" si="1"/>
        <v>Map</v>
      </c>
      <c r="S21" s="98" t="s">
        <v>155</v>
      </c>
      <c r="T21" s="98" t="s">
        <v>156</v>
      </c>
      <c r="U21" s="98">
        <v>2011</v>
      </c>
      <c r="V21" s="98">
        <v>1</v>
      </c>
      <c r="W21" s="98">
        <v>3</v>
      </c>
      <c r="X21" s="109">
        <v>644</v>
      </c>
      <c r="Y21" s="98">
        <v>7.9</v>
      </c>
      <c r="Z21" s="98" t="s">
        <v>141</v>
      </c>
      <c r="AA21" s="98">
        <v>19</v>
      </c>
      <c r="AB21" s="101">
        <v>325</v>
      </c>
      <c r="AC21" s="114"/>
    </row>
    <row r="22" spans="1:29" ht="21" customHeight="1" x14ac:dyDescent="0.3">
      <c r="A22" s="97"/>
      <c r="B22" s="273"/>
      <c r="C22" s="85">
        <v>10</v>
      </c>
      <c r="D22" s="85" t="str">
        <f t="shared" si="2"/>
        <v>Al koroom high basic boys school Betonia</v>
      </c>
      <c r="E22" s="78"/>
      <c r="F22" s="78"/>
      <c r="G22" s="78"/>
      <c r="H22" s="78"/>
      <c r="I22" s="79"/>
      <c r="J22" s="107"/>
      <c r="K22" s="159"/>
      <c r="L22" s="118" t="s">
        <v>131</v>
      </c>
      <c r="M22" s="100">
        <v>10</v>
      </c>
      <c r="N22" s="98" t="s">
        <v>132</v>
      </c>
      <c r="O22" s="98" t="s">
        <v>157</v>
      </c>
      <c r="P22" s="111">
        <v>31.910799999999998</v>
      </c>
      <c r="Q22" s="111">
        <v>35.166699999999999</v>
      </c>
      <c r="R22" s="99" t="str">
        <f t="shared" si="1"/>
        <v>Map</v>
      </c>
      <c r="S22" s="98" t="s">
        <v>155</v>
      </c>
      <c r="T22" s="98" t="s">
        <v>158</v>
      </c>
      <c r="U22" s="98">
        <v>2017</v>
      </c>
      <c r="V22" s="98">
        <v>2</v>
      </c>
      <c r="W22" s="98">
        <v>4</v>
      </c>
      <c r="X22" s="109">
        <v>867</v>
      </c>
      <c r="Y22" s="98" t="s">
        <v>147</v>
      </c>
      <c r="Z22" s="98" t="s">
        <v>137</v>
      </c>
      <c r="AA22" s="98">
        <v>30</v>
      </c>
      <c r="AB22" s="101">
        <v>540</v>
      </c>
      <c r="AC22" s="114"/>
    </row>
    <row r="23" spans="1:29" ht="21" customHeight="1" x14ac:dyDescent="0.3">
      <c r="A23" s="97"/>
      <c r="B23" s="273"/>
      <c r="C23" s="85">
        <v>11</v>
      </c>
      <c r="D23" s="85" t="str">
        <f t="shared" si="2"/>
        <v>Beit-Our VTC</v>
      </c>
      <c r="E23" s="78"/>
      <c r="F23" s="78"/>
      <c r="G23" s="78"/>
      <c r="H23" s="78"/>
      <c r="I23" s="78"/>
      <c r="J23" s="107"/>
      <c r="K23" s="159"/>
      <c r="L23" s="118" t="s">
        <v>131</v>
      </c>
      <c r="M23" s="100">
        <v>11</v>
      </c>
      <c r="N23" s="98" t="s">
        <v>139</v>
      </c>
      <c r="O23" s="98" t="s">
        <v>159</v>
      </c>
      <c r="P23" s="111">
        <v>31.895800000000001</v>
      </c>
      <c r="Q23" s="111">
        <v>35.064300000000003</v>
      </c>
      <c r="R23" s="99" t="str">
        <f t="shared" si="1"/>
        <v>Map</v>
      </c>
      <c r="S23" s="98" t="s">
        <v>155</v>
      </c>
      <c r="T23" s="98" t="s">
        <v>160</v>
      </c>
      <c r="U23" s="98">
        <v>2009</v>
      </c>
      <c r="V23" s="98">
        <v>1</v>
      </c>
      <c r="W23" s="98">
        <v>2</v>
      </c>
      <c r="X23" s="109">
        <v>1400</v>
      </c>
      <c r="Y23" s="98">
        <v>5</v>
      </c>
      <c r="Z23" s="98" t="s">
        <v>136</v>
      </c>
      <c r="AA23" s="98">
        <v>16</v>
      </c>
      <c r="AB23" s="101">
        <v>67</v>
      </c>
      <c r="AC23" s="114"/>
    </row>
    <row r="24" spans="1:29" ht="21" customHeight="1" x14ac:dyDescent="0.3">
      <c r="A24" s="97"/>
      <c r="B24" s="273"/>
      <c r="C24" s="85">
        <v>12</v>
      </c>
      <c r="D24" s="85" t="str">
        <f t="shared" si="2"/>
        <v xml:space="preserve">Al-Rawdah Al-Hadeethah Secondary Coed </v>
      </c>
      <c r="E24" s="78"/>
      <c r="F24" s="78"/>
      <c r="G24" s="78"/>
      <c r="H24" s="78"/>
      <c r="I24" s="79"/>
      <c r="J24" s="107"/>
      <c r="K24" s="159"/>
      <c r="L24" s="118" t="s">
        <v>131</v>
      </c>
      <c r="M24" s="100">
        <v>12</v>
      </c>
      <c r="N24" s="98" t="s">
        <v>132</v>
      </c>
      <c r="O24" s="98" t="s">
        <v>161</v>
      </c>
      <c r="P24" s="111">
        <v>31.788</v>
      </c>
      <c r="Q24" s="111">
        <v>35.265900000000002</v>
      </c>
      <c r="R24" s="99" t="str">
        <f t="shared" si="1"/>
        <v>Map</v>
      </c>
      <c r="S24" s="98" t="s">
        <v>162</v>
      </c>
      <c r="T24" s="98" t="s">
        <v>163</v>
      </c>
      <c r="U24" s="98" t="s">
        <v>164</v>
      </c>
      <c r="V24" s="98">
        <v>1</v>
      </c>
      <c r="W24" s="98">
        <v>4</v>
      </c>
      <c r="X24" s="109">
        <v>497</v>
      </c>
      <c r="Y24" s="98" t="s">
        <v>165</v>
      </c>
      <c r="Z24" s="98" t="s">
        <v>165</v>
      </c>
      <c r="AA24" s="98">
        <v>14</v>
      </c>
      <c r="AB24" s="101">
        <v>222</v>
      </c>
      <c r="AC24" s="114"/>
    </row>
    <row r="25" spans="1:29" ht="21" customHeight="1" x14ac:dyDescent="0.3">
      <c r="A25" s="97"/>
      <c r="B25" s="273"/>
      <c r="C25" s="85">
        <v>13</v>
      </c>
      <c r="D25" s="85" t="str">
        <f t="shared" si="2"/>
        <v xml:space="preserve">Asheikh Sa'ad Secondary Girls' </v>
      </c>
      <c r="E25" s="78"/>
      <c r="F25" s="78"/>
      <c r="G25" s="78"/>
      <c r="H25" s="78"/>
      <c r="I25" s="79"/>
      <c r="J25" s="107"/>
      <c r="K25" s="159"/>
      <c r="L25" s="118" t="s">
        <v>131</v>
      </c>
      <c r="M25" s="100">
        <v>13</v>
      </c>
      <c r="N25" s="98" t="s">
        <v>132</v>
      </c>
      <c r="O25" s="98" t="s">
        <v>166</v>
      </c>
      <c r="P25" s="111">
        <v>31.739100000000001</v>
      </c>
      <c r="Q25" s="111">
        <v>35.2562</v>
      </c>
      <c r="R25" s="99" t="str">
        <f t="shared" si="1"/>
        <v>Map</v>
      </c>
      <c r="S25" s="98" t="s">
        <v>162</v>
      </c>
      <c r="T25" s="98" t="s">
        <v>167</v>
      </c>
      <c r="U25" s="98" t="s">
        <v>164</v>
      </c>
      <c r="V25" s="98">
        <v>1</v>
      </c>
      <c r="W25" s="98">
        <v>3</v>
      </c>
      <c r="X25" s="109">
        <v>500</v>
      </c>
      <c r="Y25" s="98" t="s">
        <v>168</v>
      </c>
      <c r="Z25" s="98" t="s">
        <v>165</v>
      </c>
      <c r="AA25" s="98">
        <v>16</v>
      </c>
      <c r="AB25" s="101">
        <v>358</v>
      </c>
      <c r="AC25" s="114"/>
    </row>
    <row r="26" spans="1:29" ht="21" customHeight="1" x14ac:dyDescent="0.3">
      <c r="A26" s="97"/>
      <c r="B26" s="273"/>
      <c r="C26" s="85">
        <v>14</v>
      </c>
      <c r="D26" s="85" t="str">
        <f t="shared" si="2"/>
        <v xml:space="preserve">Ash-shabbat Al-Shamileh Secondary </v>
      </c>
      <c r="E26" s="78"/>
      <c r="F26" s="78"/>
      <c r="G26" s="78"/>
      <c r="H26" s="78"/>
      <c r="I26" s="79"/>
      <c r="J26" s="107"/>
      <c r="K26" s="159"/>
      <c r="L26" s="118" t="s">
        <v>131</v>
      </c>
      <c r="M26" s="100">
        <v>14</v>
      </c>
      <c r="N26" s="98" t="s">
        <v>132</v>
      </c>
      <c r="O26" s="98" t="s">
        <v>169</v>
      </c>
      <c r="P26" s="111">
        <v>31.789400000000001</v>
      </c>
      <c r="Q26" s="111">
        <v>35.240499999999997</v>
      </c>
      <c r="R26" s="99" t="str">
        <f t="shared" si="1"/>
        <v>Map</v>
      </c>
      <c r="S26" s="98" t="s">
        <v>162</v>
      </c>
      <c r="T26" s="98" t="s">
        <v>162</v>
      </c>
      <c r="U26" s="98" t="s">
        <v>164</v>
      </c>
      <c r="V26" s="98">
        <v>1</v>
      </c>
      <c r="W26" s="98">
        <v>3.5</v>
      </c>
      <c r="X26" s="109">
        <v>6000</v>
      </c>
      <c r="Y26" s="98" t="s">
        <v>165</v>
      </c>
      <c r="Z26" s="98" t="s">
        <v>165</v>
      </c>
      <c r="AA26" s="98">
        <v>16</v>
      </c>
      <c r="AB26" s="101">
        <v>435</v>
      </c>
      <c r="AC26" s="114"/>
    </row>
    <row r="27" spans="1:29" ht="21" customHeight="1" x14ac:dyDescent="0.3">
      <c r="A27" s="97"/>
      <c r="B27" s="273"/>
      <c r="C27" s="85">
        <v>15</v>
      </c>
      <c r="D27" s="85" t="str">
        <f t="shared" si="2"/>
        <v xml:space="preserve">Al-Hasan Athany Basic Boys' </v>
      </c>
      <c r="E27" s="78"/>
      <c r="F27" s="78"/>
      <c r="G27" s="78"/>
      <c r="H27" s="78"/>
      <c r="I27" s="79"/>
      <c r="J27" s="107"/>
      <c r="K27" s="159"/>
      <c r="L27" s="118" t="s">
        <v>131</v>
      </c>
      <c r="M27" s="100">
        <v>15</v>
      </c>
      <c r="N27" s="98" t="s">
        <v>132</v>
      </c>
      <c r="O27" s="98" t="s">
        <v>170</v>
      </c>
      <c r="P27" s="111">
        <v>31.786799999999999</v>
      </c>
      <c r="Q27" s="111">
        <v>35.235999999999997</v>
      </c>
      <c r="R27" s="99" t="str">
        <f t="shared" si="1"/>
        <v>Map</v>
      </c>
      <c r="S27" s="98" t="s">
        <v>162</v>
      </c>
      <c r="T27" s="98" t="s">
        <v>162</v>
      </c>
      <c r="U27" s="98" t="s">
        <v>164</v>
      </c>
      <c r="V27" s="98">
        <v>2</v>
      </c>
      <c r="W27" s="98">
        <v>3</v>
      </c>
      <c r="X27" s="109">
        <v>575</v>
      </c>
      <c r="Y27" s="98" t="s">
        <v>165</v>
      </c>
      <c r="Z27" s="98" t="s">
        <v>165</v>
      </c>
      <c r="AA27" s="98">
        <v>13</v>
      </c>
      <c r="AB27" s="101">
        <v>174</v>
      </c>
      <c r="AC27" s="114"/>
    </row>
    <row r="28" spans="1:29" ht="21" customHeight="1" x14ac:dyDescent="0.3">
      <c r="A28" s="97"/>
      <c r="B28" s="273"/>
      <c r="C28" s="85">
        <v>16</v>
      </c>
      <c r="D28" s="85" t="str">
        <f t="shared" si="2"/>
        <v>Al-Ezaria VTC</v>
      </c>
      <c r="E28" s="78"/>
      <c r="F28" s="78"/>
      <c r="G28" s="78"/>
      <c r="H28" s="78"/>
      <c r="I28" s="78"/>
      <c r="J28" s="107"/>
      <c r="K28" s="159"/>
      <c r="L28" s="118" t="s">
        <v>131</v>
      </c>
      <c r="M28" s="100">
        <v>16</v>
      </c>
      <c r="N28" s="98" t="s">
        <v>139</v>
      </c>
      <c r="O28" s="98" t="s">
        <v>171</v>
      </c>
      <c r="P28" s="111">
        <v>31.7685</v>
      </c>
      <c r="Q28" s="111">
        <v>35.264899999999997</v>
      </c>
      <c r="R28" s="99" t="str">
        <f t="shared" si="1"/>
        <v>Map</v>
      </c>
      <c r="S28" s="98" t="s">
        <v>162</v>
      </c>
      <c r="T28" s="98" t="s">
        <v>172</v>
      </c>
      <c r="U28" s="98">
        <v>2017</v>
      </c>
      <c r="V28" s="98">
        <v>1</v>
      </c>
      <c r="W28" s="98">
        <v>2</v>
      </c>
      <c r="X28" s="109">
        <v>3002</v>
      </c>
      <c r="Y28" s="98">
        <v>6</v>
      </c>
      <c r="Z28" s="98" t="s">
        <v>136</v>
      </c>
      <c r="AA28" s="98">
        <v>19</v>
      </c>
      <c r="AB28" s="101">
        <v>51</v>
      </c>
      <c r="AC28" s="114"/>
    </row>
    <row r="29" spans="1:29" ht="21" customHeight="1" x14ac:dyDescent="0.3">
      <c r="A29" s="97"/>
      <c r="B29" s="273"/>
      <c r="C29" s="85">
        <v>17</v>
      </c>
      <c r="D29" s="85" t="str">
        <f t="shared" si="2"/>
        <v>Marah Rabah Sec Girls</v>
      </c>
      <c r="E29" s="78"/>
      <c r="F29" s="78"/>
      <c r="G29" s="78"/>
      <c r="H29" s="78"/>
      <c r="I29" s="79"/>
      <c r="J29" s="107"/>
      <c r="K29" s="159"/>
      <c r="L29" s="118" t="s">
        <v>131</v>
      </c>
      <c r="M29" s="100">
        <v>17</v>
      </c>
      <c r="N29" s="98" t="s">
        <v>132</v>
      </c>
      <c r="O29" s="98" t="s">
        <v>173</v>
      </c>
      <c r="P29" s="111">
        <v>31.638200000000001</v>
      </c>
      <c r="Q29" s="111">
        <v>35.186399999999999</v>
      </c>
      <c r="R29" s="99" t="str">
        <f t="shared" si="1"/>
        <v>Map</v>
      </c>
      <c r="S29" s="98" t="s">
        <v>174</v>
      </c>
      <c r="T29" s="98" t="s">
        <v>175</v>
      </c>
      <c r="U29" s="98">
        <v>2011</v>
      </c>
      <c r="V29" s="98">
        <v>1</v>
      </c>
      <c r="W29" s="98">
        <v>2</v>
      </c>
      <c r="X29" s="109">
        <v>1054</v>
      </c>
      <c r="Y29" s="98" t="s">
        <v>147</v>
      </c>
      <c r="Z29" s="98" t="s">
        <v>137</v>
      </c>
      <c r="AA29" s="98">
        <v>12</v>
      </c>
      <c r="AB29" s="101">
        <v>261</v>
      </c>
      <c r="AC29" s="114"/>
    </row>
    <row r="30" spans="1:29" ht="21" customHeight="1" x14ac:dyDescent="0.3">
      <c r="A30" s="97"/>
      <c r="B30" s="273"/>
      <c r="C30" s="85">
        <v>18</v>
      </c>
      <c r="D30" s="85" t="str">
        <f t="shared" si="2"/>
        <v>Beit Jala VTC</v>
      </c>
      <c r="E30" s="78"/>
      <c r="F30" s="78"/>
      <c r="G30" s="78"/>
      <c r="H30" s="78"/>
      <c r="I30" s="78"/>
      <c r="J30" s="107"/>
      <c r="K30" s="159"/>
      <c r="L30" s="118" t="s">
        <v>131</v>
      </c>
      <c r="M30" s="100">
        <v>18</v>
      </c>
      <c r="N30" s="98" t="s">
        <v>139</v>
      </c>
      <c r="O30" s="98" t="s">
        <v>176</v>
      </c>
      <c r="P30" s="111">
        <v>31.712900000000001</v>
      </c>
      <c r="Q30" s="111">
        <v>35.194200000000002</v>
      </c>
      <c r="R30" s="99" t="str">
        <f t="shared" si="1"/>
        <v>Map</v>
      </c>
      <c r="S30" s="98" t="s">
        <v>174</v>
      </c>
      <c r="T30" s="98" t="s">
        <v>177</v>
      </c>
      <c r="U30" s="98">
        <v>1970</v>
      </c>
      <c r="V30" s="98">
        <v>1</v>
      </c>
      <c r="W30" s="98">
        <v>4</v>
      </c>
      <c r="X30" s="109">
        <v>1340</v>
      </c>
      <c r="Y30" s="98" t="s">
        <v>136</v>
      </c>
      <c r="Z30" s="98" t="s">
        <v>136</v>
      </c>
      <c r="AA30" s="98">
        <v>20</v>
      </c>
      <c r="AB30" s="101">
        <v>119</v>
      </c>
      <c r="AC30" s="114"/>
    </row>
    <row r="31" spans="1:29" ht="21" customHeight="1" x14ac:dyDescent="0.3">
      <c r="A31" s="97"/>
      <c r="B31" s="273"/>
      <c r="C31" s="85">
        <v>19</v>
      </c>
      <c r="D31" s="85" t="str">
        <f t="shared" si="2"/>
        <v>Halhoul VTC</v>
      </c>
      <c r="E31" s="78"/>
      <c r="F31" s="78"/>
      <c r="G31" s="78"/>
      <c r="H31" s="78"/>
      <c r="I31" s="78"/>
      <c r="J31" s="107"/>
      <c r="K31" s="159"/>
      <c r="L31" s="118" t="s">
        <v>131</v>
      </c>
      <c r="M31" s="100">
        <v>19</v>
      </c>
      <c r="N31" s="98" t="s">
        <v>139</v>
      </c>
      <c r="O31" s="98" t="s">
        <v>178</v>
      </c>
      <c r="P31" s="111">
        <v>31.5852</v>
      </c>
      <c r="Q31" s="111">
        <v>35.1051</v>
      </c>
      <c r="R31" s="99" t="str">
        <f t="shared" si="1"/>
        <v>Map</v>
      </c>
      <c r="S31" s="98" t="s">
        <v>179</v>
      </c>
      <c r="T31" s="98" t="s">
        <v>180</v>
      </c>
      <c r="U31" s="98">
        <v>2006</v>
      </c>
      <c r="V31" s="98">
        <v>2</v>
      </c>
      <c r="W31" s="98">
        <v>4</v>
      </c>
      <c r="X31" s="109">
        <v>5500</v>
      </c>
      <c r="Y31" s="98">
        <v>5</v>
      </c>
      <c r="Z31" s="98" t="s">
        <v>136</v>
      </c>
      <c r="AA31" s="98">
        <v>92</v>
      </c>
      <c r="AB31" s="101">
        <v>114</v>
      </c>
      <c r="AC31" s="114"/>
    </row>
    <row r="32" spans="1:29" ht="21" customHeight="1" x14ac:dyDescent="0.3">
      <c r="A32" s="97"/>
      <c r="B32" s="273"/>
      <c r="C32" s="85">
        <v>20</v>
      </c>
      <c r="D32" s="85" t="str">
        <f t="shared" si="2"/>
        <v>Hafez Abed Alnabi Basic School</v>
      </c>
      <c r="E32" s="78"/>
      <c r="F32" s="78"/>
      <c r="G32" s="78"/>
      <c r="H32" s="78"/>
      <c r="I32" s="79"/>
      <c r="J32" s="107"/>
      <c r="K32" s="159"/>
      <c r="L32" s="118" t="s">
        <v>131</v>
      </c>
      <c r="M32" s="100">
        <v>20</v>
      </c>
      <c r="N32" s="98" t="s">
        <v>132</v>
      </c>
      <c r="O32" s="98" t="s">
        <v>181</v>
      </c>
      <c r="P32" s="111">
        <v>31.500499999999999</v>
      </c>
      <c r="Q32" s="111">
        <v>35.074199999999998</v>
      </c>
      <c r="R32" s="99" t="str">
        <f t="shared" si="1"/>
        <v>Map</v>
      </c>
      <c r="S32" s="98" t="s">
        <v>182</v>
      </c>
      <c r="T32" s="98" t="s">
        <v>182</v>
      </c>
      <c r="U32" s="98">
        <v>2015</v>
      </c>
      <c r="V32" s="98">
        <v>1</v>
      </c>
      <c r="W32" s="98">
        <v>3</v>
      </c>
      <c r="X32" s="109">
        <v>895</v>
      </c>
      <c r="Y32" s="98" t="s">
        <v>147</v>
      </c>
      <c r="Z32" s="98" t="s">
        <v>183</v>
      </c>
      <c r="AA32" s="98">
        <v>19</v>
      </c>
      <c r="AB32" s="101">
        <v>440</v>
      </c>
      <c r="AC32" s="114"/>
    </row>
    <row r="33" spans="1:29" ht="21" customHeight="1" x14ac:dyDescent="0.3">
      <c r="A33" s="97"/>
      <c r="B33" s="273"/>
      <c r="C33" s="85">
        <v>21</v>
      </c>
      <c r="D33" s="85" t="str">
        <f t="shared" si="2"/>
        <v>Ithna Basic Girls</v>
      </c>
      <c r="E33" s="78"/>
      <c r="F33" s="78"/>
      <c r="G33" s="78"/>
      <c r="H33" s="78"/>
      <c r="I33" s="79"/>
      <c r="J33" s="107"/>
      <c r="K33" s="159"/>
      <c r="L33" s="118" t="s">
        <v>131</v>
      </c>
      <c r="M33" s="100">
        <v>21</v>
      </c>
      <c r="N33" s="98" t="s">
        <v>132</v>
      </c>
      <c r="O33" s="98" t="s">
        <v>184</v>
      </c>
      <c r="P33" s="111">
        <v>31.559799999999999</v>
      </c>
      <c r="Q33" s="111">
        <v>34.9816</v>
      </c>
      <c r="R33" s="99" t="str">
        <f t="shared" si="1"/>
        <v>Map</v>
      </c>
      <c r="S33" s="98" t="s">
        <v>182</v>
      </c>
      <c r="T33" s="98" t="s">
        <v>185</v>
      </c>
      <c r="U33" s="98">
        <v>2002</v>
      </c>
      <c r="V33" s="98">
        <v>1</v>
      </c>
      <c r="W33" s="98">
        <v>3</v>
      </c>
      <c r="X33" s="109">
        <v>600</v>
      </c>
      <c r="Y33" s="98" t="s">
        <v>165</v>
      </c>
      <c r="Z33" s="98" t="s">
        <v>137</v>
      </c>
      <c r="AA33" s="98">
        <v>8</v>
      </c>
      <c r="AB33" s="101">
        <v>230</v>
      </c>
      <c r="AC33" s="114"/>
    </row>
    <row r="34" spans="1:29" ht="21" customHeight="1" x14ac:dyDescent="0.3">
      <c r="A34" s="97"/>
      <c r="B34" s="273"/>
      <c r="C34" s="85">
        <v>22</v>
      </c>
      <c r="D34" s="85" t="str">
        <f t="shared" si="2"/>
        <v>Al Qawasmeh</v>
      </c>
      <c r="E34" s="78"/>
      <c r="F34" s="78"/>
      <c r="G34" s="78"/>
      <c r="H34" s="78"/>
      <c r="I34" s="79"/>
      <c r="J34" s="107"/>
      <c r="K34" s="159"/>
      <c r="L34" s="118" t="s">
        <v>131</v>
      </c>
      <c r="M34" s="100">
        <v>22</v>
      </c>
      <c r="N34" s="98" t="s">
        <v>132</v>
      </c>
      <c r="O34" s="98" t="s">
        <v>186</v>
      </c>
      <c r="P34" s="111">
        <v>31.531500000000001</v>
      </c>
      <c r="Q34" s="111">
        <v>35.103299999999997</v>
      </c>
      <c r="R34" s="99" t="str">
        <f t="shared" si="1"/>
        <v>Map</v>
      </c>
      <c r="S34" s="98" t="s">
        <v>182</v>
      </c>
      <c r="T34" s="98" t="s">
        <v>182</v>
      </c>
      <c r="U34" s="98">
        <v>1978</v>
      </c>
      <c r="V34" s="98">
        <v>2</v>
      </c>
      <c r="W34" s="98">
        <v>3</v>
      </c>
      <c r="X34" s="109">
        <v>825</v>
      </c>
      <c r="Y34" s="98" t="s">
        <v>165</v>
      </c>
      <c r="Z34" s="98" t="s">
        <v>137</v>
      </c>
      <c r="AA34" s="98">
        <v>25</v>
      </c>
      <c r="AB34" s="101">
        <v>673</v>
      </c>
      <c r="AC34" s="114"/>
    </row>
    <row r="35" spans="1:29" ht="21" customHeight="1" x14ac:dyDescent="0.3">
      <c r="A35" s="97"/>
      <c r="B35" s="273"/>
      <c r="C35" s="85">
        <v>23</v>
      </c>
      <c r="D35" s="85" t="str">
        <f t="shared" si="2"/>
        <v>Hebron VTC</v>
      </c>
      <c r="E35" s="78"/>
      <c r="F35" s="78"/>
      <c r="G35" s="78"/>
      <c r="H35" s="78"/>
      <c r="I35" s="78"/>
      <c r="J35" s="107"/>
      <c r="K35" s="159"/>
      <c r="L35" s="118" t="s">
        <v>131</v>
      </c>
      <c r="M35" s="100">
        <v>23</v>
      </c>
      <c r="N35" s="98" t="s">
        <v>139</v>
      </c>
      <c r="O35" s="98" t="s">
        <v>187</v>
      </c>
      <c r="P35" s="111">
        <v>31.531500000000001</v>
      </c>
      <c r="Q35" s="111">
        <v>35.097900000000003</v>
      </c>
      <c r="R35" s="99" t="str">
        <f t="shared" si="1"/>
        <v>Map</v>
      </c>
      <c r="S35" s="98" t="s">
        <v>182</v>
      </c>
      <c r="T35" s="98" t="s">
        <v>182</v>
      </c>
      <c r="U35" s="98">
        <v>1968</v>
      </c>
      <c r="V35" s="98">
        <v>1</v>
      </c>
      <c r="W35" s="98">
        <v>3</v>
      </c>
      <c r="X35" s="109">
        <v>1575</v>
      </c>
      <c r="Y35" s="98" t="s">
        <v>136</v>
      </c>
      <c r="Z35" s="98" t="s">
        <v>136</v>
      </c>
      <c r="AA35" s="98">
        <v>23</v>
      </c>
      <c r="AB35" s="101">
        <v>147</v>
      </c>
      <c r="AC35" s="114"/>
    </row>
    <row r="36" spans="1:29" ht="21" customHeight="1" x14ac:dyDescent="0.3">
      <c r="A36" s="97"/>
      <c r="B36" s="273"/>
      <c r="C36" s="85">
        <v>24</v>
      </c>
      <c r="D36" s="85" t="str">
        <f t="shared" si="2"/>
        <v>Doma Secondary Girls School</v>
      </c>
      <c r="E36" s="78"/>
      <c r="F36" s="78"/>
      <c r="G36" s="78"/>
      <c r="H36" s="78"/>
      <c r="I36" s="79"/>
      <c r="J36" s="107"/>
      <c r="K36" s="159"/>
      <c r="L36" s="118" t="s">
        <v>131</v>
      </c>
      <c r="M36" s="100">
        <v>24</v>
      </c>
      <c r="N36" s="98" t="s">
        <v>132</v>
      </c>
      <c r="O36" s="98" t="s">
        <v>188</v>
      </c>
      <c r="P36" s="111">
        <v>31.431799999999999</v>
      </c>
      <c r="Q36" s="111">
        <v>34.988399999999999</v>
      </c>
      <c r="R36" s="99" t="str">
        <f t="shared" si="1"/>
        <v>Map</v>
      </c>
      <c r="S36" s="98" t="s">
        <v>189</v>
      </c>
      <c r="T36" s="98" t="s">
        <v>190</v>
      </c>
      <c r="U36" s="98">
        <v>2014</v>
      </c>
      <c r="V36" s="98">
        <v>1</v>
      </c>
      <c r="W36" s="98">
        <v>3</v>
      </c>
      <c r="X36" s="109">
        <v>2400</v>
      </c>
      <c r="Y36" s="98" t="s">
        <v>147</v>
      </c>
      <c r="Z36" s="98" t="s">
        <v>141</v>
      </c>
      <c r="AA36" s="98">
        <v>18</v>
      </c>
      <c r="AB36" s="101">
        <v>462</v>
      </c>
      <c r="AC36" s="114"/>
    </row>
    <row r="37" spans="1:29" ht="21" customHeight="1" thickBot="1" x14ac:dyDescent="0.35">
      <c r="A37" s="97"/>
      <c r="B37" s="273"/>
      <c r="C37" s="85">
        <v>25</v>
      </c>
      <c r="D37" s="85" t="str">
        <f t="shared" si="2"/>
        <v>Yatta VTC</v>
      </c>
      <c r="E37" s="78"/>
      <c r="F37" s="78"/>
      <c r="G37" s="78"/>
      <c r="H37" s="78"/>
      <c r="I37" s="78"/>
      <c r="J37" s="107"/>
      <c r="K37" s="159"/>
      <c r="L37" s="118" t="s">
        <v>131</v>
      </c>
      <c r="M37" s="102">
        <v>25</v>
      </c>
      <c r="N37" s="103" t="s">
        <v>139</v>
      </c>
      <c r="O37" s="103" t="s">
        <v>191</v>
      </c>
      <c r="P37" s="112">
        <v>31.444500000000001</v>
      </c>
      <c r="Q37" s="112">
        <v>35.095300000000002</v>
      </c>
      <c r="R37" s="104" t="str">
        <f t="shared" si="1"/>
        <v>Map</v>
      </c>
      <c r="S37" s="103" t="s">
        <v>189</v>
      </c>
      <c r="T37" s="103" t="s">
        <v>192</v>
      </c>
      <c r="U37" s="103">
        <v>2012</v>
      </c>
      <c r="V37" s="103">
        <v>1</v>
      </c>
      <c r="W37" s="103">
        <v>2</v>
      </c>
      <c r="X37" s="110">
        <v>1182</v>
      </c>
      <c r="Y37" s="103" t="s">
        <v>136</v>
      </c>
      <c r="Z37" s="103" t="s">
        <v>141</v>
      </c>
      <c r="AA37" s="103">
        <v>22</v>
      </c>
      <c r="AB37" s="105">
        <v>84</v>
      </c>
      <c r="AC37" s="114"/>
    </row>
    <row r="38" spans="1:29" ht="21" customHeight="1" thickBot="1" x14ac:dyDescent="0.35">
      <c r="A38" s="97"/>
      <c r="B38" s="274"/>
      <c r="C38" s="92"/>
      <c r="D38" s="92" t="s">
        <v>193</v>
      </c>
      <c r="E38" s="93">
        <f>SUM(E13:E37)</f>
        <v>0</v>
      </c>
      <c r="F38" s="93">
        <f>SUM(F13:F37)</f>
        <v>0</v>
      </c>
      <c r="G38" s="93">
        <f>SUM(G13:G37)</f>
        <v>0</v>
      </c>
      <c r="H38" s="93">
        <f>SUM(H13:H37)</f>
        <v>0</v>
      </c>
      <c r="I38" s="93">
        <f>SUM(I15:I16,I18:I20,I23,I28,I30:I31,I35,I37)</f>
        <v>0</v>
      </c>
      <c r="J38" s="108"/>
      <c r="K38" s="159"/>
      <c r="M38" s="113"/>
      <c r="N38" s="113"/>
      <c r="O38" s="119" t="s">
        <v>194</v>
      </c>
      <c r="P38" s="120"/>
      <c r="Q38" s="120"/>
      <c r="R38" s="120"/>
      <c r="S38" s="120"/>
      <c r="T38" s="120"/>
      <c r="U38" s="120"/>
      <c r="V38" s="116">
        <f>SUM(V13:V37)</f>
        <v>35</v>
      </c>
      <c r="W38" s="121"/>
      <c r="X38" s="117">
        <f>SUM(X13:X37)</f>
        <v>41463</v>
      </c>
      <c r="Y38" s="121"/>
      <c r="Z38" s="121"/>
      <c r="AA38" s="116">
        <f>SUM(AA13:AA37)</f>
        <v>533</v>
      </c>
      <c r="AB38" s="116">
        <f>SUM(AB13:AB37)</f>
        <v>6067</v>
      </c>
      <c r="AC38" s="114"/>
    </row>
    <row r="39" spans="1:29" ht="27" customHeight="1" thickBot="1" x14ac:dyDescent="0.35">
      <c r="A39" s="97"/>
      <c r="B39" s="307" t="s">
        <v>195</v>
      </c>
      <c r="C39" s="308"/>
      <c r="D39" s="308"/>
      <c r="E39" s="141">
        <f>SUM(E11,E38)</f>
        <v>0</v>
      </c>
      <c r="F39" s="141">
        <f>SUM(F11,F38)</f>
        <v>0</v>
      </c>
      <c r="G39" s="141">
        <f>SUM(G11,G38)</f>
        <v>0</v>
      </c>
      <c r="H39" s="141">
        <f>SUM(H11,H38)</f>
        <v>0</v>
      </c>
      <c r="I39" s="141">
        <f>SUM(I11,I38)</f>
        <v>0</v>
      </c>
      <c r="J39" s="142">
        <f>J10</f>
        <v>0</v>
      </c>
      <c r="K39" s="165"/>
      <c r="M39" s="113"/>
      <c r="N39" s="113"/>
      <c r="O39" s="116" t="s">
        <v>196</v>
      </c>
      <c r="P39" s="120"/>
      <c r="Q39" s="120"/>
      <c r="R39" s="120"/>
      <c r="S39" s="120"/>
      <c r="T39" s="120"/>
      <c r="U39" s="120"/>
      <c r="V39" s="119">
        <f>AVERAGE(V13:V37)</f>
        <v>1.4</v>
      </c>
      <c r="W39" s="120"/>
      <c r="X39" s="126">
        <f>AVERAGE(X13:X37)</f>
        <v>1658.52</v>
      </c>
      <c r="Y39" s="120"/>
      <c r="Z39" s="120"/>
      <c r="AA39" s="119">
        <f>AVERAGE(AA13:AA37)</f>
        <v>21.32</v>
      </c>
      <c r="AB39" s="123">
        <f>AVERAGE(AB13:AB37)</f>
        <v>242.68</v>
      </c>
      <c r="AC39" s="114"/>
    </row>
    <row r="40" spans="1:29" x14ac:dyDescent="0.3">
      <c r="A40" s="97"/>
      <c r="B40" s="312" t="s">
        <v>197</v>
      </c>
      <c r="C40" s="139" t="s">
        <v>198</v>
      </c>
      <c r="D40" s="314" t="s">
        <v>199</v>
      </c>
      <c r="E40" s="140">
        <f>E10*14</f>
        <v>0</v>
      </c>
      <c r="F40" s="140">
        <f>F10*14</f>
        <v>0</v>
      </c>
      <c r="G40" s="140">
        <f>G10*14</f>
        <v>0</v>
      </c>
      <c r="H40" s="140">
        <f>H10*14</f>
        <v>0</v>
      </c>
      <c r="I40" s="140">
        <f>I10*AA41</f>
        <v>0</v>
      </c>
      <c r="J40" s="286">
        <f>J10/2</f>
        <v>0</v>
      </c>
      <c r="K40" s="166"/>
      <c r="M40" s="113"/>
      <c r="N40" s="120"/>
      <c r="O40" s="120"/>
      <c r="P40" s="120"/>
      <c r="Q40" s="120"/>
      <c r="R40" s="120"/>
      <c r="S40" s="120"/>
      <c r="T40" s="120"/>
      <c r="U40" s="120"/>
      <c r="V40" s="120"/>
      <c r="W40" s="120"/>
      <c r="X40" s="120"/>
      <c r="Y40" s="120"/>
      <c r="Z40" s="120"/>
      <c r="AA40" s="120"/>
      <c r="AB40" s="122"/>
      <c r="AC40" s="114"/>
    </row>
    <row r="41" spans="1:29" x14ac:dyDescent="0.3">
      <c r="A41" s="97"/>
      <c r="B41" s="313"/>
      <c r="C41" s="137" t="s">
        <v>200</v>
      </c>
      <c r="D41" s="285"/>
      <c r="E41" s="138">
        <f>SUMIF(N13:N37,"school",E13:E37)</f>
        <v>0</v>
      </c>
      <c r="F41" s="138">
        <f>SUMIF(O13:O37,"school",F13:F37)</f>
        <v>0</v>
      </c>
      <c r="G41" s="138">
        <f>SUMIF(P13:P37,"school",G13:G37)</f>
        <v>0</v>
      </c>
      <c r="H41" s="138">
        <f>SUMIF(Q13:Q37,"school",H13:H37)</f>
        <v>0</v>
      </c>
      <c r="I41" s="138">
        <f>SUMIF(N13:N37,"school",I13:I37)</f>
        <v>0</v>
      </c>
      <c r="J41" s="285"/>
      <c r="K41" s="167"/>
      <c r="M41" s="113"/>
      <c r="N41" s="305" t="s">
        <v>132</v>
      </c>
      <c r="O41" s="127" t="s">
        <v>194</v>
      </c>
      <c r="P41" s="124"/>
      <c r="Q41" s="124"/>
      <c r="R41" s="124"/>
      <c r="S41" s="124"/>
      <c r="T41" s="124"/>
      <c r="U41" s="124"/>
      <c r="V41" s="125">
        <f>SUMIF($N$13:$N$37,$N41,V$13:V$37)</f>
        <v>18</v>
      </c>
      <c r="W41" s="131"/>
      <c r="X41" s="125">
        <f>SUMIF($N$13:$N$37,$N41,X$13:X$37)</f>
        <v>16447</v>
      </c>
      <c r="Y41" s="131"/>
      <c r="Z41" s="131"/>
      <c r="AA41" s="125">
        <f>SUMIF($N$13:$N$37,$N41,AA$13:AA$37)</f>
        <v>230</v>
      </c>
      <c r="AB41" s="135">
        <f>SUMIF($N$13:$N$37,$N41,AB$13:AB$37)</f>
        <v>4879</v>
      </c>
      <c r="AC41" s="114"/>
    </row>
    <row r="42" spans="1:29" x14ac:dyDescent="0.3">
      <c r="A42" s="97"/>
      <c r="B42" s="313"/>
      <c r="C42" s="137" t="s">
        <v>201</v>
      </c>
      <c r="D42" s="285"/>
      <c r="E42" s="138">
        <f>SUM(E40:E41)</f>
        <v>0</v>
      </c>
      <c r="F42" s="138">
        <f>SUM(F40:F41)</f>
        <v>0</v>
      </c>
      <c r="G42" s="138">
        <f>SUM(G40:G41)</f>
        <v>0</v>
      </c>
      <c r="H42" s="138">
        <f>SUM(H40:H41)</f>
        <v>0</v>
      </c>
      <c r="I42" s="138">
        <f>SUM(I40:I41)</f>
        <v>0</v>
      </c>
      <c r="J42" s="285"/>
      <c r="K42" s="167"/>
      <c r="M42" s="113"/>
      <c r="N42" s="306"/>
      <c r="O42" s="129" t="s">
        <v>196</v>
      </c>
      <c r="P42" s="130"/>
      <c r="Q42" s="130"/>
      <c r="R42" s="130"/>
      <c r="S42" s="130"/>
      <c r="T42" s="130"/>
      <c r="U42" s="130"/>
      <c r="V42" s="125">
        <f>AVERAGEIF($N$13:$N$37,$N41,V$13:V$37)</f>
        <v>1.2857142857142858</v>
      </c>
      <c r="W42" s="132"/>
      <c r="X42" s="125">
        <f>AVERAGEIF($N$13:$N$37,$N41,X$13:X$37)</f>
        <v>1174.7857142857142</v>
      </c>
      <c r="Y42" s="132"/>
      <c r="Z42" s="132"/>
      <c r="AA42" s="125">
        <f>AVERAGEIF($N$13:$N$37,$N41,AA$13:AA$37)</f>
        <v>16.428571428571427</v>
      </c>
      <c r="AB42" s="135">
        <f>AVERAGEIF($N$13:$N$37,$N41,AB$13:AB$37)</f>
        <v>348.5</v>
      </c>
      <c r="AC42" s="114"/>
    </row>
    <row r="43" spans="1:29" x14ac:dyDescent="0.3">
      <c r="A43" s="97"/>
      <c r="B43" s="313"/>
      <c r="C43" s="137" t="s">
        <v>198</v>
      </c>
      <c r="D43" s="285" t="s">
        <v>202</v>
      </c>
      <c r="E43" s="138">
        <f>E10*11</f>
        <v>0</v>
      </c>
      <c r="F43" s="138">
        <f>F10*11</f>
        <v>0</v>
      </c>
      <c r="G43" s="138">
        <f>G10*11</f>
        <v>0</v>
      </c>
      <c r="H43" s="138">
        <f>H10*11</f>
        <v>0</v>
      </c>
      <c r="I43" s="138">
        <f>I10*AA44</f>
        <v>0</v>
      </c>
      <c r="J43" s="309">
        <f>J10/2</f>
        <v>0</v>
      </c>
      <c r="K43" s="166"/>
      <c r="M43" s="113"/>
      <c r="N43" s="128"/>
      <c r="O43" s="115"/>
      <c r="P43" s="120"/>
      <c r="Q43" s="120"/>
      <c r="R43" s="120"/>
      <c r="S43" s="120"/>
      <c r="T43" s="120"/>
      <c r="U43" s="120"/>
      <c r="V43" s="133"/>
      <c r="W43" s="133"/>
      <c r="X43" s="133"/>
      <c r="Y43" s="133"/>
      <c r="Z43" s="133"/>
      <c r="AA43" s="133"/>
      <c r="AB43" s="134"/>
      <c r="AC43" s="114"/>
    </row>
    <row r="44" spans="1:29" x14ac:dyDescent="0.3">
      <c r="A44" s="97"/>
      <c r="B44" s="313"/>
      <c r="C44" s="137" t="s">
        <v>200</v>
      </c>
      <c r="D44" s="285"/>
      <c r="E44" s="138">
        <f>SUMIF(N13:N37,"VTC",E13:E37)</f>
        <v>0</v>
      </c>
      <c r="F44" s="138">
        <f>SUMIF(O13:O37,"VTC",F13:F37)</f>
        <v>0</v>
      </c>
      <c r="G44" s="138">
        <f>SUMIF(P13:P37,"VTC",G13:G37)</f>
        <v>0</v>
      </c>
      <c r="H44" s="138">
        <f>SUMIF(Q13:Q37,"VTC",H13:H37)</f>
        <v>0</v>
      </c>
      <c r="I44" s="138">
        <f>SUMIF(N13:N37,"VTC",I13:I37)</f>
        <v>0</v>
      </c>
      <c r="J44" s="285"/>
      <c r="K44" s="167"/>
      <c r="M44" s="113"/>
      <c r="N44" s="305" t="s">
        <v>139</v>
      </c>
      <c r="O44" s="127" t="s">
        <v>194</v>
      </c>
      <c r="P44" s="124"/>
      <c r="Q44" s="124"/>
      <c r="R44" s="124"/>
      <c r="S44" s="124"/>
      <c r="T44" s="124"/>
      <c r="U44" s="124"/>
      <c r="V44" s="125">
        <f>SUMIF($N$13:$N$37,$N44,V$13:V$37)</f>
        <v>17</v>
      </c>
      <c r="W44" s="131"/>
      <c r="X44" s="125">
        <f>SUMIF($N$13:$N$37,$N44,X$13:X$37)</f>
        <v>25016</v>
      </c>
      <c r="Y44" s="131"/>
      <c r="Z44" s="131"/>
      <c r="AA44" s="125">
        <f>SUMIF($N$13:$N$37,$N44,AA$13:AA$37)</f>
        <v>303</v>
      </c>
      <c r="AB44" s="135">
        <f>SUMIF($N$13:$N$37,$N44,AB$13:AB$37)</f>
        <v>1188</v>
      </c>
      <c r="AC44" s="114"/>
    </row>
    <row r="45" spans="1:29" x14ac:dyDescent="0.3">
      <c r="A45" s="97"/>
      <c r="B45" s="313"/>
      <c r="C45" s="137" t="s">
        <v>201</v>
      </c>
      <c r="D45" s="285"/>
      <c r="E45" s="138">
        <f>SUM(E43:E44)</f>
        <v>0</v>
      </c>
      <c r="F45" s="138">
        <f>SUM(F43:F44)</f>
        <v>0</v>
      </c>
      <c r="G45" s="138">
        <f>SUM(G43:G44)</f>
        <v>0</v>
      </c>
      <c r="H45" s="138">
        <f>SUM(H43:H44)</f>
        <v>0</v>
      </c>
      <c r="I45" s="138">
        <f>SUM(I43:I44)</f>
        <v>0</v>
      </c>
      <c r="J45" s="285"/>
      <c r="K45" s="167"/>
      <c r="M45" s="113"/>
      <c r="N45" s="306"/>
      <c r="O45" s="129" t="s">
        <v>196</v>
      </c>
      <c r="P45" s="130"/>
      <c r="Q45" s="130"/>
      <c r="R45" s="130"/>
      <c r="S45" s="130"/>
      <c r="T45" s="130"/>
      <c r="U45" s="130"/>
      <c r="V45" s="125">
        <f>AVERAGEIF($N$13:$N$37,$N44,V$13:V$37)</f>
        <v>1.5454545454545454</v>
      </c>
      <c r="W45" s="132"/>
      <c r="X45" s="125">
        <f>AVERAGEIF($N$13:$N$37,$N44,X$13:X$37)</f>
        <v>2274.181818181818</v>
      </c>
      <c r="Y45" s="132"/>
      <c r="Z45" s="132"/>
      <c r="AA45" s="125">
        <f>AVERAGEIF($N$13:$N$37,$N44,AA$13:AA$37)</f>
        <v>27.545454545454547</v>
      </c>
      <c r="AB45" s="135">
        <f>AVERAGEIF($N$13:$N$37,$N44,AB$13:AB$37)</f>
        <v>108</v>
      </c>
      <c r="AC45" s="114"/>
    </row>
    <row r="46" spans="1:29" x14ac:dyDescent="0.3">
      <c r="A46" s="97"/>
      <c r="B46" s="97"/>
      <c r="C46" s="97"/>
      <c r="D46" s="97"/>
      <c r="E46" s="97"/>
      <c r="F46" s="97"/>
      <c r="G46" s="97"/>
      <c r="H46" s="97"/>
      <c r="I46" s="97"/>
      <c r="J46" s="97"/>
      <c r="K46" s="97"/>
      <c r="M46" s="113"/>
      <c r="N46" s="113"/>
      <c r="O46" s="113"/>
      <c r="P46" s="113"/>
      <c r="Q46" s="113"/>
      <c r="R46" s="113"/>
      <c r="S46" s="113"/>
      <c r="T46" s="113"/>
      <c r="U46" s="113"/>
      <c r="V46" s="113"/>
      <c r="W46" s="113"/>
      <c r="X46" s="113"/>
      <c r="Y46" s="113"/>
      <c r="Z46" s="113"/>
      <c r="AA46" s="113"/>
      <c r="AB46" s="114"/>
      <c r="AC46" s="114"/>
    </row>
    <row r="47" spans="1:29" x14ac:dyDescent="0.3">
      <c r="A47" s="97"/>
      <c r="B47" s="265" t="s">
        <v>203</v>
      </c>
      <c r="C47" s="265"/>
      <c r="D47" s="265"/>
      <c r="E47" s="265"/>
      <c r="F47" s="265"/>
      <c r="G47" s="265"/>
      <c r="H47" s="265"/>
      <c r="I47" s="265"/>
      <c r="J47" s="265"/>
      <c r="K47" s="97"/>
      <c r="M47" s="113"/>
      <c r="N47" s="113"/>
      <c r="O47" s="113"/>
      <c r="P47" s="113"/>
      <c r="Q47" s="113"/>
      <c r="R47" s="113"/>
      <c r="S47" s="113"/>
      <c r="T47" s="113"/>
      <c r="U47" s="113"/>
      <c r="V47" s="113"/>
      <c r="W47" s="113"/>
      <c r="X47" s="113"/>
      <c r="Y47" s="113"/>
      <c r="Z47" s="113"/>
      <c r="AA47" s="113"/>
      <c r="AB47" s="114"/>
      <c r="AC47" s="114"/>
    </row>
    <row r="48" spans="1:29" ht="37.200000000000003" customHeight="1" x14ac:dyDescent="0.3">
      <c r="A48" s="97"/>
      <c r="B48" s="266" t="s">
        <v>204</v>
      </c>
      <c r="C48" s="266"/>
      <c r="D48" s="266"/>
      <c r="E48" s="266"/>
      <c r="F48" s="266"/>
      <c r="G48" s="266"/>
      <c r="H48" s="266"/>
      <c r="I48" s="266"/>
      <c r="J48" s="266"/>
      <c r="K48" s="97"/>
      <c r="M48" s="113"/>
      <c r="N48" s="113"/>
      <c r="O48" s="113"/>
      <c r="P48" s="113"/>
      <c r="Q48" s="113"/>
      <c r="R48" s="113"/>
      <c r="S48" s="113"/>
      <c r="T48" s="113"/>
      <c r="U48" s="113"/>
      <c r="V48" s="113"/>
      <c r="W48" s="113"/>
      <c r="X48" s="113"/>
      <c r="Y48" s="113"/>
      <c r="Z48" s="113"/>
      <c r="AA48" s="113"/>
      <c r="AB48" s="114"/>
      <c r="AC48" s="114"/>
    </row>
    <row r="49" spans="1:29" ht="78" customHeight="1" x14ac:dyDescent="0.3">
      <c r="A49" s="97"/>
      <c r="B49" s="267" t="s">
        <v>205</v>
      </c>
      <c r="C49" s="267"/>
      <c r="D49" s="267"/>
      <c r="E49" s="267"/>
      <c r="F49" s="267"/>
      <c r="G49" s="267"/>
      <c r="H49" s="267"/>
      <c r="I49" s="267"/>
      <c r="J49" s="267"/>
      <c r="K49" s="97"/>
      <c r="M49" s="113"/>
      <c r="N49" s="113"/>
      <c r="O49" s="113"/>
      <c r="P49" s="113"/>
      <c r="Q49" s="113"/>
      <c r="R49" s="113"/>
      <c r="S49" s="113"/>
      <c r="T49" s="113"/>
      <c r="U49" s="113"/>
      <c r="V49" s="113"/>
      <c r="W49" s="113"/>
      <c r="X49" s="113"/>
      <c r="Y49" s="113"/>
      <c r="Z49" s="113"/>
      <c r="AA49" s="113"/>
      <c r="AB49" s="114"/>
      <c r="AC49" s="114"/>
    </row>
    <row r="50" spans="1:29" x14ac:dyDescent="0.3">
      <c r="A50" s="97"/>
      <c r="B50" s="97"/>
      <c r="C50" s="97"/>
      <c r="D50" s="97"/>
      <c r="E50" s="97"/>
      <c r="F50" s="97"/>
      <c r="G50" s="97"/>
      <c r="H50" s="97"/>
      <c r="I50" s="97"/>
      <c r="J50" s="97"/>
      <c r="K50" s="97"/>
      <c r="M50" s="113"/>
      <c r="N50" s="113"/>
      <c r="O50" s="113"/>
      <c r="P50" s="113"/>
      <c r="Q50" s="113"/>
      <c r="R50" s="113"/>
      <c r="S50" s="113"/>
      <c r="T50" s="113"/>
      <c r="U50" s="113"/>
      <c r="V50" s="113"/>
      <c r="W50" s="113"/>
      <c r="X50" s="113"/>
      <c r="Y50" s="113"/>
      <c r="Z50" s="113"/>
      <c r="AA50" s="113"/>
      <c r="AB50" s="114"/>
      <c r="AC50" s="114"/>
    </row>
    <row r="51" spans="1:29" ht="25.95" customHeight="1" x14ac:dyDescent="0.3">
      <c r="A51" s="97"/>
      <c r="B51" s="97"/>
      <c r="C51" s="97"/>
      <c r="D51" s="304" t="s">
        <v>44</v>
      </c>
      <c r="E51" s="238">
        <f>'Form 1 - Identification'!E14</f>
        <v>0</v>
      </c>
      <c r="F51" s="238"/>
      <c r="G51" s="157" t="s">
        <v>28</v>
      </c>
      <c r="H51" s="238">
        <f>'Form 1 - Identification'!E28</f>
        <v>0</v>
      </c>
      <c r="I51" s="238"/>
      <c r="J51" s="97"/>
      <c r="K51" s="97"/>
      <c r="M51" s="113"/>
      <c r="N51" s="113"/>
      <c r="O51" s="113"/>
      <c r="P51" s="113"/>
      <c r="Q51" s="113"/>
      <c r="R51" s="113"/>
      <c r="S51" s="113"/>
      <c r="T51" s="113"/>
      <c r="U51" s="113"/>
      <c r="V51" s="113"/>
      <c r="W51" s="113"/>
      <c r="X51" s="113"/>
      <c r="Y51" s="113"/>
      <c r="Z51" s="113"/>
      <c r="AA51" s="113"/>
      <c r="AB51" s="114"/>
      <c r="AC51" s="114"/>
    </row>
    <row r="52" spans="1:29" ht="25.95" customHeight="1" x14ac:dyDescent="0.3">
      <c r="A52" s="97"/>
      <c r="B52" s="97"/>
      <c r="C52" s="97"/>
      <c r="D52" s="304"/>
      <c r="E52" s="238"/>
      <c r="F52" s="238"/>
      <c r="G52" s="157" t="s">
        <v>29</v>
      </c>
      <c r="H52" s="239">
        <f ca="1">'Form 1 - Identification'!E29</f>
        <v>45469</v>
      </c>
      <c r="I52" s="238"/>
      <c r="J52" s="97"/>
      <c r="K52" s="97"/>
      <c r="M52" s="113"/>
      <c r="N52" s="113"/>
      <c r="O52" s="113"/>
      <c r="P52" s="113"/>
      <c r="Q52" s="113"/>
      <c r="R52" s="113"/>
      <c r="S52" s="113"/>
      <c r="T52" s="113"/>
      <c r="U52" s="113"/>
      <c r="V52" s="113"/>
      <c r="W52" s="113"/>
      <c r="X52" s="113"/>
      <c r="Y52" s="113"/>
      <c r="Z52" s="113"/>
      <c r="AA52" s="113"/>
      <c r="AB52" s="114"/>
      <c r="AC52" s="114"/>
    </row>
    <row r="53" spans="1:29" ht="40.200000000000003" customHeight="1" x14ac:dyDescent="0.3">
      <c r="A53" s="97"/>
      <c r="B53" s="97"/>
      <c r="C53" s="97"/>
      <c r="D53" s="143" t="s">
        <v>30</v>
      </c>
      <c r="E53" s="240">
        <f>'Form 1 - Identification'!E4</f>
        <v>0</v>
      </c>
      <c r="F53" s="241"/>
      <c r="G53" s="143" t="s">
        <v>31</v>
      </c>
      <c r="H53" s="242"/>
      <c r="I53" s="242"/>
      <c r="J53" s="97"/>
      <c r="K53" s="97"/>
      <c r="M53" s="113"/>
      <c r="N53" s="113"/>
      <c r="O53" s="113"/>
      <c r="P53" s="113"/>
      <c r="Q53" s="113"/>
      <c r="R53" s="113"/>
      <c r="S53" s="113"/>
      <c r="T53" s="113"/>
      <c r="U53" s="113"/>
      <c r="V53" s="113"/>
      <c r="W53" s="113"/>
      <c r="X53" s="113"/>
      <c r="Y53" s="113"/>
      <c r="Z53" s="113"/>
      <c r="AA53" s="113"/>
      <c r="AB53" s="114"/>
      <c r="AC53" s="114"/>
    </row>
    <row r="54" spans="1:29" x14ac:dyDescent="0.3">
      <c r="A54" s="97"/>
      <c r="B54" s="97"/>
      <c r="C54" s="97"/>
      <c r="D54" s="97"/>
      <c r="E54" s="97"/>
      <c r="F54" s="97"/>
      <c r="G54" s="97"/>
      <c r="H54" s="97"/>
      <c r="I54" s="97"/>
      <c r="J54" s="97"/>
      <c r="K54" s="97"/>
      <c r="M54" s="113"/>
      <c r="N54" s="113"/>
      <c r="O54" s="113"/>
      <c r="P54" s="113"/>
      <c r="Q54" s="113"/>
      <c r="R54" s="113"/>
      <c r="S54" s="113"/>
      <c r="T54" s="113"/>
      <c r="U54" s="113"/>
      <c r="V54" s="113"/>
      <c r="W54" s="113"/>
      <c r="X54" s="113"/>
      <c r="Y54" s="113"/>
      <c r="Z54" s="113"/>
      <c r="AA54" s="113"/>
      <c r="AB54" s="114"/>
      <c r="AC54" s="114"/>
    </row>
    <row r="55" spans="1:29" hidden="1" x14ac:dyDescent="0.3">
      <c r="A55" s="97"/>
      <c r="B55" s="97"/>
      <c r="C55" s="97"/>
      <c r="D55" s="97"/>
      <c r="E55" s="97"/>
      <c r="F55" s="97"/>
      <c r="G55" s="97"/>
      <c r="H55" s="97"/>
      <c r="I55" s="97"/>
      <c r="J55" s="97"/>
      <c r="K55" s="97"/>
      <c r="M55" s="113"/>
      <c r="N55" s="113"/>
      <c r="O55" s="113"/>
      <c r="P55" s="113"/>
      <c r="Q55" s="113"/>
      <c r="R55" s="113"/>
      <c r="S55" s="113"/>
      <c r="T55" s="113"/>
      <c r="U55" s="113"/>
      <c r="V55" s="113"/>
      <c r="W55" s="113"/>
      <c r="X55" s="113"/>
      <c r="Y55" s="113"/>
      <c r="Z55" s="113"/>
      <c r="AA55" s="113"/>
      <c r="AB55" s="114"/>
      <c r="AC55" s="114"/>
    </row>
    <row r="56" spans="1:29" hidden="1" x14ac:dyDescent="0.3">
      <c r="A56" s="97"/>
      <c r="B56" s="97"/>
      <c r="C56" s="97"/>
      <c r="D56" s="97"/>
      <c r="E56" s="97"/>
      <c r="F56" s="97"/>
      <c r="G56" s="97"/>
      <c r="H56" s="97"/>
      <c r="I56" s="97"/>
      <c r="J56" s="97"/>
      <c r="K56" s="97"/>
      <c r="M56" s="113"/>
      <c r="N56" s="113"/>
      <c r="O56" s="113"/>
      <c r="P56" s="113"/>
      <c r="Q56" s="113"/>
      <c r="R56" s="113"/>
      <c r="S56" s="113"/>
      <c r="T56" s="113"/>
      <c r="U56" s="113"/>
      <c r="V56" s="113"/>
      <c r="W56" s="113"/>
      <c r="X56" s="113"/>
      <c r="Y56" s="113"/>
      <c r="Z56" s="113"/>
      <c r="AA56" s="113"/>
      <c r="AB56" s="114"/>
      <c r="AC56" s="114"/>
    </row>
    <row r="57" spans="1:29" hidden="1" x14ac:dyDescent="0.3">
      <c r="A57" s="97"/>
      <c r="B57" s="97"/>
      <c r="C57" s="97"/>
      <c r="D57" s="97"/>
      <c r="E57" s="97"/>
      <c r="F57" s="97"/>
      <c r="G57" s="97"/>
      <c r="H57" s="97"/>
      <c r="I57" s="97"/>
      <c r="J57" s="97"/>
      <c r="K57" s="97"/>
      <c r="M57" s="113"/>
      <c r="N57" s="113"/>
      <c r="O57" s="113"/>
      <c r="P57" s="113"/>
      <c r="Q57" s="113"/>
      <c r="R57" s="113"/>
      <c r="S57" s="113"/>
      <c r="T57" s="113"/>
      <c r="U57" s="113"/>
      <c r="V57" s="113"/>
      <c r="W57" s="113"/>
      <c r="X57" s="113"/>
      <c r="Y57" s="113"/>
      <c r="Z57" s="113"/>
      <c r="AA57" s="113"/>
      <c r="AB57" s="114"/>
      <c r="AC57" s="114"/>
    </row>
  </sheetData>
  <mergeCells count="43">
    <mergeCell ref="N41:N42"/>
    <mergeCell ref="N44:N45"/>
    <mergeCell ref="N9:N11"/>
    <mergeCell ref="O9:O11"/>
    <mergeCell ref="B39:D39"/>
    <mergeCell ref="J43:J45"/>
    <mergeCell ref="M9:M11"/>
    <mergeCell ref="B40:B45"/>
    <mergeCell ref="D40:D42"/>
    <mergeCell ref="D51:D52"/>
    <mergeCell ref="E51:F52"/>
    <mergeCell ref="E53:F53"/>
    <mergeCell ref="H51:I51"/>
    <mergeCell ref="H52:I52"/>
    <mergeCell ref="H53:I53"/>
    <mergeCell ref="M7:AB8"/>
    <mergeCell ref="W9:W11"/>
    <mergeCell ref="X9:X11"/>
    <mergeCell ref="Y9:Y11"/>
    <mergeCell ref="Z9:Z11"/>
    <mergeCell ref="AA9:AA11"/>
    <mergeCell ref="AB9:AB11"/>
    <mergeCell ref="R9:R11"/>
    <mergeCell ref="S9:S11"/>
    <mergeCell ref="T9:T11"/>
    <mergeCell ref="U9:U11"/>
    <mergeCell ref="V9:V11"/>
    <mergeCell ref="P9:Q11"/>
    <mergeCell ref="B2:D2"/>
    <mergeCell ref="G2:J2"/>
    <mergeCell ref="E2:F2"/>
    <mergeCell ref="C4:C5"/>
    <mergeCell ref="E3:J3"/>
    <mergeCell ref="B4:B5"/>
    <mergeCell ref="B47:J47"/>
    <mergeCell ref="B48:J48"/>
    <mergeCell ref="B49:J49"/>
    <mergeCell ref="D4:D5"/>
    <mergeCell ref="E6:J6"/>
    <mergeCell ref="B12:B38"/>
    <mergeCell ref="D43:D45"/>
    <mergeCell ref="J40:J42"/>
    <mergeCell ref="B7:B11"/>
  </mergeCells>
  <pageMargins left="0.25" right="0.25" top="0.36" bottom="0.31" header="0.3" footer="0.3"/>
  <pageSetup paperSize="9" scale="67" orientation="portrait" horizontalDpi="1200" verticalDpi="1200" r:id="rId1"/>
  <ignoredErrors>
    <ignoredError sqref="P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5d78002-bc9c-4a72-9b22-72c074cbc93f">
      <UserInfo>
        <DisplayName>WAHHAB, Hanan</DisplayName>
        <AccountId>75</AccountId>
        <AccountType/>
      </UserInfo>
      <UserInfo>
        <DisplayName>DE BOUCK, Patrick</DisplayName>
        <AccountId>26</AccountId>
        <AccountType/>
      </UserInfo>
      <UserInfo>
        <DisplayName>HENGL, Alexia</DisplayName>
        <AccountId>67</AccountId>
        <AccountType/>
      </UserInfo>
      <UserInfo>
        <DisplayName>JANSSENS, Inge</DisplayName>
        <AccountId>201</AccountId>
        <AccountType/>
      </UserInfo>
      <UserInfo>
        <DisplayName>DOUCET, Alexis</DisplayName>
        <AccountId>15</AccountId>
        <AccountType/>
      </UserInfo>
    </SharedWithUsers>
    <lcf76f155ced4ddcb4097134ff3c332f xmlns="bd8679c4-60e4-4c39-b071-1d80d6be7345">
      <Terms xmlns="http://schemas.microsoft.com/office/infopath/2007/PartnerControls"/>
    </lcf76f155ced4ddcb4097134ff3c332f>
    <TaxCatchAll xmlns="3a2cca07-d411-4b48-b7e8-c526dfd39ce0">
      <Value>193</Value>
      <Value>2</Value>
      <Value>1</Value>
      <Value>148</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PSE22001-10011</TermName>
          <TermId xmlns="http://schemas.microsoft.com/office/infopath/2007/PartnerControls">ac1da1d1-0db1-45ab-b637-1c19b841add5</TermId>
        </TermInfo>
      </Terms>
    </l9d65098618b4a8fbbe87718e7187e6b>
    <_dlc_DocId xmlns="508ba6eb-9e09-4fd5-92f2-2d9921329f2d">PSEENABEL-293876669-188772</_dlc_DocId>
    <MediaLengthInSeconds xmlns="bd8679c4-60e4-4c39-b071-1d80d6be7345" xsi:nil="true"/>
    <_dlc_DocIdUrl xmlns="508ba6eb-9e09-4fd5-92f2-2d9921329f2d">
      <Url>https://enabelbe.sharepoint.com/sites/PSE/_layouts/15/DocIdRedir.aspx?ID=PSEENABEL-293876669-188772</Url>
      <Description>PSEENABEL-293876669-188772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5" ma:contentTypeDescription="" ma:contentTypeScope="" ma:versionID="86fa0f51d5624bd65d3b66742972bb8f">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d08993de642b17fd100609dd30bfe39"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60888A-D5D1-40F3-868D-AD43F658128F}">
  <ds:schemaRefs>
    <ds:schemaRef ds:uri="http://schemas.microsoft.com/office/2006/metadata/properties"/>
    <ds:schemaRef ds:uri="http://schemas.microsoft.com/office/infopath/2007/PartnerControls"/>
    <ds:schemaRef ds:uri="15d78002-bc9c-4a72-9b22-72c074cbc93f"/>
    <ds:schemaRef ds:uri="bd8679c4-60e4-4c39-b071-1d80d6be7345"/>
    <ds:schemaRef ds:uri="3a2cca07-d411-4b48-b7e8-c526dfd39ce0"/>
    <ds:schemaRef ds:uri="14a9c00f-d9e3-4eb9-aad3-f69239d17d9c"/>
    <ds:schemaRef ds:uri="508ba6eb-9e09-4fd5-92f2-2d9921329f2d"/>
  </ds:schemaRefs>
</ds:datastoreItem>
</file>

<file path=customXml/itemProps2.xml><?xml version="1.0" encoding="utf-8"?>
<ds:datastoreItem xmlns:ds="http://schemas.openxmlformats.org/officeDocument/2006/customXml" ds:itemID="{266BA4F9-A35C-48E6-B288-65FD3325B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067E53-2D65-4FFE-B610-3A0159F762C5}">
  <ds:schemaRefs>
    <ds:schemaRef ds:uri="http://schemas.microsoft.com/sharepoint/v3/contenttype/forms"/>
  </ds:schemaRefs>
</ds:datastoreItem>
</file>

<file path=customXml/itemProps4.xml><?xml version="1.0" encoding="utf-8"?>
<ds:datastoreItem xmlns:ds="http://schemas.openxmlformats.org/officeDocument/2006/customXml" ds:itemID="{9A0C6932-EAEB-45A2-B692-D175E85501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Form 1 - Identification</vt:lpstr>
      <vt:lpstr>Form 4 - Experience - Lot 1</vt:lpstr>
      <vt:lpstr>Selection 2-Working Capita FS 2</vt:lpstr>
      <vt:lpstr>Form 4 - Experience - Lot 2</vt:lpstr>
      <vt:lpstr>Form 4 - Experience - Lot 3</vt:lpstr>
      <vt:lpstr>Form 4 - Experience - Lot 4</vt:lpstr>
      <vt:lpstr>Form 4 - Experience - Lot 5</vt:lpstr>
      <vt:lpstr>Form 4 - Experience - Lot 6</vt:lpstr>
      <vt:lpstr>Form 5 - FinancialOffer</vt:lpstr>
      <vt:lpstr>Form 6 - Key Experts</vt:lpstr>
      <vt:lpstr>_</vt:lpstr>
      <vt:lpstr>'Form 1 - Identification'!_Ref108092230</vt:lpstr>
      <vt:lpstr>'Form 1 - Identification'!Print_Area</vt:lpstr>
      <vt:lpstr>'Form 5 - FinancialOffer'!Print_Area</vt:lpstr>
      <vt:lpstr>'Form 6 - Key Experts'!Print_Area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AL SALQAN, Karmel</cp:lastModifiedBy>
  <cp:revision/>
  <dcterms:created xsi:type="dcterms:W3CDTF">2020-05-28T19:08:44Z</dcterms:created>
  <dcterms:modified xsi:type="dcterms:W3CDTF">2024-06-26T13:59:51Z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Document_Type">
    <vt:lpwstr/>
  </property>
  <property fmtid="{D5CDD505-2E9C-101B-9397-08002B2CF9AE}" pid="9" name="Document_Language">
    <vt:lpwstr>2;#EN|eb0f068f-7d92-44c4-a2e1-052290512cff</vt:lpwstr>
  </property>
  <property fmtid="{D5CDD505-2E9C-101B-9397-08002B2CF9AE}" pid="10" name="_ExtendedDescription">
    <vt:lpwstr/>
  </property>
  <property fmtid="{D5CDD505-2E9C-101B-9397-08002B2CF9AE}" pid="11" name="_ColorTag">
    <vt:lpwstr/>
  </property>
  <property fmtid="{D5CDD505-2E9C-101B-9397-08002B2CF9AE}" pid="12" name="TriggerFlowInfo">
    <vt:lpwstr/>
  </property>
  <property fmtid="{D5CDD505-2E9C-101B-9397-08002B2CF9AE}" pid="13" name="Contract_reference">
    <vt:lpwstr>193;#PSE22001-10011|ac1da1d1-0db1-45ab-b637-1c19b841add5</vt:lpwstr>
  </property>
  <property fmtid="{D5CDD505-2E9C-101B-9397-08002B2CF9AE}" pid="14" name="xd_Signature">
    <vt:bool>false</vt:bool>
  </property>
  <property fmtid="{D5CDD505-2E9C-101B-9397-08002B2CF9AE}" pid="15" name="Project_code">
    <vt:lpwstr>148;#PSE22001|01e35c8d-635d-46cd-ae51-ffd18fb45dee</vt:lpwstr>
  </property>
  <property fmtid="{D5CDD505-2E9C-101B-9397-08002B2CF9AE}" pid="16" name="_Emoji">
    <vt:lpwstr/>
  </property>
  <property fmtid="{D5CDD505-2E9C-101B-9397-08002B2CF9AE}" pid="17" name="Country">
    <vt:lpwstr>1;#PSE|9ea7551c-3779-4ad9-9661-273f91da302a</vt:lpwstr>
  </property>
  <property fmtid="{D5CDD505-2E9C-101B-9397-08002B2CF9AE}" pid="18" name="_dlc_DocIdItemGuid">
    <vt:lpwstr>71b338ca-6503-4947-ac67-3ed1216d9cb4</vt:lpwstr>
  </property>
  <property fmtid="{D5CDD505-2E9C-101B-9397-08002B2CF9AE}" pid="19" name="Document_Status">
    <vt:lpwstr/>
  </property>
  <property fmtid="{D5CDD505-2E9C-101B-9397-08002B2CF9AE}" pid="20" name="_docset_NoMedatataSyncRequired">
    <vt:lpwstr>False</vt:lpwstr>
  </property>
</Properties>
</file>