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.sharepoint.com/sites/SEN/Contracts/21_Marchés_Publics/SEN170341T_NEKKAL/MP_plus30k/SEN170341T-10139 Achèvement construction 05 centres d’état civil/2_CSC/"/>
    </mc:Choice>
  </mc:AlternateContent>
  <xr:revisionPtr revIDLastSave="35" documentId="8_{1F869F90-8D15-4722-B6B3-6D21B630B5EA}" xr6:coauthVersionLast="47" xr6:coauthVersionMax="47" xr10:uidLastSave="{FA21C95E-BA05-4FC2-B4B4-7FB8D07442C3}"/>
  <bookViews>
    <workbookView xWindow="-110" yWindow="-110" windowWidth="19420" windowHeight="10420" tabRatio="729" xr2:uid="{00000000-000D-0000-FFFF-FFFF00000000}"/>
  </bookViews>
  <sheets>
    <sheet name="Lot 1 Kaguitte" sheetId="1" r:id="rId1"/>
    <sheet name="Lot 2 Toubacouta" sheetId="2" r:id="rId2"/>
    <sheet name="Lot 3 Médina Ndiathbé" sheetId="3" r:id="rId3"/>
    <sheet name="Lot 4 HLM" sheetId="4" r:id="rId4"/>
    <sheet name="Lot 5 Jaxaay" sheetId="5" r:id="rId5"/>
  </sheets>
  <definedNames>
    <definedName name="_xlnm.Print_Area" localSheetId="2">'Lot 3 Médina Ndiathbé'!$A$1:$F$187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5" l="1"/>
  <c r="F8" i="5" s="1"/>
  <c r="F14" i="5" s="1"/>
  <c r="F10" i="5"/>
  <c r="F11" i="5"/>
  <c r="F12" i="5"/>
  <c r="F20" i="5"/>
  <c r="F21" i="5" s="1"/>
  <c r="F22" i="5" s="1"/>
  <c r="F26" i="5"/>
  <c r="F27" i="5"/>
  <c r="F28" i="5"/>
  <c r="F29" i="5"/>
  <c r="F31" i="5"/>
  <c r="F32" i="5" s="1"/>
  <c r="F34" i="5"/>
  <c r="F36" i="5" s="1"/>
  <c r="F37" i="5" s="1"/>
  <c r="F35" i="5"/>
  <c r="F40" i="5"/>
  <c r="F41" i="5"/>
  <c r="F42" i="5"/>
  <c r="F45" i="5"/>
  <c r="F46" i="5"/>
  <c r="F48" i="5"/>
  <c r="F51" i="5" s="1"/>
  <c r="F49" i="5"/>
  <c r="F50" i="5"/>
  <c r="F54" i="5"/>
  <c r="F62" i="5" s="1"/>
  <c r="F55" i="5"/>
  <c r="F56" i="5"/>
  <c r="F57" i="5"/>
  <c r="F58" i="5"/>
  <c r="F59" i="5"/>
  <c r="F60" i="5"/>
  <c r="F61" i="5"/>
  <c r="F65" i="5"/>
  <c r="F68" i="5" s="1"/>
  <c r="F66" i="5"/>
  <c r="F67" i="5"/>
  <c r="F71" i="5"/>
  <c r="F72" i="5" s="1"/>
  <c r="F76" i="5"/>
  <c r="F77" i="5"/>
  <c r="F78" i="5"/>
  <c r="F86" i="5" s="1"/>
  <c r="F88" i="5" s="1"/>
  <c r="F90" i="5" s="1"/>
  <c r="F79" i="5"/>
  <c r="F80" i="5"/>
  <c r="F81" i="5"/>
  <c r="F82" i="5"/>
  <c r="F83" i="5"/>
  <c r="F84" i="5"/>
  <c r="F85" i="5"/>
  <c r="F7" i="4" l="1"/>
  <c r="F8" i="4" s="1"/>
  <c r="F11" i="4"/>
  <c r="F13" i="4"/>
  <c r="F14" i="4"/>
  <c r="F15" i="4"/>
  <c r="F16" i="4" s="1"/>
  <c r="F24" i="4"/>
  <c r="F25" i="4"/>
  <c r="F26" i="4"/>
  <c r="F27" i="4"/>
  <c r="F28" i="4"/>
  <c r="F29" i="4"/>
  <c r="F33" i="4"/>
  <c r="F34" i="4"/>
  <c r="F40" i="4" s="1"/>
  <c r="F35" i="4"/>
  <c r="F36" i="4"/>
  <c r="F37" i="4"/>
  <c r="F38" i="4"/>
  <c r="F39" i="4"/>
  <c r="F42" i="4"/>
  <c r="F43" i="4"/>
  <c r="F44" i="4"/>
  <c r="F45" i="4"/>
  <c r="F46" i="4" s="1"/>
  <c r="F47" i="4" s="1"/>
  <c r="F51" i="4"/>
  <c r="F52" i="4"/>
  <c r="F53" i="4"/>
  <c r="F54" i="4"/>
  <c r="F56" i="4"/>
  <c r="F57" i="4"/>
  <c r="F59" i="4"/>
  <c r="F60" i="4"/>
  <c r="F61" i="4"/>
  <c r="F63" i="4"/>
  <c r="F66" i="4" s="1"/>
  <c r="F64" i="4"/>
  <c r="F65" i="4"/>
  <c r="F70" i="4"/>
  <c r="F74" i="4" s="1"/>
  <c r="F71" i="4"/>
  <c r="F72" i="4"/>
  <c r="F73" i="4"/>
  <c r="F77" i="4"/>
  <c r="F83" i="4" s="1"/>
  <c r="F78" i="4"/>
  <c r="F79" i="4"/>
  <c r="F80" i="4"/>
  <c r="F81" i="4"/>
  <c r="F82" i="4"/>
  <c r="F86" i="4"/>
  <c r="F87" i="4"/>
  <c r="F89" i="4" s="1"/>
  <c r="F88" i="4"/>
  <c r="F92" i="4"/>
  <c r="F93" i="4"/>
  <c r="F94" i="4"/>
  <c r="F95" i="4"/>
  <c r="F100" i="4" s="1"/>
  <c r="F96" i="4"/>
  <c r="F97" i="4"/>
  <c r="F98" i="4"/>
  <c r="F99" i="4"/>
  <c r="F103" i="4"/>
  <c r="F104" i="4"/>
  <c r="F105" i="4"/>
  <c r="F110" i="4" s="1"/>
  <c r="F106" i="4"/>
  <c r="F107" i="4"/>
  <c r="F108" i="4"/>
  <c r="F113" i="4"/>
  <c r="F114" i="4" s="1"/>
  <c r="F117" i="4"/>
  <c r="F118" i="4"/>
  <c r="F122" i="4"/>
  <c r="F123" i="4"/>
  <c r="F144" i="4" s="1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6" i="4" l="1"/>
  <c r="F148" i="4" s="1"/>
  <c r="F67" i="4"/>
  <c r="F18" i="4"/>
  <c r="F8" i="3"/>
  <c r="F10" i="3" s="1"/>
  <c r="F9" i="3"/>
  <c r="F12" i="3"/>
  <c r="F13" i="3"/>
  <c r="F16" i="3"/>
  <c r="F17" i="3"/>
  <c r="F20" i="3"/>
  <c r="F21" i="3"/>
  <c r="F22" i="3"/>
  <c r="F23" i="3"/>
  <c r="F24" i="3"/>
  <c r="F26" i="3"/>
  <c r="F28" i="3"/>
  <c r="F29" i="3"/>
  <c r="F30" i="3"/>
  <c r="F31" i="3"/>
  <c r="D32" i="3"/>
  <c r="F32" i="3"/>
  <c r="D33" i="3"/>
  <c r="F33" i="3"/>
  <c r="D34" i="3"/>
  <c r="F34" i="3"/>
  <c r="F35" i="3"/>
  <c r="F36" i="3"/>
  <c r="E38" i="3" s="1"/>
  <c r="F44" i="3"/>
  <c r="F53" i="3" s="1"/>
  <c r="F45" i="3"/>
  <c r="F46" i="3"/>
  <c r="F47" i="3"/>
  <c r="F48" i="3"/>
  <c r="F49" i="3"/>
  <c r="F50" i="3"/>
  <c r="F51" i="3"/>
  <c r="F52" i="3"/>
  <c r="F57" i="3"/>
  <c r="F64" i="3" s="1"/>
  <c r="F58" i="3"/>
  <c r="F59" i="3"/>
  <c r="F60" i="3"/>
  <c r="F61" i="3"/>
  <c r="F62" i="3"/>
  <c r="F63" i="3"/>
  <c r="F66" i="3"/>
  <c r="F70" i="3" s="1"/>
  <c r="F71" i="3" s="1"/>
  <c r="D67" i="3"/>
  <c r="F67" i="3"/>
  <c r="F68" i="3"/>
  <c r="F69" i="3"/>
  <c r="F75" i="3"/>
  <c r="F76" i="3"/>
  <c r="F77" i="3"/>
  <c r="F78" i="3"/>
  <c r="F80" i="3"/>
  <c r="F82" i="3" s="1"/>
  <c r="F81" i="3"/>
  <c r="F84" i="3"/>
  <c r="F85" i="3"/>
  <c r="F86" i="3"/>
  <c r="F88" i="3"/>
  <c r="F92" i="3" s="1"/>
  <c r="F89" i="3"/>
  <c r="F90" i="3"/>
  <c r="F91" i="3"/>
  <c r="F96" i="3"/>
  <c r="F97" i="3"/>
  <c r="F98" i="3"/>
  <c r="F99" i="3"/>
  <c r="F100" i="3"/>
  <c r="F103" i="3"/>
  <c r="F108" i="3" s="1"/>
  <c r="F104" i="3"/>
  <c r="F105" i="3"/>
  <c r="F106" i="3"/>
  <c r="F107" i="3"/>
  <c r="F111" i="3"/>
  <c r="F117" i="3" s="1"/>
  <c r="F112" i="3"/>
  <c r="F113" i="3"/>
  <c r="F114" i="3"/>
  <c r="F115" i="3"/>
  <c r="F116" i="3"/>
  <c r="F122" i="3"/>
  <c r="F123" i="3"/>
  <c r="F124" i="3"/>
  <c r="F125" i="3"/>
  <c r="F128" i="3"/>
  <c r="F129" i="3"/>
  <c r="F130" i="3"/>
  <c r="F131" i="3"/>
  <c r="F136" i="3" s="1"/>
  <c r="F132" i="3"/>
  <c r="F133" i="3"/>
  <c r="F134" i="3"/>
  <c r="F135" i="3"/>
  <c r="F139" i="3"/>
  <c r="F140" i="3"/>
  <c r="F141" i="3"/>
  <c r="F142" i="3"/>
  <c r="F143" i="3"/>
  <c r="F144" i="3"/>
  <c r="F145" i="3"/>
  <c r="F148" i="3"/>
  <c r="F149" i="3" s="1"/>
  <c r="F152" i="3"/>
  <c r="F153" i="3"/>
  <c r="F154" i="3"/>
  <c r="F155" i="3"/>
  <c r="F156" i="3"/>
  <c r="F160" i="3"/>
  <c r="F183" i="3" s="1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93" i="3" l="1"/>
  <c r="E185" i="3" s="1"/>
  <c r="E187" i="3" s="1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77" i="2" s="1"/>
  <c r="F149" i="2"/>
  <c r="F150" i="2" s="1"/>
  <c r="F148" i="2"/>
  <c r="F147" i="2"/>
  <c r="F146" i="2"/>
  <c r="F142" i="2"/>
  <c r="F143" i="2" s="1"/>
  <c r="F138" i="2"/>
  <c r="F137" i="2"/>
  <c r="F139" i="2" s="1"/>
  <c r="F136" i="2"/>
  <c r="F135" i="2"/>
  <c r="F134" i="2"/>
  <c r="F133" i="2"/>
  <c r="F129" i="2"/>
  <c r="F128" i="2"/>
  <c r="F127" i="2"/>
  <c r="F130" i="2" s="1"/>
  <c r="F126" i="2"/>
  <c r="F125" i="2"/>
  <c r="F124" i="2"/>
  <c r="F123" i="2"/>
  <c r="F122" i="2"/>
  <c r="D118" i="2"/>
  <c r="F118" i="2" s="1"/>
  <c r="F119" i="2" s="1"/>
  <c r="F117" i="2"/>
  <c r="D117" i="2"/>
  <c r="F116" i="2"/>
  <c r="D116" i="2"/>
  <c r="F112" i="2"/>
  <c r="F111" i="2"/>
  <c r="F110" i="2"/>
  <c r="F113" i="2" s="1"/>
  <c r="F109" i="2"/>
  <c r="F108" i="2"/>
  <c r="F107" i="2"/>
  <c r="F103" i="2"/>
  <c r="F102" i="2"/>
  <c r="F101" i="2"/>
  <c r="F100" i="2"/>
  <c r="F99" i="2"/>
  <c r="F104" i="2" s="1"/>
  <c r="F95" i="2"/>
  <c r="F94" i="2"/>
  <c r="F93" i="2"/>
  <c r="F92" i="2"/>
  <c r="F96" i="2" s="1"/>
  <c r="F87" i="2"/>
  <c r="F86" i="2"/>
  <c r="F88" i="2" s="1"/>
  <c r="F89" i="2" s="1"/>
  <c r="F85" i="2"/>
  <c r="F84" i="2"/>
  <c r="F81" i="2"/>
  <c r="F80" i="2"/>
  <c r="F82" i="2" s="1"/>
  <c r="D77" i="2"/>
  <c r="F77" i="2" s="1"/>
  <c r="F78" i="2" s="1"/>
  <c r="F76" i="2"/>
  <c r="D76" i="2"/>
  <c r="F73" i="2"/>
  <c r="F72" i="2"/>
  <c r="F74" i="2" s="1"/>
  <c r="F66" i="2"/>
  <c r="F65" i="2"/>
  <c r="D64" i="2"/>
  <c r="F64" i="2" s="1"/>
  <c r="F67" i="2" s="1"/>
  <c r="F63" i="2"/>
  <c r="F60" i="2"/>
  <c r="F59" i="2"/>
  <c r="F58" i="2"/>
  <c r="F57" i="2"/>
  <c r="D57" i="2"/>
  <c r="D56" i="2"/>
  <c r="F56" i="2" s="1"/>
  <c r="D55" i="2"/>
  <c r="F55" i="2" s="1"/>
  <c r="F54" i="2"/>
  <c r="F61" i="2" s="1"/>
  <c r="F50" i="2"/>
  <c r="F49" i="2"/>
  <c r="F48" i="2"/>
  <c r="F47" i="2"/>
  <c r="F46" i="2"/>
  <c r="F45" i="2"/>
  <c r="F44" i="2"/>
  <c r="F43" i="2"/>
  <c r="F51" i="2" s="1"/>
  <c r="F42" i="2"/>
  <c r="F33" i="2"/>
  <c r="F32" i="2"/>
  <c r="F31" i="2"/>
  <c r="F29" i="2"/>
  <c r="F28" i="2"/>
  <c r="D28" i="2"/>
  <c r="F27" i="2"/>
  <c r="D26" i="2"/>
  <c r="F26" i="2" s="1"/>
  <c r="D25" i="2"/>
  <c r="F25" i="2" s="1"/>
  <c r="F23" i="2"/>
  <c r="F21" i="2"/>
  <c r="F20" i="2"/>
  <c r="F19" i="2"/>
  <c r="F18" i="2"/>
  <c r="D17" i="2"/>
  <c r="F17" i="2" s="1"/>
  <c r="F12" i="2"/>
  <c r="F13" i="2" s="1"/>
  <c r="F10" i="2"/>
  <c r="F9" i="2"/>
  <c r="F8" i="2"/>
  <c r="F35" i="2" l="1"/>
  <c r="E37" i="2" s="1"/>
  <c r="F68" i="2"/>
  <c r="E179" i="2" s="1"/>
  <c r="E181" i="2" s="1"/>
  <c r="F29" i="1" l="1"/>
  <c r="F66" i="1"/>
  <c r="F65" i="1"/>
  <c r="F179" i="1"/>
  <c r="F178" i="1"/>
  <c r="F177" i="1"/>
  <c r="D17" i="1" l="1"/>
  <c r="F107" i="1" l="1"/>
  <c r="D27" i="1"/>
  <c r="F27" i="1" s="1"/>
  <c r="F63" i="1" l="1"/>
  <c r="F58" i="1"/>
  <c r="F59" i="1"/>
  <c r="F60" i="1"/>
  <c r="F54" i="1"/>
  <c r="F157" i="1"/>
  <c r="F100" i="1"/>
  <c r="F101" i="1"/>
  <c r="F102" i="1"/>
  <c r="F103" i="1"/>
  <c r="F99" i="1"/>
  <c r="F93" i="1"/>
  <c r="F94" i="1"/>
  <c r="F95" i="1"/>
  <c r="F92" i="1"/>
  <c r="F85" i="1"/>
  <c r="F86" i="1"/>
  <c r="F87" i="1"/>
  <c r="F84" i="1"/>
  <c r="F81" i="1"/>
  <c r="F80" i="1"/>
  <c r="F73" i="1"/>
  <c r="F72" i="1"/>
  <c r="F74" i="1" s="1"/>
  <c r="F42" i="1"/>
  <c r="F43" i="1"/>
  <c r="F44" i="1"/>
  <c r="F45" i="1"/>
  <c r="F46" i="1"/>
  <c r="F47" i="1"/>
  <c r="F48" i="1"/>
  <c r="F49" i="1"/>
  <c r="F41" i="1"/>
  <c r="F32" i="1"/>
  <c r="F33" i="1"/>
  <c r="F31" i="1"/>
  <c r="F23" i="1"/>
  <c r="F18" i="1"/>
  <c r="F19" i="1"/>
  <c r="F20" i="1"/>
  <c r="F21" i="1"/>
  <c r="F17" i="1"/>
  <c r="F82" i="1" l="1"/>
  <c r="F88" i="1"/>
  <c r="F104" i="1"/>
  <c r="F50" i="1"/>
  <c r="F96" i="1"/>
  <c r="D121" i="1" l="1"/>
  <c r="D120" i="1"/>
  <c r="D119" i="1"/>
  <c r="D76" i="1"/>
  <c r="F76" i="1" s="1"/>
  <c r="D77" i="1"/>
  <c r="F77" i="1" s="1"/>
  <c r="D64" i="1"/>
  <c r="F64" i="1" s="1"/>
  <c r="F67" i="1" s="1"/>
  <c r="D25" i="1"/>
  <c r="F25" i="1" s="1"/>
  <c r="F78" i="1" l="1"/>
  <c r="F89" i="1" s="1"/>
  <c r="D56" i="1"/>
  <c r="F56" i="1" s="1"/>
  <c r="D57" i="1"/>
  <c r="F57" i="1" s="1"/>
  <c r="D55" i="1"/>
  <c r="F55" i="1" s="1"/>
  <c r="F61" i="1" l="1"/>
  <c r="D28" i="1"/>
  <c r="F28" i="1" s="1"/>
  <c r="D26" i="1"/>
  <c r="F26" i="1" s="1"/>
  <c r="F34" i="1" s="1"/>
  <c r="F176" i="1" l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2" i="1"/>
  <c r="F151" i="1"/>
  <c r="F150" i="1"/>
  <c r="F149" i="1"/>
  <c r="F153" i="1" s="1"/>
  <c r="F145" i="1"/>
  <c r="F146" i="1" s="1"/>
  <c r="F141" i="1"/>
  <c r="F140" i="1"/>
  <c r="F139" i="1"/>
  <c r="F138" i="1"/>
  <c r="F137" i="1"/>
  <c r="F136" i="1"/>
  <c r="F132" i="1"/>
  <c r="F131" i="1"/>
  <c r="F130" i="1"/>
  <c r="F129" i="1"/>
  <c r="F128" i="1"/>
  <c r="F127" i="1"/>
  <c r="F126" i="1"/>
  <c r="F125" i="1"/>
  <c r="F121" i="1"/>
  <c r="F120" i="1"/>
  <c r="F119" i="1"/>
  <c r="F112" i="1"/>
  <c r="F111" i="1"/>
  <c r="F110" i="1"/>
  <c r="F109" i="1"/>
  <c r="F108" i="1"/>
  <c r="F113" i="1" s="1"/>
  <c r="F9" i="1"/>
  <c r="F8" i="1"/>
  <c r="F180" i="1" l="1"/>
  <c r="F142" i="1"/>
  <c r="F10" i="1"/>
  <c r="F122" i="1"/>
  <c r="F133" i="1"/>
  <c r="F68" i="1"/>
  <c r="E182" i="1" l="1"/>
  <c r="F12" i="1"/>
  <c r="F13" i="1" s="1"/>
  <c r="E36" i="1" s="1"/>
  <c r="E184" i="1" l="1"/>
</calcChain>
</file>

<file path=xl/sharedStrings.xml><?xml version="1.0" encoding="utf-8"?>
<sst xmlns="http://schemas.openxmlformats.org/spreadsheetml/2006/main" count="1663" uniqueCount="499">
  <si>
    <t xml:space="preserve"> </t>
  </si>
  <si>
    <t>N°</t>
  </si>
  <si>
    <t>DESIGNATION</t>
  </si>
  <si>
    <t>U</t>
  </si>
  <si>
    <t>Qté</t>
  </si>
  <si>
    <t>m³</t>
  </si>
  <si>
    <t>m²</t>
  </si>
  <si>
    <t xml:space="preserve">SOUS TOTAL FONDATIONS </t>
  </si>
  <si>
    <t>2-1)Les bétons</t>
  </si>
  <si>
    <t>2-2)Les planchers</t>
  </si>
  <si>
    <t>Plancher hourdis 16+4</t>
  </si>
  <si>
    <t xml:space="preserve">2-3)Les maçonneries </t>
  </si>
  <si>
    <t xml:space="preserve">2-4)Les enduits </t>
  </si>
  <si>
    <t>Enduit lisse intérieur murs</t>
  </si>
  <si>
    <t>Enduit lisse extérieur murs</t>
  </si>
  <si>
    <t>Enduit sous plancher</t>
  </si>
  <si>
    <t xml:space="preserve">SOUS TOTAL ELEVATION </t>
  </si>
  <si>
    <t xml:space="preserve">Béton Armé pour raidisseurs </t>
  </si>
  <si>
    <t xml:space="preserve">Béton Armé pour chainages hauts </t>
  </si>
  <si>
    <t xml:space="preserve">Béton Armé pour linteaux </t>
  </si>
  <si>
    <r>
      <t xml:space="preserve">Dallage au sol </t>
    </r>
    <r>
      <rPr>
        <sz val="12"/>
        <color indexed="8"/>
        <rFont val="Times New Roman"/>
        <family val="1"/>
      </rPr>
      <t xml:space="preserve"> ép: 15 cm</t>
    </r>
  </si>
  <si>
    <t>Maçonnerie en agglos creux de 30 x 20 x 40</t>
  </si>
  <si>
    <t>Maçonnerie en agglos creux de 15 x 20 x 40</t>
  </si>
  <si>
    <t>Béton Armé pour Acrotère Section 30 x 20</t>
  </si>
  <si>
    <t>Maçonnerie en agglos creux de 10 x 20 x 40</t>
  </si>
  <si>
    <t>I) FONDATIONS</t>
  </si>
  <si>
    <t xml:space="preserve">II) ELEVATION </t>
  </si>
  <si>
    <t>A</t>
  </si>
  <si>
    <t xml:space="preserve">          GROS ŒUVRE</t>
  </si>
  <si>
    <t>PREPARATION-INSTALLATION-IMPLANTATION</t>
  </si>
  <si>
    <t>1.1</t>
  </si>
  <si>
    <t>Installation et implantation de chantier</t>
  </si>
  <si>
    <t>ff</t>
  </si>
  <si>
    <t>1.2</t>
  </si>
  <si>
    <t>Protection et réparation de l'espace public</t>
  </si>
  <si>
    <t>PM</t>
  </si>
  <si>
    <t xml:space="preserve">                          SOUS TOTAL 1</t>
  </si>
  <si>
    <t>m2</t>
  </si>
  <si>
    <t>m3</t>
  </si>
  <si>
    <t xml:space="preserve">TOTAL GENERAL GROS ŒUVRE </t>
  </si>
  <si>
    <t xml:space="preserve">        SECOND ŒUVRE</t>
  </si>
  <si>
    <t>ASSAINISSEMENT - EVACUATIONS</t>
  </si>
  <si>
    <t>Canalisations d'égout - matière synthétique / PEHD</t>
  </si>
  <si>
    <t>Diam 40</t>
  </si>
  <si>
    <t>ml</t>
  </si>
  <si>
    <t>Diam 90</t>
  </si>
  <si>
    <t>Diam 110</t>
  </si>
  <si>
    <t>Diam 125</t>
  </si>
  <si>
    <t>Diam 160</t>
  </si>
  <si>
    <t>Extérieurs 1,00x1,00x1,00</t>
  </si>
  <si>
    <t>u</t>
  </si>
  <si>
    <t>Chambre de déconnexion1,00x1,00x2,00</t>
  </si>
  <si>
    <t>Siphon de sol en inox</t>
  </si>
  <si>
    <t>TOTAL GENERAL ASSAINNISSEMENT - EVACUATION</t>
  </si>
  <si>
    <t>B</t>
  </si>
  <si>
    <t xml:space="preserve">TOITURES </t>
  </si>
  <si>
    <t>TOITURES EN PENTE-CHARPENTE</t>
  </si>
  <si>
    <t>Tôle profilée en aluminium ou zinc (fixation étanche comprise)</t>
  </si>
  <si>
    <t>Panneaux profilés en polycarbonate (fixation étanche comprise)</t>
  </si>
  <si>
    <t xml:space="preserve">SOUS  TOTAL  TOITURE EN PENTES </t>
  </si>
  <si>
    <t>TOITURES PLATES</t>
  </si>
  <si>
    <t>Etanchéité synthétique</t>
  </si>
  <si>
    <t>Gargouille en aluminium ou zinc</t>
  </si>
  <si>
    <t>SOUS TOTAL 7</t>
  </si>
  <si>
    <t>TOTAL GENERAL TOITURE</t>
  </si>
  <si>
    <t xml:space="preserve">MENUISERIE </t>
  </si>
  <si>
    <t>MENUISERIE EXTERIEURE</t>
  </si>
  <si>
    <t>Porte extérieure blindée en bois sur cadre en acier scellé dans le gros œuvre</t>
  </si>
  <si>
    <t>FACADES</t>
  </si>
  <si>
    <t>Moucharabieh en bloc béton moulé 25x50x10cm</t>
  </si>
  <si>
    <t>FERRONNERIE</t>
  </si>
  <si>
    <t>Garde-corps en acier avec double main courante h=110cm et h=80cm</t>
  </si>
  <si>
    <t>Main courante double en acier h=110cm et h=80cm</t>
  </si>
  <si>
    <t>MENUISERIE INTERIEURE</t>
  </si>
  <si>
    <t>Ensemble de porte - à imposte pleine - bois âme pleine, 93 cm</t>
  </si>
  <si>
    <t>Ensemble de porte - sans imposte- bois âme pleine, 73 -93 cm</t>
  </si>
  <si>
    <t>Ensemble de porte coupe-feu métallique - EI30, 73 et 93 cm</t>
  </si>
  <si>
    <t>TOTAL GENERAL MENUISERIE</t>
  </si>
  <si>
    <t>CARRELAGE</t>
  </si>
  <si>
    <t>Revêtements de sol en carrelage 30 x 30 antidérapant (zone sanitaires)</t>
  </si>
  <si>
    <t>Revêtements de sol en carrelage 60 x 60 (reste du projet)</t>
  </si>
  <si>
    <t>Plinthes en carrelage h=7cm</t>
  </si>
  <si>
    <t>MOBILIER FIXE</t>
  </si>
  <si>
    <t>Box en menuiserie et cloison en plexiglas</t>
  </si>
  <si>
    <t>Rayonnage d'archivage en acier (5étagères - h=200cm p=45cm L = 250cm)</t>
  </si>
  <si>
    <t>Banc en menuiserie pour la salle d'attente (L=200cm)</t>
  </si>
  <si>
    <t>Banc en menuiserie pour la salle d'attente (L=150cm)</t>
  </si>
  <si>
    <t>Porte à double bâtant en menuiserie EI 30 pour placard local technique (h=2m L=1,5m)</t>
  </si>
  <si>
    <t xml:space="preserve"> TOTAL  MOBLIER FIXE</t>
  </si>
  <si>
    <t>Lave main en porcelaine - suspendue - robinetterie et siphon compris</t>
  </si>
  <si>
    <t>Lave main PMR en porcelaine - suspendue - robinetterie et siphon compris</t>
  </si>
  <si>
    <t xml:space="preserve">WC à poser en porcelaine </t>
  </si>
  <si>
    <t xml:space="preserve">WC PMR à poser en porcelaine </t>
  </si>
  <si>
    <t>Ensemble de barre d'appui WC PMR</t>
  </si>
  <si>
    <t>REVETEMENT DE TABLETTE ET DE MUR</t>
  </si>
  <si>
    <t>PEINTURE</t>
  </si>
  <si>
    <t>Plafond</t>
  </si>
  <si>
    <t>TOTAL PEINTURE</t>
  </si>
  <si>
    <t>SIGNALISATIONS</t>
  </si>
  <si>
    <t>Pictogramme de signalisation incendie</t>
  </si>
  <si>
    <t>Pictogramme de signalisation sanitaire</t>
  </si>
  <si>
    <t>Pictogramme de signalisation services</t>
  </si>
  <si>
    <t>Numéro de police</t>
  </si>
  <si>
    <t>Plan d'évacuation</t>
  </si>
  <si>
    <t>Plaque d'inauguration</t>
  </si>
  <si>
    <t>Affichage publique éclairé (drapeau du Sénégal et nom de la commune)</t>
  </si>
  <si>
    <t>Pavés au sol destiné au mal voyant (40x40)</t>
  </si>
  <si>
    <t xml:space="preserve"> TOTAL SIGNALISATION</t>
  </si>
  <si>
    <t>AMENAGEMENTS EXTERIEURS</t>
  </si>
  <si>
    <t>Bordure préfab en béton 40x15cm</t>
  </si>
  <si>
    <t>mL</t>
  </si>
  <si>
    <t xml:space="preserve">Gravier drainant </t>
  </si>
  <si>
    <t>Sable drainant</t>
  </si>
  <si>
    <t>Rampe PMR en béton maigre</t>
  </si>
  <si>
    <t>Plante indigène à basse tige</t>
  </si>
  <si>
    <t>Toile anti-racine, géotextile</t>
  </si>
  <si>
    <t>TOTAL AMENAGEMENTS EXTERIEURS</t>
  </si>
  <si>
    <t>EQUIPEMENT INCENDIE</t>
  </si>
  <si>
    <t>Extincteur à eau 6KG</t>
  </si>
  <si>
    <t>TOTAL  EQUIPEMENT INCENDIE</t>
  </si>
  <si>
    <t>AMENEE D'EAU-PUITS</t>
  </si>
  <si>
    <t xml:space="preserve">Raccord du compteur à l'eau de ville </t>
  </si>
  <si>
    <t>Amené d'eau froide en tube PER</t>
  </si>
  <si>
    <t>Puit et pompe pour puisage dans la nappe phréatique si nécessaire</t>
  </si>
  <si>
    <t>Filtre à UV et à charbon pour l'eau potable si besoin</t>
  </si>
  <si>
    <t xml:space="preserve"> TOTAL  AMENEE D'EAU - PUITS</t>
  </si>
  <si>
    <t>ELECTRICITE-COURANT FAIBLE</t>
  </si>
  <si>
    <t>Raccord du compteur à la ville</t>
  </si>
  <si>
    <t>FF</t>
  </si>
  <si>
    <t xml:space="preserve">Panneaux solaire photovoltaïque 1x1,7m </t>
  </si>
  <si>
    <t>Compteur pour panneaux solaire</t>
  </si>
  <si>
    <t>Onduleur pour panneaux solaires</t>
  </si>
  <si>
    <t xml:space="preserve">Tableau de dérivation </t>
  </si>
  <si>
    <t>Point lumineux linéaire simple</t>
  </si>
  <si>
    <t>Point lumineux linéaire double</t>
  </si>
  <si>
    <t>Eclairage de secours autonome</t>
  </si>
  <si>
    <t>Prise simple terre pour l'extérieur</t>
  </si>
  <si>
    <t>Prise double terre protection enfant</t>
  </si>
  <si>
    <t>Prise téléphone</t>
  </si>
  <si>
    <t>Prise et raccord au réseau de téléphone et internet DSL</t>
  </si>
  <si>
    <t xml:space="preserve">Prise UTP RJ 45 </t>
  </si>
  <si>
    <t>Interrupteur unipolaire simple</t>
  </si>
  <si>
    <t>Interrupteur unipolaire simple pour l'extérieure</t>
  </si>
  <si>
    <t>Interrupteur à détection de présence et avec minuteur</t>
  </si>
  <si>
    <t>Interrupteur unipolaire à témoin lumineux</t>
  </si>
  <si>
    <t>Détection et alarme incendie</t>
  </si>
  <si>
    <t>Détecteur d'alarme centralisé (incendie et infraction)</t>
  </si>
  <si>
    <t xml:space="preserve"> TOTAL ELECTRICITE COURANT FAIBLE</t>
  </si>
  <si>
    <t>TOTAL GENERAL SECOND ŒUVRE HTVA</t>
  </si>
  <si>
    <t>TOTAL GLOBAL  HTVA</t>
  </si>
  <si>
    <t>3.1.</t>
  </si>
  <si>
    <t>3.1.1</t>
  </si>
  <si>
    <t>3.1.3</t>
  </si>
  <si>
    <t>3.2</t>
  </si>
  <si>
    <t>3.2.1</t>
  </si>
  <si>
    <t>3.3.1</t>
  </si>
  <si>
    <t>3.3.2</t>
  </si>
  <si>
    <t>3.3.3</t>
  </si>
  <si>
    <t>3.3.4</t>
  </si>
  <si>
    <t xml:space="preserve">CADRE DE DEVIS QUANTITATIF ET ESTIMATIF </t>
  </si>
  <si>
    <t>P . U En  lettres</t>
  </si>
  <si>
    <t>Qté revue</t>
  </si>
  <si>
    <t>Revétement mural faiences 30x45</t>
  </si>
  <si>
    <t>Fosse septique enterrée en béton 8000L</t>
  </si>
  <si>
    <t>Fourreautage, filerie y/c toutes suggestions</t>
  </si>
  <si>
    <t>Ens</t>
  </si>
  <si>
    <t>Tuyauterie d'alimentation et accessoires y/c toutes suggestions</t>
  </si>
  <si>
    <t>3.1.4</t>
  </si>
  <si>
    <t>3.1.5</t>
  </si>
  <si>
    <t>3.3.</t>
  </si>
  <si>
    <t>3.4</t>
  </si>
  <si>
    <t>3.4.1</t>
  </si>
  <si>
    <t>3.4.2</t>
  </si>
  <si>
    <t>3.4.3</t>
  </si>
  <si>
    <t>4.1</t>
  </si>
  <si>
    <t>4.1,1</t>
  </si>
  <si>
    <t>4.1,2</t>
  </si>
  <si>
    <t>4.1,3</t>
  </si>
  <si>
    <t>4.1,4</t>
  </si>
  <si>
    <t>4.1,5</t>
  </si>
  <si>
    <t>5,1,1</t>
  </si>
  <si>
    <t>Bracons en tube rond 60,3/4 en acier soudé y/c peinture antirouille</t>
  </si>
  <si>
    <t xml:space="preserve"> Arba Tube rectangulaire (40x80x4) acier soudé y/c peinture antirouille</t>
  </si>
  <si>
    <t xml:space="preserve">F+P platine TN (300x300) ép:6mm y/c toute suggestion </t>
  </si>
  <si>
    <t xml:space="preserve">Poteau Tubulaire (∅150mm) ép:4mm </t>
  </si>
  <si>
    <t>F+P platine TN (700x700) ép:6mm y/ccrosse d'ancrage pour poteau tubulaire</t>
  </si>
  <si>
    <t>5,1,2</t>
  </si>
  <si>
    <t>5,1,3</t>
  </si>
  <si>
    <t>5,1,4</t>
  </si>
  <si>
    <t>5,1,5</t>
  </si>
  <si>
    <t>5,1,6</t>
  </si>
  <si>
    <t>5,1,7</t>
  </si>
  <si>
    <t>5,2,1</t>
  </si>
  <si>
    <t>5,2,2</t>
  </si>
  <si>
    <t>6,1.1</t>
  </si>
  <si>
    <t>6,2.1</t>
  </si>
  <si>
    <t>6,4.1</t>
  </si>
  <si>
    <t>6,4.2</t>
  </si>
  <si>
    <t>6,4.3</t>
  </si>
  <si>
    <t>6.3</t>
  </si>
  <si>
    <t>6,3.1</t>
  </si>
  <si>
    <t>6,3.2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</si>
  <si>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</si>
  <si>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</si>
  <si>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</si>
  <si>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</si>
  <si>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</si>
  <si>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</si>
  <si>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</si>
  <si>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</si>
  <si>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</si>
  <si>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PLOMBERIE ALIMENTATION ET APPAREILLAGE</t>
  </si>
  <si>
    <t>9.1</t>
  </si>
  <si>
    <t>9.2</t>
  </si>
  <si>
    <t>9.3</t>
  </si>
  <si>
    <t>9.4</t>
  </si>
  <si>
    <t>9.5</t>
  </si>
  <si>
    <t>9.6</t>
  </si>
  <si>
    <t>SOUS TOTAL PLOMBERIE ALIMENTATION ET APPAREILLAGE</t>
  </si>
  <si>
    <t>11.1</t>
  </si>
  <si>
    <t>11.2</t>
  </si>
  <si>
    <t>12.1</t>
  </si>
  <si>
    <t>12.2</t>
  </si>
  <si>
    <t>12.3</t>
  </si>
  <si>
    <t>12.4</t>
  </si>
  <si>
    <t>12.5</t>
  </si>
  <si>
    <t>12.6</t>
  </si>
  <si>
    <t>12.7</t>
  </si>
  <si>
    <t>12.8</t>
  </si>
  <si>
    <t>13.1</t>
  </si>
  <si>
    <t>13.2</t>
  </si>
  <si>
    <t>13.3</t>
  </si>
  <si>
    <t>13.4</t>
  </si>
  <si>
    <t>13.5</t>
  </si>
  <si>
    <t>13.6</t>
  </si>
  <si>
    <t>14.1</t>
  </si>
  <si>
    <t>15.1</t>
  </si>
  <si>
    <t>15.2</t>
  </si>
  <si>
    <t>15.3</t>
  </si>
  <si>
    <t>15.4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</si>
  <si>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</si>
  <si>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</si>
  <si>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</si>
  <si>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</si>
  <si>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</si>
  <si>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</si>
  <si>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</si>
  <si>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</si>
  <si>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</si>
  <si>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</si>
  <si>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</si>
  <si>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</si>
  <si>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</si>
  <si>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</si>
  <si>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</si>
  <si>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</si>
  <si>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</si>
  <si>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</si>
  <si>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</si>
  <si>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</si>
  <si>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11.1.1</t>
  </si>
  <si>
    <t>11.1.2</t>
  </si>
  <si>
    <t>Exutoire de fumées archives (0,6 m2)</t>
  </si>
  <si>
    <t>6,1.2</t>
  </si>
  <si>
    <t>SOUS TOTAL MENUISERIE EXTERIEURE</t>
  </si>
  <si>
    <t>SOUS TOTAL FERRONNERIE</t>
  </si>
  <si>
    <t>SOUS TOTAL MENUISERIE INTERIEURE</t>
  </si>
  <si>
    <t>Peinture acrylique anti poussière sur élevations intérieures</t>
  </si>
  <si>
    <t>Elevations</t>
  </si>
  <si>
    <t>Peinture acrylique anti poussière sur  élevations extérieures</t>
  </si>
  <si>
    <t>3.1.2</t>
  </si>
  <si>
    <t>Béton Armé pour encadrement fenétre</t>
  </si>
  <si>
    <t>5.2</t>
  </si>
  <si>
    <t>5.3</t>
  </si>
  <si>
    <t>5.4</t>
  </si>
  <si>
    <t>5.6</t>
  </si>
  <si>
    <t>Relevé d'étanchéité</t>
  </si>
  <si>
    <t>5,2,3</t>
  </si>
  <si>
    <t>Enduit de à base de mortier de ciment (toile d'armature comprise) ep : 2 à3 cm</t>
  </si>
  <si>
    <t>6,2.1.1</t>
  </si>
  <si>
    <t>6,2.1.2</t>
  </si>
  <si>
    <t>TOTAL FACADES</t>
  </si>
  <si>
    <t>Ensemble de porte - Entrée principale 193cm</t>
  </si>
  <si>
    <t>Maçonnerie en agglos creux de 20 x 20 x 40</t>
  </si>
  <si>
    <t>Reprise des non conformités</t>
  </si>
  <si>
    <t>ens</t>
  </si>
  <si>
    <t>Batterie (Ref: BAT412800084) AGM battery 12V 90Ah</t>
  </si>
  <si>
    <t>Coffret informatique</t>
  </si>
  <si>
    <t>Niche pour batterie</t>
  </si>
  <si>
    <t>3.3.5</t>
  </si>
  <si>
    <t>16.21</t>
  </si>
  <si>
    <t>16.22</t>
  </si>
  <si>
    <t>16.23</t>
  </si>
  <si>
    <t>5,2,4</t>
  </si>
  <si>
    <t>Forme de pente</t>
  </si>
  <si>
    <t>LOT 1 : KAGUITTE  V3B</t>
  </si>
  <si>
    <t>LOT 2 : TOUBACOUTA  V3B</t>
  </si>
  <si>
    <t>Maçonnerie en agglos creux de 15 x 20 x 41</t>
  </si>
  <si>
    <t>18.23</t>
  </si>
  <si>
    <t>18.22</t>
  </si>
  <si>
    <t>18.21</t>
  </si>
  <si>
    <t>18.20</t>
  </si>
  <si>
    <t>18.19</t>
  </si>
  <si>
    <t>18.18</t>
  </si>
  <si>
    <t>18.17</t>
  </si>
  <si>
    <t>18.16</t>
  </si>
  <si>
    <t>18.15</t>
  </si>
  <si>
    <t>18.14</t>
  </si>
  <si>
    <t>18.13</t>
  </si>
  <si>
    <t>18.12</t>
  </si>
  <si>
    <t>18.11</t>
  </si>
  <si>
    <t>18.10</t>
  </si>
  <si>
    <t>18.9</t>
  </si>
  <si>
    <t>18.8</t>
  </si>
  <si>
    <t>18.7</t>
  </si>
  <si>
    <t>18.6</t>
  </si>
  <si>
    <t>18.5</t>
  </si>
  <si>
    <t>18.4</t>
  </si>
  <si>
    <t>18.3</t>
  </si>
  <si>
    <t>18.2</t>
  </si>
  <si>
    <t>18.1</t>
  </si>
  <si>
    <r>
      <t xml:space="preserve">ELECTRICITE-COURANT </t>
    </r>
    <r>
      <rPr>
        <b/>
        <sz val="14"/>
        <rFont val="Arial"/>
        <family val="2"/>
      </rPr>
      <t>FORT &amp;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color theme="1"/>
        <rFont val="Arial"/>
        <family val="2"/>
      </rPr>
      <t>FAIBLE</t>
    </r>
  </si>
  <si>
    <t>17.4</t>
  </si>
  <si>
    <t>17.3</t>
  </si>
  <si>
    <t>17.2</t>
  </si>
  <si>
    <t>17.1</t>
  </si>
  <si>
    <t>15.6</t>
  </si>
  <si>
    <t>15.5</t>
  </si>
  <si>
    <t>14.8</t>
  </si>
  <si>
    <t>14.7</t>
  </si>
  <si>
    <t>14.6</t>
  </si>
  <si>
    <t>14.5</t>
  </si>
  <si>
    <t>14.4</t>
  </si>
  <si>
    <t>14.3</t>
  </si>
  <si>
    <t>14.2</t>
  </si>
  <si>
    <t>13.1.2</t>
  </si>
  <si>
    <t>Murs</t>
  </si>
  <si>
    <t>13.1.1</t>
  </si>
  <si>
    <t>SOUS TOTAL PLOMBERIE</t>
  </si>
  <si>
    <t>11.6</t>
  </si>
  <si>
    <t>11.5</t>
  </si>
  <si>
    <t>11.4</t>
  </si>
  <si>
    <t>11.3</t>
  </si>
  <si>
    <t>PLOMBERIE</t>
  </si>
  <si>
    <t>10.5</t>
  </si>
  <si>
    <t>10.4</t>
  </si>
  <si>
    <t>10.3</t>
  </si>
  <si>
    <t>10.2</t>
  </si>
  <si>
    <t>10.1</t>
  </si>
  <si>
    <t>TOTAL MENUISERIE INTERIEURE</t>
  </si>
  <si>
    <t>8,4.4</t>
  </si>
  <si>
    <t>8,4.3</t>
  </si>
  <si>
    <t>8,4.2</t>
  </si>
  <si>
    <t>8,4.1</t>
  </si>
  <si>
    <t>TOTAL  FERRONNERIE</t>
  </si>
  <si>
    <t>8,3.2</t>
  </si>
  <si>
    <t>8,3.1</t>
  </si>
  <si>
    <t>TOTAL FACADE</t>
  </si>
  <si>
    <t>8,2.2</t>
  </si>
  <si>
    <t>8,2.1</t>
  </si>
  <si>
    <t>TOTAL MENUISERIE EXTERIEURE</t>
  </si>
  <si>
    <t>Ventilation haute en persienne</t>
  </si>
  <si>
    <t>8,1.3</t>
  </si>
  <si>
    <t>8,1.2</t>
  </si>
  <si>
    <t xml:space="preserve">SOUS  TOTAL  TOITURE PLATE </t>
  </si>
  <si>
    <t>6.1.3</t>
  </si>
  <si>
    <t>6,1,1</t>
  </si>
  <si>
    <t>6,1.7</t>
  </si>
  <si>
    <t>6,1.6</t>
  </si>
  <si>
    <t>6,1.5</t>
  </si>
  <si>
    <t>6,1.4</t>
  </si>
  <si>
    <t>6,1.3</t>
  </si>
  <si>
    <t>5.1,5</t>
  </si>
  <si>
    <t>5.1,4</t>
  </si>
  <si>
    <t>5.1,3</t>
  </si>
  <si>
    <t>5.1,2</t>
  </si>
  <si>
    <t>5.1,1</t>
  </si>
  <si>
    <t>5.1</t>
  </si>
  <si>
    <t xml:space="preserve">                  SOUS TOTAL ELEVATION </t>
  </si>
  <si>
    <t>4.3.7</t>
  </si>
  <si>
    <t>4.3.6</t>
  </si>
  <si>
    <t>4.3.5</t>
  </si>
  <si>
    <t>4.3.4</t>
  </si>
  <si>
    <t>4.3.3</t>
  </si>
  <si>
    <t>4.3.2</t>
  </si>
  <si>
    <t>4.3.1</t>
  </si>
  <si>
    <t>4.3.</t>
  </si>
  <si>
    <t>4.2.</t>
  </si>
  <si>
    <t>4.1.5</t>
  </si>
  <si>
    <t>4.1.4</t>
  </si>
  <si>
    <t>4.1.3</t>
  </si>
  <si>
    <t>Béton armé pour encadrement fenêtre</t>
  </si>
  <si>
    <t>4.1.2</t>
  </si>
  <si>
    <t>4.1.1</t>
  </si>
  <si>
    <t>4.1.</t>
  </si>
  <si>
    <t xml:space="preserve">                       SOUS TOTAL FONDATIONS </t>
  </si>
  <si>
    <t>1-3)Soubassement et dallage</t>
  </si>
  <si>
    <t>3.3</t>
  </si>
  <si>
    <t xml:space="preserve">                            SOUS TOTAL TERRASSEMENT</t>
  </si>
  <si>
    <t>Remblais provenant de la terre arable (bassin drainant)</t>
  </si>
  <si>
    <t>2.1</t>
  </si>
  <si>
    <t>TERRASSEMENT</t>
  </si>
  <si>
    <t xml:space="preserve">                            SOUS TOTAL INSTALLATION</t>
  </si>
  <si>
    <t>P . Total</t>
  </si>
  <si>
    <t>P . U</t>
  </si>
  <si>
    <t xml:space="preserve">CADRE DE DEVIS QUANTITATIF </t>
  </si>
  <si>
    <t>LOT 3 : MEDINA NDIATHBE  V3A</t>
  </si>
  <si>
    <t>17.23</t>
  </si>
  <si>
    <t>17.22</t>
  </si>
  <si>
    <t>Batterie (Ref: BAT412800084) AGM battery 12V  90Ah</t>
  </si>
  <si>
    <t>17.21</t>
  </si>
  <si>
    <t>17.20</t>
  </si>
  <si>
    <t>17.19</t>
  </si>
  <si>
    <t>17.18</t>
  </si>
  <si>
    <t>17.17</t>
  </si>
  <si>
    <t>17.16</t>
  </si>
  <si>
    <t>17.15</t>
  </si>
  <si>
    <t>17.14</t>
  </si>
  <si>
    <t>17.13</t>
  </si>
  <si>
    <t>17.12</t>
  </si>
  <si>
    <t>17.11</t>
  </si>
  <si>
    <t>17.10</t>
  </si>
  <si>
    <t>17.9</t>
  </si>
  <si>
    <t>17.8</t>
  </si>
  <si>
    <t>17.7</t>
  </si>
  <si>
    <t>17.6</t>
  </si>
  <si>
    <t>17.5</t>
  </si>
  <si>
    <t>ELECTRICITE-COURANT FORT/FAIBLE</t>
  </si>
  <si>
    <t>F&amp;P Extincteur à eau 6KG</t>
  </si>
  <si>
    <t>Allé piétonne entre mairie et centre état civil</t>
  </si>
  <si>
    <t>13.8</t>
  </si>
  <si>
    <t>13.7</t>
  </si>
  <si>
    <t>12.1.2</t>
  </si>
  <si>
    <t>12.1.1</t>
  </si>
  <si>
    <t>Enduit et Peinture acrylique anti poussière sur élevations intérieures</t>
  </si>
  <si>
    <t>Accessoires de raccordement y/c toutes suggestions</t>
  </si>
  <si>
    <t>Pose Plinthes en carrelage h=7cm</t>
  </si>
  <si>
    <t>Pose Revétement mural faiences 30x45</t>
  </si>
  <si>
    <t>Pose Revêtements de sol en carrelage 60 x 60 (reste du projet)</t>
  </si>
  <si>
    <t>Pose Revêtements de sol en carrelage 30 x 30 antidérapant (zone sanitaires)</t>
  </si>
  <si>
    <t>Main courante double en acier h=110cm et h=80cm y/c peinture antirouille</t>
  </si>
  <si>
    <t>Garde-corps en acier avec double main courante h=110cm et h=80cm y/c peinture antirouille</t>
  </si>
  <si>
    <t>8.</t>
  </si>
  <si>
    <t>7.1.</t>
  </si>
  <si>
    <t>7.</t>
  </si>
  <si>
    <t>Ventilation haute en persiennes 30 x 60</t>
  </si>
  <si>
    <t>6?1?3</t>
  </si>
  <si>
    <t>Pose de deux  portes metalliqueS (190X220) et (90X220)</t>
  </si>
  <si>
    <t>6.1</t>
  </si>
  <si>
    <t>Forme de pente en béton maigre</t>
  </si>
  <si>
    <t>5.1.3</t>
  </si>
  <si>
    <t>Relevé d'etancheité</t>
  </si>
  <si>
    <t>5,1.1</t>
  </si>
  <si>
    <t>Pose platine TN (700x700) ép:6mm y/ccrosse d'ancrage pour poteau tubulaire</t>
  </si>
  <si>
    <t>4.1.7</t>
  </si>
  <si>
    <t xml:space="preserve">F+P Poteau Tubulaire (∅150mm) ép:4mm </t>
  </si>
  <si>
    <t>4.1.6</t>
  </si>
  <si>
    <t>F+P Bracons en tube rond 60,3/4 en acier soudé y/c peinture antirouille</t>
  </si>
  <si>
    <t xml:space="preserve"> F+P Arba Tube rectangulaire (40x80x4) acier soudé y/c peinture antirouille</t>
  </si>
  <si>
    <t>Pose Panneaux profilés en polycarbonate (fixation étanche comprise)</t>
  </si>
  <si>
    <t>Pose Tôle profilée en aluminium ou zinc (fixation étanche comprise)</t>
  </si>
  <si>
    <t>Raccordement égout public</t>
  </si>
  <si>
    <t>3.5</t>
  </si>
  <si>
    <t>Extérieurs 0,60x0,60x1,00</t>
  </si>
  <si>
    <t>3.1</t>
  </si>
  <si>
    <t>Demolition béton</t>
  </si>
  <si>
    <t>2.2.4</t>
  </si>
  <si>
    <t>2.2.3</t>
  </si>
  <si>
    <t>2.2.2</t>
  </si>
  <si>
    <t xml:space="preserve">2-2)Les maçonneries </t>
  </si>
  <si>
    <t>2.2</t>
  </si>
  <si>
    <t>2.1.1</t>
  </si>
  <si>
    <t>Installation de chantier (amené et replie materiel)</t>
  </si>
  <si>
    <t>LOT 4 : HLM V1A</t>
  </si>
  <si>
    <t>13.10</t>
  </si>
  <si>
    <t>13.9</t>
  </si>
  <si>
    <t>10.8</t>
  </si>
  <si>
    <t>Enseigne lumineuse (drapeau du Sénégal et nom de la commune)</t>
  </si>
  <si>
    <t>10.7</t>
  </si>
  <si>
    <t>10.6</t>
  </si>
  <si>
    <t>Peinture sur ossatures et garde corps mettalique</t>
  </si>
  <si>
    <t>Ragréage et peinture sur mur extérieur</t>
  </si>
  <si>
    <t>Ragréage et peinture sur mur intérieur</t>
  </si>
  <si>
    <t>8,.1</t>
  </si>
  <si>
    <t>M2</t>
  </si>
  <si>
    <t>Carrelage rampe et accés</t>
  </si>
  <si>
    <t>Pose Plinthes h=7cm</t>
  </si>
  <si>
    <t>dépose et pose Ensemble de porte - sans imposte- bois âme pleine, 73 -93 cm à peindre</t>
  </si>
  <si>
    <t>6.2</t>
  </si>
  <si>
    <t>dépose et pose de porte - à imposte pleine - bois âme pleine, 93 cm à peindre</t>
  </si>
  <si>
    <t>6.</t>
  </si>
  <si>
    <t>Finition Moucharabieh (grattage, ponçage et peinture)</t>
  </si>
  <si>
    <t>5.</t>
  </si>
  <si>
    <t>Finition porte metalique (gratage, ponçage et peinture)</t>
  </si>
  <si>
    <t>Ventilation haute persiennes en bois avec moustiquaire 30 x 60</t>
  </si>
  <si>
    <t>Exutoire de fumées archives en bois avec moustiquaire  (0,6 m2)</t>
  </si>
  <si>
    <t>F+P Panneaux profilés en polycarbonate (fixation étanche comprise)</t>
  </si>
  <si>
    <t xml:space="preserve">Raccordement enduit </t>
  </si>
  <si>
    <t>LOT 5 : JAXAY PARCELLE NIAKOUL RAP V1A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</si>
</sst>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\ _€_-;\-* #,##0.000\ _€_-;_-* &quot;-&quot;??\ _€_-;_-@_-"/>
    <numFmt numFmtId="167" formatCode="0.000"/>
    <numFmt numFmtId="168" formatCode="#,##0.000_ ;\-#,##0.000\ "/>
    <numFmt numFmtId="169" formatCode="0.E+00"/>
    <numFmt numFmtId="170" formatCode="_-* #,##0.00\ _C_F_A_-;\-* #,##0.00\ _C_F_A_-;_-* &quot;-&quot;??\ _C_F_A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imes New Roman"/>
      <family val="1"/>
    </font>
    <font>
      <sz val="12"/>
      <color theme="1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Times New Roman"/>
      <family val="1"/>
    </font>
    <font>
      <b/>
      <i/>
      <sz val="18"/>
      <color theme="1"/>
      <name val="Arial Black"/>
      <family val="2"/>
    </font>
    <font>
      <b/>
      <sz val="20"/>
      <color theme="1"/>
      <name val="Arial"/>
      <family val="2"/>
    </font>
    <font>
      <sz val="9.5"/>
      <color theme="1"/>
      <name val="Arial"/>
      <family val="2"/>
    </font>
    <font>
      <b/>
      <i/>
      <sz val="14"/>
      <color theme="1"/>
      <name val="Times New Roman"/>
      <family val="1"/>
    </font>
    <font>
      <b/>
      <sz val="10.5"/>
      <color theme="1"/>
      <name val="Arial"/>
      <family val="2"/>
    </font>
    <font>
      <b/>
      <sz val="9.5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Times New Roman"/>
      <family val="1"/>
    </font>
    <font>
      <b/>
      <i/>
      <sz val="20"/>
      <color theme="1"/>
      <name val="Arial Black"/>
      <family val="2"/>
    </font>
    <font>
      <b/>
      <sz val="24"/>
      <color theme="1"/>
      <name val="Arial"/>
      <family val="2"/>
    </font>
    <font>
      <sz val="9.5"/>
      <name val="Arial"/>
      <family val="2"/>
    </font>
    <font>
      <sz val="11"/>
      <name val="Arial"/>
      <family val="2"/>
    </font>
    <font>
      <sz val="10.5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8.5"/>
      <color theme="1"/>
      <name val="Arial"/>
      <family val="2"/>
    </font>
    <font>
      <b/>
      <sz val="12"/>
      <color theme="1"/>
      <name val="Arial"/>
      <family val="2"/>
    </font>
    <font>
      <i/>
      <sz val="12"/>
      <name val="Times New Roman"/>
      <family val="1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2"/>
      <color rgb="FF0070C0"/>
      <name val="Times New Roman"/>
      <family val="1"/>
    </font>
    <font>
      <b/>
      <sz val="9.5"/>
      <name val="Arial"/>
      <family val="2"/>
    </font>
    <font>
      <b/>
      <sz val="10.5"/>
      <name val="Arial"/>
      <family val="2"/>
    </font>
    <font>
      <sz val="11"/>
      <color rgb="FF0070C0"/>
      <name val="Arial"/>
      <family val="2"/>
    </font>
    <font>
      <b/>
      <sz val="22"/>
      <color theme="1"/>
      <name val="Times New Roman"/>
      <family val="1"/>
    </font>
    <font>
      <b/>
      <i/>
      <sz val="22"/>
      <color theme="1"/>
      <name val="Times New Roman"/>
      <family val="1"/>
    </font>
    <font>
      <sz val="12"/>
      <color rgb="FF000000"/>
      <name val="Times New Roman"/>
      <family val="1"/>
    </font>
    <font>
      <sz val="10.5"/>
      <color theme="1"/>
      <name val="Times New Roman"/>
      <family val="1"/>
    </font>
    <font>
      <sz val="12"/>
      <color rgb="FF000000"/>
      <name val="Calibri"/>
      <family val="2"/>
    </font>
    <font>
      <sz val="12"/>
      <color rgb="FF000000"/>
      <name val="Times New Roman"/>
      <family val="2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</cellStyleXfs>
  <cellXfs count="543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/>
    </xf>
    <xf numFmtId="0" fontId="7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center"/>
    </xf>
    <xf numFmtId="165" fontId="4" fillId="0" borderId="0" xfId="1" applyNumberFormat="1" applyFont="1" applyAlignment="1"/>
    <xf numFmtId="165" fontId="4" fillId="0" borderId="0" xfId="1" applyNumberFormat="1" applyFont="1"/>
    <xf numFmtId="165" fontId="4" fillId="0" borderId="0" xfId="1" applyNumberFormat="1" applyFont="1" applyAlignment="1">
      <alignment horizontal="center"/>
    </xf>
    <xf numFmtId="0" fontId="13" fillId="0" borderId="0" xfId="0" applyFont="1"/>
    <xf numFmtId="0" fontId="4" fillId="0" borderId="7" xfId="0" applyFont="1" applyBorder="1"/>
    <xf numFmtId="0" fontId="4" fillId="0" borderId="1" xfId="0" applyFont="1" applyBorder="1" applyAlignment="1">
      <alignment horizontal="center"/>
    </xf>
    <xf numFmtId="0" fontId="9" fillId="0" borderId="7" xfId="0" applyFont="1" applyBorder="1"/>
    <xf numFmtId="0" fontId="4" fillId="0" borderId="7" xfId="0" applyFont="1" applyBorder="1" applyAlignment="1">
      <alignment horizontal="center"/>
    </xf>
    <xf numFmtId="165" fontId="4" fillId="0" borderId="7" xfId="1" applyNumberFormat="1" applyFont="1" applyBorder="1" applyAlignment="1"/>
    <xf numFmtId="165" fontId="4" fillId="0" borderId="7" xfId="1" applyNumberFormat="1" applyFont="1" applyBorder="1" applyAlignment="1">
      <alignment horizontal="center"/>
    </xf>
    <xf numFmtId="166" fontId="4" fillId="0" borderId="7" xfId="1" applyNumberFormat="1" applyFont="1" applyBorder="1" applyAlignment="1">
      <alignment horizontal="right"/>
    </xf>
    <xf numFmtId="0" fontId="14" fillId="0" borderId="9" xfId="0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justify" vertical="center" wrapText="1"/>
    </xf>
    <xf numFmtId="0" fontId="14" fillId="0" borderId="7" xfId="0" applyFont="1" applyBorder="1" applyAlignment="1">
      <alignment horizontal="center" vertical="center" wrapText="1"/>
    </xf>
    <xf numFmtId="165" fontId="14" fillId="0" borderId="10" xfId="1" applyNumberFormat="1" applyFont="1" applyBorder="1" applyAlignment="1">
      <alignment horizontal="center" vertical="center" wrapText="1"/>
    </xf>
    <xf numFmtId="0" fontId="16" fillId="0" borderId="0" xfId="0" applyFont="1"/>
    <xf numFmtId="0" fontId="14" fillId="4" borderId="9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/>
    </xf>
    <xf numFmtId="0" fontId="9" fillId="5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165" fontId="4" fillId="0" borderId="10" xfId="1" applyNumberFormat="1" applyFont="1" applyBorder="1" applyAlignment="1">
      <alignment horizontal="center"/>
    </xf>
    <xf numFmtId="0" fontId="16" fillId="0" borderId="0" xfId="0" applyFont="1" applyAlignment="1">
      <alignment vertical="center"/>
    </xf>
    <xf numFmtId="165" fontId="17" fillId="2" borderId="10" xfId="1" applyNumberFormat="1" applyFont="1" applyFill="1" applyBorder="1" applyAlignment="1">
      <alignment horizontal="center"/>
    </xf>
    <xf numFmtId="165" fontId="4" fillId="0" borderId="7" xfId="1" applyNumberFormat="1" applyFont="1" applyBorder="1" applyAlignment="1">
      <alignment horizontal="center" vertical="center"/>
    </xf>
    <xf numFmtId="165" fontId="4" fillId="0" borderId="10" xfId="1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168" fontId="4" fillId="0" borderId="12" xfId="1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4" fontId="6" fillId="0" borderId="16" xfId="2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justify" vertical="center" wrapText="1"/>
    </xf>
    <xf numFmtId="0" fontId="14" fillId="0" borderId="19" xfId="0" applyFont="1" applyBorder="1" applyAlignment="1">
      <alignment horizontal="center" vertical="center" wrapText="1"/>
    </xf>
    <xf numFmtId="165" fontId="14" fillId="0" borderId="20" xfId="1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/>
    </xf>
    <xf numFmtId="0" fontId="6" fillId="0" borderId="22" xfId="0" applyFont="1" applyBorder="1"/>
    <xf numFmtId="0" fontId="8" fillId="0" borderId="22" xfId="0" applyFont="1" applyBorder="1" applyAlignment="1">
      <alignment horizontal="center"/>
    </xf>
    <xf numFmtId="165" fontId="4" fillId="0" borderId="22" xfId="1" applyNumberFormat="1" applyFont="1" applyBorder="1" applyAlignment="1">
      <alignment horizontal="center"/>
    </xf>
    <xf numFmtId="165" fontId="17" fillId="2" borderId="23" xfId="1" applyNumberFormat="1" applyFont="1" applyFill="1" applyBorder="1" applyAlignment="1">
      <alignment horizontal="center"/>
    </xf>
    <xf numFmtId="0" fontId="9" fillId="0" borderId="19" xfId="0" applyFont="1" applyBorder="1"/>
    <xf numFmtId="0" fontId="9" fillId="0" borderId="20" xfId="0" applyFont="1" applyBorder="1"/>
    <xf numFmtId="0" fontId="10" fillId="0" borderId="22" xfId="0" applyFont="1" applyBorder="1"/>
    <xf numFmtId="0" fontId="10" fillId="0" borderId="22" xfId="0" applyFont="1" applyBorder="1" applyAlignment="1">
      <alignment horizontal="center"/>
    </xf>
    <xf numFmtId="167" fontId="10" fillId="0" borderId="22" xfId="0" applyNumberFormat="1" applyFont="1" applyBorder="1" applyAlignment="1">
      <alignment horizontal="center"/>
    </xf>
    <xf numFmtId="165" fontId="10" fillId="0" borderId="22" xfId="1" applyNumberFormat="1" applyFont="1" applyBorder="1" applyAlignment="1"/>
    <xf numFmtId="165" fontId="10" fillId="2" borderId="23" xfId="1" applyNumberFormat="1" applyFont="1" applyFill="1" applyBorder="1" applyAlignment="1">
      <alignment horizontal="center"/>
    </xf>
    <xf numFmtId="0" fontId="4" fillId="0" borderId="24" xfId="0" applyFont="1" applyBorder="1"/>
    <xf numFmtId="0" fontId="4" fillId="0" borderId="24" xfId="0" applyFont="1" applyBorder="1" applyAlignment="1">
      <alignment horizontal="center"/>
    </xf>
    <xf numFmtId="165" fontId="4" fillId="0" borderId="24" xfId="1" applyNumberFormat="1" applyFont="1" applyBorder="1" applyAlignment="1"/>
    <xf numFmtId="165" fontId="4" fillId="0" borderId="24" xfId="1" applyNumberFormat="1" applyFont="1" applyBorder="1" applyAlignment="1">
      <alignment horizontal="center"/>
    </xf>
    <xf numFmtId="0" fontId="4" fillId="0" borderId="10" xfId="0" applyFont="1" applyBorder="1"/>
    <xf numFmtId="0" fontId="16" fillId="0" borderId="0" xfId="0" applyFont="1" applyAlignment="1">
      <alignment horizontal="center"/>
    </xf>
    <xf numFmtId="0" fontId="14" fillId="4" borderId="2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justify" vertical="center" wrapText="1"/>
    </xf>
    <xf numFmtId="0" fontId="14" fillId="0" borderId="16" xfId="0" applyFont="1" applyBorder="1" applyAlignment="1">
      <alignment horizontal="center" vertical="center" wrapText="1"/>
    </xf>
    <xf numFmtId="165" fontId="14" fillId="0" borderId="26" xfId="1" applyNumberFormat="1" applyFont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justify" vertical="center" wrapText="1"/>
    </xf>
    <xf numFmtId="0" fontId="14" fillId="4" borderId="19" xfId="0" applyFont="1" applyFill="1" applyBorder="1" applyAlignment="1">
      <alignment horizontal="center" vertical="center" wrapText="1"/>
    </xf>
    <xf numFmtId="165" fontId="14" fillId="4" borderId="20" xfId="1" applyNumberFormat="1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165" fontId="21" fillId="6" borderId="28" xfId="1" applyNumberFormat="1" applyFont="1" applyFill="1" applyBorder="1" applyAlignment="1">
      <alignment horizontal="center"/>
    </xf>
    <xf numFmtId="0" fontId="14" fillId="0" borderId="16" xfId="0" applyFont="1" applyBorder="1" applyAlignment="1">
      <alignment horizontal="justify" vertical="center" wrapText="1"/>
    </xf>
    <xf numFmtId="165" fontId="14" fillId="0" borderId="24" xfId="1" applyNumberFormat="1" applyFont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5" fontId="4" fillId="0" borderId="13" xfId="1" applyNumberFormat="1" applyFont="1" applyBorder="1" applyAlignment="1">
      <alignment horizont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165" fontId="14" fillId="4" borderId="10" xfId="1" applyNumberFormat="1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justify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165" fontId="21" fillId="6" borderId="4" xfId="1" applyNumberFormat="1" applyFont="1" applyFill="1" applyBorder="1" applyAlignment="1">
      <alignment horizontal="center"/>
    </xf>
    <xf numFmtId="0" fontId="22" fillId="4" borderId="9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justify" vertical="center" wrapText="1"/>
    </xf>
    <xf numFmtId="165" fontId="4" fillId="0" borderId="7" xfId="1" applyNumberFormat="1" applyFont="1" applyBorder="1" applyAlignment="1">
      <alignment horizontal="left" vertical="center"/>
    </xf>
    <xf numFmtId="0" fontId="20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justify" vertical="center" wrapText="1"/>
    </xf>
    <xf numFmtId="0" fontId="4" fillId="4" borderId="7" xfId="0" applyFont="1" applyFill="1" applyBorder="1" applyAlignment="1">
      <alignment horizontal="center" vertical="center" wrapText="1"/>
    </xf>
    <xf numFmtId="165" fontId="4" fillId="4" borderId="10" xfId="1" applyNumberFormat="1" applyFont="1" applyFill="1" applyBorder="1" applyAlignment="1">
      <alignment horizontal="center" vertical="center" wrapText="1"/>
    </xf>
    <xf numFmtId="165" fontId="22" fillId="2" borderId="10" xfId="1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 wrapText="1"/>
    </xf>
    <xf numFmtId="165" fontId="4" fillId="0" borderId="10" xfId="1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justify" vertical="center" wrapText="1"/>
    </xf>
    <xf numFmtId="165" fontId="14" fillId="0" borderId="17" xfId="1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justify" vertical="center" wrapText="1"/>
    </xf>
    <xf numFmtId="0" fontId="20" fillId="0" borderId="7" xfId="0" applyFont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justify" vertical="center" wrapText="1"/>
    </xf>
    <xf numFmtId="165" fontId="14" fillId="4" borderId="7" xfId="1" applyNumberFormat="1" applyFont="1" applyFill="1" applyBorder="1" applyAlignment="1">
      <alignment horizontal="center" vertical="center" wrapText="1"/>
    </xf>
    <xf numFmtId="165" fontId="4" fillId="0" borderId="7" xfId="1" applyNumberFormat="1" applyFont="1" applyBorder="1" applyAlignment="1">
      <alignment horizontal="center" vertical="center" wrapText="1"/>
    </xf>
    <xf numFmtId="165" fontId="14" fillId="0" borderId="16" xfId="1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justify" vertical="center" wrapText="1"/>
    </xf>
    <xf numFmtId="165" fontId="14" fillId="0" borderId="7" xfId="1" applyNumberFormat="1" applyFont="1" applyBorder="1" applyAlignment="1">
      <alignment horizontal="center" vertical="center" wrapText="1"/>
    </xf>
    <xf numFmtId="165" fontId="4" fillId="4" borderId="7" xfId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16" fillId="0" borderId="0" xfId="0" applyFont="1" applyAlignment="1">
      <alignment horizontal="center" vertical="center"/>
    </xf>
    <xf numFmtId="165" fontId="16" fillId="0" borderId="0" xfId="1" applyNumberFormat="1" applyFont="1" applyAlignment="1">
      <alignment horizontal="center"/>
    </xf>
    <xf numFmtId="0" fontId="9" fillId="2" borderId="19" xfId="0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5" fontId="6" fillId="0" borderId="16" xfId="1" applyNumberFormat="1" applyFont="1" applyFill="1" applyBorder="1" applyAlignment="1">
      <alignment horizontal="center" vertical="center" wrapText="1"/>
    </xf>
    <xf numFmtId="166" fontId="8" fillId="0" borderId="7" xfId="1" applyNumberFormat="1" applyFont="1" applyFill="1" applyBorder="1" applyAlignment="1"/>
    <xf numFmtId="0" fontId="8" fillId="0" borderId="7" xfId="0" applyFont="1" applyBorder="1"/>
    <xf numFmtId="165" fontId="8" fillId="0" borderId="7" xfId="1" applyNumberFormat="1" applyFont="1" applyFill="1" applyBorder="1" applyAlignment="1"/>
    <xf numFmtId="166" fontId="8" fillId="0" borderId="7" xfId="1" applyNumberFormat="1" applyFont="1" applyFill="1" applyBorder="1" applyAlignment="1">
      <alignment vertical="center"/>
    </xf>
    <xf numFmtId="166" fontId="8" fillId="0" borderId="7" xfId="1" applyNumberFormat="1" applyFont="1" applyFill="1" applyBorder="1" applyAlignment="1">
      <alignment horizontal="center" vertical="center"/>
    </xf>
    <xf numFmtId="165" fontId="8" fillId="0" borderId="7" xfId="1" applyNumberFormat="1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 wrapText="1"/>
    </xf>
    <xf numFmtId="0" fontId="29" fillId="0" borderId="0" xfId="0" applyFont="1"/>
    <xf numFmtId="0" fontId="16" fillId="0" borderId="7" xfId="0" applyFont="1" applyBorder="1"/>
    <xf numFmtId="164" fontId="8" fillId="0" borderId="13" xfId="1" applyNumberFormat="1" applyFont="1" applyFill="1" applyBorder="1" applyAlignment="1">
      <alignment horizontal="center"/>
    </xf>
    <xf numFmtId="0" fontId="30" fillId="0" borderId="1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/>
    </xf>
    <xf numFmtId="165" fontId="4" fillId="0" borderId="7" xfId="1" applyNumberFormat="1" applyFont="1" applyFill="1" applyBorder="1" applyAlignment="1">
      <alignment horizontal="center" vertical="center"/>
    </xf>
    <xf numFmtId="166" fontId="8" fillId="0" borderId="7" xfId="1" applyNumberFormat="1" applyFont="1" applyBorder="1" applyAlignment="1">
      <alignment horizontal="center" vertical="center"/>
    </xf>
    <xf numFmtId="165" fontId="8" fillId="0" borderId="7" xfId="1" applyNumberFormat="1" applyFont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 wrapText="1"/>
    </xf>
    <xf numFmtId="3" fontId="32" fillId="0" borderId="34" xfId="0" applyNumberFormat="1" applyFont="1" applyBorder="1" applyAlignment="1">
      <alignment horizontal="right" vertical="top" indent="1" shrinkToFit="1"/>
    </xf>
    <xf numFmtId="3" fontId="32" fillId="0" borderId="34" xfId="0" applyNumberFormat="1" applyFont="1" applyBorder="1" applyAlignment="1">
      <alignment horizontal="right" vertical="center" indent="1" shrinkToFit="1"/>
    </xf>
    <xf numFmtId="3" fontId="32" fillId="0" borderId="34" xfId="0" applyNumberFormat="1" applyFont="1" applyBorder="1" applyAlignment="1">
      <alignment horizontal="center" vertical="top" shrinkToFit="1"/>
    </xf>
    <xf numFmtId="165" fontId="4" fillId="0" borderId="7" xfId="3" applyNumberFormat="1" applyFont="1" applyFill="1" applyBorder="1" applyAlignment="1">
      <alignment horizontal="center" vertical="center"/>
    </xf>
    <xf numFmtId="165" fontId="4" fillId="0" borderId="7" xfId="3" applyNumberFormat="1" applyFont="1" applyBorder="1" applyAlignment="1">
      <alignment horizontal="center" vertical="center"/>
    </xf>
    <xf numFmtId="165" fontId="16" fillId="0" borderId="0" xfId="3" applyNumberFormat="1" applyFont="1" applyAlignment="1">
      <alignment horizontal="center"/>
    </xf>
    <xf numFmtId="165" fontId="17" fillId="0" borderId="0" xfId="1" applyNumberFormat="1" applyFont="1" applyAlignment="1">
      <alignment horizontal="center"/>
    </xf>
    <xf numFmtId="0" fontId="17" fillId="0" borderId="0" xfId="0" applyFont="1"/>
    <xf numFmtId="165" fontId="17" fillId="0" borderId="0" xfId="0" applyNumberFormat="1" applyFont="1"/>
    <xf numFmtId="0" fontId="4" fillId="0" borderId="10" xfId="0" applyFont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166" fontId="8" fillId="0" borderId="16" xfId="1" applyNumberFormat="1" applyFont="1" applyFill="1" applyBorder="1" applyAlignment="1"/>
    <xf numFmtId="165" fontId="4" fillId="0" borderId="26" xfId="1" applyNumberFormat="1" applyFont="1" applyBorder="1" applyAlignment="1">
      <alignment horizontal="center"/>
    </xf>
    <xf numFmtId="165" fontId="16" fillId="0" borderId="0" xfId="4" applyNumberFormat="1" applyFont="1" applyAlignment="1">
      <alignment horizontal="center"/>
    </xf>
    <xf numFmtId="165" fontId="24" fillId="4" borderId="0" xfId="4" applyNumberFormat="1" applyFont="1" applyFill="1" applyAlignment="1">
      <alignment horizontal="center"/>
    </xf>
    <xf numFmtId="165" fontId="21" fillId="6" borderId="4" xfId="4" applyNumberFormat="1" applyFont="1" applyFill="1" applyBorder="1" applyAlignment="1">
      <alignment horizontal="center"/>
    </xf>
    <xf numFmtId="165" fontId="4" fillId="0" borderId="12" xfId="4" applyNumberFormat="1" applyFont="1" applyBorder="1" applyAlignment="1">
      <alignment horizontal="center" vertical="center" wrapText="1"/>
    </xf>
    <xf numFmtId="165" fontId="4" fillId="0" borderId="7" xfId="4" applyNumberFormat="1" applyFont="1" applyBorder="1" applyAlignment="1">
      <alignment horizontal="center" vertical="center"/>
    </xf>
    <xf numFmtId="165" fontId="4" fillId="0" borderId="10" xfId="4" applyNumberFormat="1" applyFont="1" applyBorder="1" applyAlignment="1">
      <alignment horizontal="center" vertical="center" wrapText="1"/>
    </xf>
    <xf numFmtId="0" fontId="8" fillId="0" borderId="0" xfId="0" applyFont="1"/>
    <xf numFmtId="165" fontId="8" fillId="0" borderId="10" xfId="4" applyNumberFormat="1" applyFont="1" applyBorder="1" applyAlignment="1">
      <alignment horizontal="center" vertical="center" wrapText="1"/>
    </xf>
    <xf numFmtId="165" fontId="8" fillId="0" borderId="7" xfId="4" applyNumberFormat="1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165" fontId="14" fillId="4" borderId="10" xfId="4" applyNumberFormat="1" applyFont="1" applyFill="1" applyBorder="1" applyAlignment="1">
      <alignment horizontal="center" vertical="center" wrapText="1"/>
    </xf>
    <xf numFmtId="165" fontId="14" fillId="0" borderId="10" xfId="4" applyNumberFormat="1" applyFont="1" applyBorder="1" applyAlignment="1">
      <alignment horizontal="center" vertical="center" wrapText="1"/>
    </xf>
    <xf numFmtId="165" fontId="14" fillId="0" borderId="42" xfId="4" applyNumberFormat="1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38" fillId="0" borderId="0" xfId="0" applyFont="1"/>
    <xf numFmtId="165" fontId="14" fillId="4" borderId="20" xfId="4" applyNumberFormat="1" applyFont="1" applyFill="1" applyBorder="1" applyAlignment="1">
      <alignment horizontal="center" vertical="center" wrapText="1"/>
    </xf>
    <xf numFmtId="165" fontId="14" fillId="0" borderId="26" xfId="4" applyNumberFormat="1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165" fontId="16" fillId="0" borderId="12" xfId="4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165" fontId="4" fillId="0" borderId="7" xfId="4" applyNumberFormat="1" applyFont="1" applyBorder="1" applyAlignment="1">
      <alignment horizontal="center" vertical="center" wrapText="1"/>
    </xf>
    <xf numFmtId="165" fontId="8" fillId="0" borderId="7" xfId="4" applyNumberFormat="1" applyFont="1" applyBorder="1" applyAlignment="1">
      <alignment horizontal="center" vertical="center" wrapText="1"/>
    </xf>
    <xf numFmtId="165" fontId="4" fillId="0" borderId="10" xfId="4" applyNumberFormat="1" applyFont="1" applyFill="1" applyBorder="1" applyAlignment="1">
      <alignment horizontal="center" vertical="center" wrapText="1"/>
    </xf>
    <xf numFmtId="165" fontId="4" fillId="0" borderId="7" xfId="4" applyNumberFormat="1" applyFont="1" applyFill="1" applyBorder="1" applyAlignment="1">
      <alignment horizontal="center" vertical="center"/>
    </xf>
    <xf numFmtId="165" fontId="4" fillId="4" borderId="7" xfId="4" applyNumberFormat="1" applyFont="1" applyFill="1" applyBorder="1" applyAlignment="1">
      <alignment horizontal="center" vertical="center"/>
    </xf>
    <xf numFmtId="0" fontId="4" fillId="4" borderId="0" xfId="0" applyFont="1" applyFill="1"/>
    <xf numFmtId="165" fontId="14" fillId="0" borderId="10" xfId="4" applyNumberFormat="1" applyFont="1" applyFill="1" applyBorder="1" applyAlignment="1">
      <alignment horizontal="center" vertical="center" wrapText="1"/>
    </xf>
    <xf numFmtId="165" fontId="8" fillId="0" borderId="7" xfId="4" applyNumberFormat="1" applyFont="1" applyFill="1" applyBorder="1" applyAlignment="1">
      <alignment horizontal="center" vertical="center"/>
    </xf>
    <xf numFmtId="0" fontId="28" fillId="0" borderId="7" xfId="0" applyFont="1" applyBorder="1" applyAlignment="1">
      <alignment horizontal="justify" vertical="center" wrapText="1"/>
    </xf>
    <xf numFmtId="165" fontId="22" fillId="2" borderId="10" xfId="4" applyNumberFormat="1" applyFont="1" applyFill="1" applyBorder="1" applyAlignment="1">
      <alignment horizontal="center" vertical="center" wrapText="1"/>
    </xf>
    <xf numFmtId="165" fontId="8" fillId="0" borderId="10" xfId="4" applyNumberFormat="1" applyFont="1" applyFill="1" applyBorder="1" applyAlignment="1">
      <alignment horizontal="center" vertical="center" wrapText="1"/>
    </xf>
    <xf numFmtId="165" fontId="4" fillId="4" borderId="10" xfId="4" applyNumberFormat="1" applyFont="1" applyFill="1" applyBorder="1" applyAlignment="1">
      <alignment horizontal="center" vertical="center" wrapText="1"/>
    </xf>
    <xf numFmtId="165" fontId="22" fillId="0" borderId="10" xfId="4" applyNumberFormat="1" applyFont="1" applyFill="1" applyBorder="1" applyAlignment="1">
      <alignment horizontal="center" vertical="center" wrapText="1"/>
    </xf>
    <xf numFmtId="165" fontId="30" fillId="4" borderId="10" xfId="4" applyNumberFormat="1" applyFont="1" applyFill="1" applyBorder="1" applyAlignment="1">
      <alignment horizontal="center" vertical="center" wrapText="1"/>
    </xf>
    <xf numFmtId="165" fontId="8" fillId="0" borderId="7" xfId="4" applyNumberFormat="1" applyFont="1" applyFill="1" applyBorder="1" applyAlignment="1">
      <alignment horizontal="left" vertical="center"/>
    </xf>
    <xf numFmtId="0" fontId="28" fillId="4" borderId="7" xfId="0" applyFont="1" applyFill="1" applyBorder="1" applyAlignment="1">
      <alignment horizontal="center" vertical="center" wrapText="1"/>
    </xf>
    <xf numFmtId="165" fontId="8" fillId="0" borderId="7" xfId="4" applyNumberFormat="1" applyFont="1" applyBorder="1" applyAlignment="1">
      <alignment horizontal="left" vertical="center"/>
    </xf>
    <xf numFmtId="165" fontId="29" fillId="0" borderId="12" xfId="4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4" borderId="7" xfId="0" applyFont="1" applyFill="1" applyBorder="1" applyAlignment="1">
      <alignment horizontal="center" vertical="center" wrapText="1"/>
    </xf>
    <xf numFmtId="0" fontId="39" fillId="5" borderId="7" xfId="0" applyFont="1" applyFill="1" applyBorder="1" applyAlignment="1">
      <alignment horizontal="justify" vertical="center" wrapText="1"/>
    </xf>
    <xf numFmtId="0" fontId="40" fillId="4" borderId="9" xfId="0" applyFont="1" applyFill="1" applyBorder="1" applyAlignment="1">
      <alignment horizontal="center" vertical="center" wrapText="1"/>
    </xf>
    <xf numFmtId="165" fontId="6" fillId="2" borderId="10" xfId="4" applyNumberFormat="1" applyFont="1" applyFill="1" applyBorder="1" applyAlignment="1">
      <alignment horizontal="center"/>
    </xf>
    <xf numFmtId="0" fontId="30" fillId="0" borderId="9" xfId="0" applyFont="1" applyBorder="1" applyAlignment="1">
      <alignment horizontal="center" vertical="center" wrapText="1"/>
    </xf>
    <xf numFmtId="165" fontId="8" fillId="0" borderId="10" xfId="4" applyNumberFormat="1" applyFont="1" applyBorder="1" applyAlignment="1">
      <alignment horizontal="center" vertical="center"/>
    </xf>
    <xf numFmtId="165" fontId="8" fillId="0" borderId="0" xfId="4" applyNumberFormat="1" applyFont="1" applyBorder="1" applyAlignment="1">
      <alignment horizontal="center" vertical="center"/>
    </xf>
    <xf numFmtId="165" fontId="8" fillId="0" borderId="0" xfId="4" applyNumberFormat="1" applyFont="1" applyBorder="1" applyAlignment="1">
      <alignment horizontal="left" vertical="center"/>
    </xf>
    <xf numFmtId="0" fontId="16" fillId="0" borderId="12" xfId="0" applyFont="1" applyBorder="1" applyAlignment="1">
      <alignment horizontal="center"/>
    </xf>
    <xf numFmtId="165" fontId="17" fillId="2" borderId="10" xfId="4" applyNumberFormat="1" applyFont="1" applyFill="1" applyBorder="1" applyAlignment="1">
      <alignment horizontal="center"/>
    </xf>
    <xf numFmtId="165" fontId="4" fillId="0" borderId="10" xfId="4" applyNumberFormat="1" applyFont="1" applyBorder="1" applyAlignment="1">
      <alignment horizontal="center"/>
    </xf>
    <xf numFmtId="165" fontId="4" fillId="0" borderId="13" xfId="4" applyNumberFormat="1" applyFont="1" applyBorder="1" applyAlignment="1">
      <alignment horizontal="center"/>
    </xf>
    <xf numFmtId="165" fontId="4" fillId="0" borderId="10" xfId="4" applyNumberFormat="1" applyFont="1" applyFill="1" applyBorder="1" applyAlignment="1">
      <alignment horizontal="center"/>
    </xf>
    <xf numFmtId="165" fontId="4" fillId="0" borderId="13" xfId="4" applyNumberFormat="1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165" fontId="14" fillId="0" borderId="44" xfId="4" applyNumberFormat="1" applyFont="1" applyBorder="1" applyAlignment="1">
      <alignment horizontal="center" vertical="center" wrapText="1"/>
    </xf>
    <xf numFmtId="165" fontId="21" fillId="6" borderId="28" xfId="4" applyNumberFormat="1" applyFont="1" applyFill="1" applyBorder="1" applyAlignment="1">
      <alignment horizontal="center"/>
    </xf>
    <xf numFmtId="0" fontId="41" fillId="0" borderId="0" xfId="0" applyFont="1"/>
    <xf numFmtId="2" fontId="41" fillId="0" borderId="0" xfId="0" applyNumberFormat="1" applyFont="1"/>
    <xf numFmtId="168" fontId="4" fillId="0" borderId="12" xfId="4" applyNumberFormat="1" applyFont="1" applyBorder="1" applyAlignment="1">
      <alignment horizontal="center"/>
    </xf>
    <xf numFmtId="165" fontId="4" fillId="0" borderId="0" xfId="4" applyNumberFormat="1" applyFont="1" applyBorder="1" applyAlignment="1">
      <alignment horizontal="center"/>
    </xf>
    <xf numFmtId="165" fontId="10" fillId="2" borderId="10" xfId="4" applyNumberFormat="1" applyFont="1" applyFill="1" applyBorder="1" applyAlignment="1">
      <alignment horizontal="center"/>
    </xf>
    <xf numFmtId="165" fontId="10" fillId="0" borderId="7" xfId="4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7" xfId="0" applyFont="1" applyBorder="1"/>
    <xf numFmtId="165" fontId="4" fillId="0" borderId="10" xfId="4" applyNumberFormat="1" applyFont="1" applyFill="1" applyBorder="1" applyAlignment="1">
      <alignment horizontal="center" vertical="center"/>
    </xf>
    <xf numFmtId="164" fontId="4" fillId="0" borderId="7" xfId="4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164" fontId="4" fillId="0" borderId="7" xfId="4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8" fillId="0" borderId="10" xfId="4" applyNumberFormat="1" applyFont="1" applyFill="1" applyBorder="1" applyAlignment="1">
      <alignment horizontal="center" vertical="center"/>
    </xf>
    <xf numFmtId="164" fontId="8" fillId="0" borderId="7" xfId="4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164" fontId="0" fillId="0" borderId="0" xfId="4" applyFont="1" applyFill="1"/>
    <xf numFmtId="166" fontId="8" fillId="0" borderId="7" xfId="4" applyNumberFormat="1" applyFont="1" applyFill="1" applyBorder="1" applyAlignment="1">
      <alignment horizontal="center" vertical="center"/>
    </xf>
    <xf numFmtId="166" fontId="8" fillId="0" borderId="7" xfId="4" applyNumberFormat="1" applyFont="1" applyBorder="1" applyAlignment="1">
      <alignment horizontal="center" vertical="center"/>
    </xf>
    <xf numFmtId="167" fontId="10" fillId="0" borderId="7" xfId="0" applyNumberFormat="1" applyFont="1" applyBorder="1" applyAlignment="1">
      <alignment horizontal="center"/>
    </xf>
    <xf numFmtId="165" fontId="4" fillId="0" borderId="7" xfId="4" applyNumberFormat="1" applyFont="1" applyFill="1" applyBorder="1" applyAlignment="1">
      <alignment horizontal="center"/>
    </xf>
    <xf numFmtId="166" fontId="4" fillId="0" borderId="7" xfId="4" applyNumberFormat="1" applyFont="1" applyFill="1" applyBorder="1" applyAlignment="1">
      <alignment horizontal="center"/>
    </xf>
    <xf numFmtId="169" fontId="9" fillId="0" borderId="7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5" fontId="4" fillId="0" borderId="7" xfId="4" applyNumberFormat="1" applyFont="1" applyBorder="1" applyAlignment="1">
      <alignment horizontal="center"/>
    </xf>
    <xf numFmtId="165" fontId="6" fillId="0" borderId="8" xfId="4" applyNumberFormat="1" applyFont="1" applyFill="1" applyBorder="1" applyAlignment="1">
      <alignment horizontal="center" vertical="center"/>
    </xf>
    <xf numFmtId="164" fontId="6" fillId="0" borderId="8" xfId="2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0" xfId="0" applyAlignment="1">
      <alignment wrapText="1"/>
    </xf>
    <xf numFmtId="165" fontId="42" fillId="7" borderId="4" xfId="5" applyNumberFormat="1" applyFont="1" applyFill="1" applyBorder="1" applyAlignment="1">
      <alignment vertical="center" wrapText="1"/>
    </xf>
    <xf numFmtId="165" fontId="42" fillId="3" borderId="4" xfId="5" applyNumberFormat="1" applyFont="1" applyFill="1" applyBorder="1" applyAlignment="1">
      <alignment vertical="center" wrapText="1"/>
    </xf>
    <xf numFmtId="0" fontId="0" fillId="3" borderId="4" xfId="0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165" fontId="10" fillId="6" borderId="28" xfId="5" applyNumberFormat="1" applyFont="1" applyFill="1" applyBorder="1" applyAlignment="1">
      <alignment horizontal="center" wrapText="1"/>
    </xf>
    <xf numFmtId="0" fontId="0" fillId="0" borderId="45" xfId="0" applyBorder="1" applyAlignment="1">
      <alignment wrapText="1"/>
    </xf>
    <xf numFmtId="0" fontId="4" fillId="0" borderId="4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65" fontId="4" fillId="0" borderId="10" xfId="5" applyNumberFormat="1" applyFont="1" applyBorder="1" applyAlignment="1">
      <alignment horizontal="center" vertical="center" wrapText="1"/>
    </xf>
    <xf numFmtId="165" fontId="44" fillId="0" borderId="7" xfId="5" applyNumberFormat="1" applyFont="1" applyBorder="1" applyAlignment="1">
      <alignment horizontal="center" wrapText="1" shrinkToFit="1"/>
    </xf>
    <xf numFmtId="0" fontId="8" fillId="0" borderId="7" xfId="6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0" fontId="8" fillId="0" borderId="13" xfId="6" applyFont="1" applyBorder="1" applyAlignment="1">
      <alignment vertical="center" wrapText="1"/>
    </xf>
    <xf numFmtId="165" fontId="4" fillId="4" borderId="10" xfId="5" applyNumberFormat="1" applyFont="1" applyFill="1" applyBorder="1" applyAlignment="1">
      <alignment horizontal="center" vertical="center" wrapText="1"/>
    </xf>
    <xf numFmtId="0" fontId="45" fillId="0" borderId="17" xfId="0" applyFont="1" applyBorder="1" applyAlignment="1">
      <alignment vertical="center" wrapText="1"/>
    </xf>
    <xf numFmtId="0" fontId="17" fillId="6" borderId="19" xfId="0" applyFont="1" applyFill="1" applyBorder="1" applyAlignment="1">
      <alignment horizontal="justify" vertical="center" wrapText="1"/>
    </xf>
    <xf numFmtId="0" fontId="17" fillId="4" borderId="18" xfId="0" applyFont="1" applyFill="1" applyBorder="1" applyAlignment="1">
      <alignment horizontal="center" vertical="center" wrapText="1"/>
    </xf>
    <xf numFmtId="165" fontId="4" fillId="0" borderId="42" xfId="5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165" fontId="10" fillId="6" borderId="4" xfId="5" applyNumberFormat="1" applyFont="1" applyFill="1" applyBorder="1" applyAlignment="1">
      <alignment horizontal="center" wrapText="1"/>
    </xf>
    <xf numFmtId="0" fontId="14" fillId="0" borderId="47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165" fontId="46" fillId="0" borderId="7" xfId="5" applyNumberFormat="1" applyFont="1" applyBorder="1" applyAlignment="1">
      <alignment wrapText="1" shrinkToFit="1"/>
    </xf>
    <xf numFmtId="165" fontId="4" fillId="4" borderId="20" xfId="5" applyNumberFormat="1" applyFont="1" applyFill="1" applyBorder="1" applyAlignment="1">
      <alignment horizontal="center" vertical="center" wrapText="1"/>
    </xf>
    <xf numFmtId="165" fontId="4" fillId="0" borderId="7" xfId="5" applyNumberFormat="1" applyFont="1" applyBorder="1" applyAlignment="1">
      <alignment vertical="center" wrapText="1"/>
    </xf>
    <xf numFmtId="0" fontId="4" fillId="4" borderId="19" xfId="0" applyFont="1" applyFill="1" applyBorder="1" applyAlignment="1">
      <alignment horizontal="center" vertical="center" wrapText="1"/>
    </xf>
    <xf numFmtId="165" fontId="4" fillId="0" borderId="26" xfId="5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center" wrapText="1"/>
    </xf>
    <xf numFmtId="0" fontId="16" fillId="0" borderId="0" xfId="0" applyFont="1" applyAlignment="1">
      <alignment wrapText="1"/>
    </xf>
    <xf numFmtId="165" fontId="4" fillId="0" borderId="12" xfId="5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horizontal="center" wrapText="1"/>
    </xf>
    <xf numFmtId="165" fontId="4" fillId="0" borderId="12" xfId="5" applyNumberFormat="1" applyFont="1" applyBorder="1" applyAlignment="1">
      <alignment horizontal="center" vertical="center" wrapText="1"/>
    </xf>
    <xf numFmtId="165" fontId="46" fillId="0" borderId="0" xfId="5" applyNumberFormat="1" applyFont="1" applyBorder="1" applyAlignment="1">
      <alignment wrapText="1" shrinkToFit="1"/>
    </xf>
    <xf numFmtId="0" fontId="25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14" fillId="0" borderId="1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7" fillId="6" borderId="7" xfId="0" applyFont="1" applyFill="1" applyBorder="1" applyAlignment="1">
      <alignment horizontal="justify" vertical="center" wrapText="1"/>
    </xf>
    <xf numFmtId="165" fontId="4" fillId="0" borderId="10" xfId="5" applyNumberFormat="1" applyFont="1" applyFill="1" applyBorder="1" applyAlignment="1">
      <alignment horizontal="center" vertical="center" wrapText="1"/>
    </xf>
    <xf numFmtId="165" fontId="4" fillId="0" borderId="7" xfId="5" applyNumberFormat="1" applyFont="1" applyFill="1" applyBorder="1" applyAlignment="1">
      <alignment vertical="center" wrapText="1"/>
    </xf>
    <xf numFmtId="165" fontId="4" fillId="4" borderId="7" xfId="5" applyNumberFormat="1" applyFont="1" applyFill="1" applyBorder="1" applyAlignment="1">
      <alignment vertical="center" wrapText="1"/>
    </xf>
    <xf numFmtId="165" fontId="4" fillId="0" borderId="19" xfId="5" applyNumberFormat="1" applyFont="1" applyBorder="1" applyAlignment="1">
      <alignment vertical="center" wrapText="1"/>
    </xf>
    <xf numFmtId="165" fontId="4" fillId="0" borderId="17" xfId="5" applyNumberFormat="1" applyFont="1" applyBorder="1" applyAlignment="1">
      <alignment vertical="center" wrapText="1"/>
    </xf>
    <xf numFmtId="165" fontId="4" fillId="0" borderId="44" xfId="5" applyNumberFormat="1" applyFont="1" applyBorder="1" applyAlignment="1">
      <alignment horizontal="center" vertical="center" wrapText="1"/>
    </xf>
    <xf numFmtId="0" fontId="14" fillId="0" borderId="48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justify" vertical="center" wrapText="1"/>
    </xf>
    <xf numFmtId="0" fontId="14" fillId="0" borderId="19" xfId="0" applyFont="1" applyBorder="1" applyAlignment="1">
      <alignment vertical="center" wrapText="1"/>
    </xf>
    <xf numFmtId="0" fontId="4" fillId="0" borderId="49" xfId="0" applyFont="1" applyBorder="1" applyAlignment="1">
      <alignment horizontal="center" vertical="center" wrapText="1"/>
    </xf>
    <xf numFmtId="165" fontId="17" fillId="2" borderId="10" xfId="5" applyNumberFormat="1" applyFont="1" applyFill="1" applyBorder="1" applyAlignment="1">
      <alignment horizontal="center" vertical="center" wrapText="1"/>
    </xf>
    <xf numFmtId="165" fontId="8" fillId="0" borderId="7" xfId="5" applyNumberFormat="1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vertical="center" wrapText="1"/>
    </xf>
    <xf numFmtId="0" fontId="17" fillId="5" borderId="7" xfId="0" applyFont="1" applyFill="1" applyBorder="1" applyAlignment="1">
      <alignment horizontal="justify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165" fontId="8" fillId="0" borderId="7" xfId="5" applyNumberFormat="1" applyFont="1" applyFill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165" fontId="8" fillId="4" borderId="10" xfId="5" applyNumberFormat="1" applyFont="1" applyFill="1" applyBorder="1" applyAlignment="1">
      <alignment horizontal="center" vertical="center" wrapText="1"/>
    </xf>
    <xf numFmtId="165" fontId="8" fillId="0" borderId="7" xfId="5" applyNumberFormat="1" applyFont="1" applyBorder="1" applyAlignment="1">
      <alignment vertical="center" wrapText="1"/>
    </xf>
    <xf numFmtId="165" fontId="8" fillId="0" borderId="7" xfId="5" applyNumberFormat="1" applyFont="1" applyFill="1" applyBorder="1" applyAlignment="1">
      <alignment horizontal="left" vertical="center" wrapText="1"/>
    </xf>
    <xf numFmtId="165" fontId="17" fillId="2" borderId="10" xfId="5" applyNumberFormat="1" applyFont="1" applyFill="1" applyBorder="1" applyAlignment="1">
      <alignment horizontal="center" wrapText="1"/>
    </xf>
    <xf numFmtId="165" fontId="8" fillId="0" borderId="0" xfId="5" applyNumberFormat="1" applyFont="1" applyBorder="1" applyAlignment="1">
      <alignment vertical="center" wrapText="1"/>
    </xf>
    <xf numFmtId="165" fontId="4" fillId="0" borderId="7" xfId="5" applyNumberFormat="1" applyFont="1" applyBorder="1" applyAlignment="1">
      <alignment horizontal="center" vertical="center" wrapText="1"/>
    </xf>
    <xf numFmtId="165" fontId="4" fillId="0" borderId="0" xfId="5" applyNumberFormat="1" applyFont="1" applyBorder="1" applyAlignment="1">
      <alignment horizontal="center" vertical="center" wrapText="1"/>
    </xf>
    <xf numFmtId="165" fontId="4" fillId="0" borderId="0" xfId="5" applyNumberFormat="1" applyFont="1" applyBorder="1" applyAlignment="1">
      <alignment horizontal="left" vertical="center" wrapText="1"/>
    </xf>
    <xf numFmtId="165" fontId="4" fillId="0" borderId="7" xfId="5" applyNumberFormat="1" applyFont="1" applyBorder="1" applyAlignment="1">
      <alignment horizontal="left" vertical="center" wrapText="1"/>
    </xf>
    <xf numFmtId="0" fontId="8" fillId="0" borderId="7" xfId="6" applyFont="1" applyBorder="1" applyAlignment="1">
      <alignment horizontal="justify" vertical="center" wrapText="1"/>
    </xf>
    <xf numFmtId="0" fontId="14" fillId="4" borderId="19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wrapText="1"/>
    </xf>
    <xf numFmtId="0" fontId="16" fillId="0" borderId="45" xfId="0" applyFont="1" applyBorder="1" applyAlignment="1">
      <alignment wrapText="1"/>
    </xf>
    <xf numFmtId="0" fontId="4" fillId="0" borderId="4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4" fillId="0" borderId="30" xfId="0" applyFont="1" applyBorder="1" applyAlignment="1">
      <alignment vertical="center" wrapText="1"/>
    </xf>
    <xf numFmtId="165" fontId="4" fillId="0" borderId="10" xfId="5" applyNumberFormat="1" applyFont="1" applyBorder="1" applyAlignment="1">
      <alignment horizontal="center" wrapText="1"/>
    </xf>
    <xf numFmtId="165" fontId="47" fillId="0" borderId="7" xfId="5" applyNumberFormat="1" applyFont="1" applyFill="1" applyBorder="1" applyAlignment="1">
      <alignment wrapText="1" shrinkToFit="1"/>
    </xf>
    <xf numFmtId="0" fontId="4" fillId="0" borderId="7" xfId="0" applyFont="1" applyBorder="1" applyAlignment="1">
      <alignment vertical="center" wrapText="1"/>
    </xf>
    <xf numFmtId="20" fontId="4" fillId="0" borderId="9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65" fontId="4" fillId="0" borderId="10" xfId="5" applyNumberFormat="1" applyFont="1" applyFill="1" applyBorder="1" applyAlignment="1">
      <alignment horizontal="center" wrapText="1"/>
    </xf>
    <xf numFmtId="165" fontId="44" fillId="0" borderId="7" xfId="5" applyNumberFormat="1" applyFont="1" applyFill="1" applyBorder="1" applyAlignment="1">
      <alignment wrapText="1"/>
    </xf>
    <xf numFmtId="0" fontId="8" fillId="0" borderId="16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165" fontId="46" fillId="0" borderId="7" xfId="5" applyNumberFormat="1" applyFont="1" applyFill="1" applyBorder="1" applyAlignment="1">
      <alignment wrapText="1" shrinkToFit="1"/>
    </xf>
    <xf numFmtId="165" fontId="4" fillId="0" borderId="50" xfId="5" applyNumberFormat="1" applyFont="1" applyBorder="1" applyAlignment="1">
      <alignment horizontal="center" vertical="center" wrapText="1"/>
    </xf>
    <xf numFmtId="0" fontId="14" fillId="0" borderId="46" xfId="0" applyFont="1" applyBorder="1" applyAlignment="1">
      <alignment vertical="center" wrapText="1"/>
    </xf>
    <xf numFmtId="0" fontId="4" fillId="0" borderId="46" xfId="0" applyFont="1" applyBorder="1" applyAlignment="1">
      <alignment horizontal="justify" vertical="center" wrapText="1"/>
    </xf>
    <xf numFmtId="0" fontId="4" fillId="0" borderId="51" xfId="0" applyFont="1" applyBorder="1" applyAlignment="1">
      <alignment horizontal="center" vertical="center" wrapText="1"/>
    </xf>
    <xf numFmtId="0" fontId="14" fillId="0" borderId="52" xfId="0" applyFont="1" applyBorder="1" applyAlignment="1">
      <alignment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6" fillId="0" borderId="7" xfId="5" applyNumberFormat="1" applyFont="1" applyBorder="1" applyAlignment="1">
      <alignment vertical="top" wrapText="1" shrinkToFit="1"/>
    </xf>
    <xf numFmtId="0" fontId="4" fillId="0" borderId="1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4" fillId="0" borderId="24" xfId="0" applyFont="1" applyBorder="1" applyAlignment="1">
      <alignment vertical="center" wrapText="1"/>
    </xf>
    <xf numFmtId="0" fontId="17" fillId="4" borderId="24" xfId="0" applyFont="1" applyFill="1" applyBorder="1" applyAlignment="1">
      <alignment horizontal="justify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17" fillId="3" borderId="54" xfId="0" applyFont="1" applyFill="1" applyBorder="1" applyAlignment="1">
      <alignment horizontal="center" vertical="center" wrapText="1"/>
    </xf>
    <xf numFmtId="165" fontId="48" fillId="3" borderId="4" xfId="5" applyNumberFormat="1" applyFont="1" applyFill="1" applyBorder="1" applyAlignment="1">
      <alignment vertical="center" wrapText="1"/>
    </xf>
    <xf numFmtId="168" fontId="4" fillId="0" borderId="6" xfId="5" applyNumberFormat="1" applyFont="1" applyBorder="1" applyAlignment="1">
      <alignment horizontal="center" wrapText="1"/>
    </xf>
    <xf numFmtId="165" fontId="4" fillId="0" borderId="45" xfId="5" applyNumberFormat="1" applyFont="1" applyBorder="1" applyAlignment="1">
      <alignment wrapText="1"/>
    </xf>
    <xf numFmtId="0" fontId="4" fillId="0" borderId="45" xfId="0" applyFont="1" applyBorder="1" applyAlignment="1">
      <alignment wrapText="1"/>
    </xf>
    <xf numFmtId="165" fontId="10" fillId="2" borderId="10" xfId="5" applyNumberFormat="1" applyFont="1" applyFill="1" applyBorder="1" applyAlignment="1">
      <alignment horizontal="center" wrapText="1"/>
    </xf>
    <xf numFmtId="165" fontId="10" fillId="0" borderId="7" xfId="5" applyNumberFormat="1" applyFont="1" applyBorder="1" applyAlignment="1">
      <alignment wrapText="1"/>
    </xf>
    <xf numFmtId="0" fontId="10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170" fontId="4" fillId="0" borderId="7" xfId="5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8" fillId="4" borderId="7" xfId="6" applyFont="1" applyFill="1" applyBorder="1" applyAlignment="1">
      <alignment vertical="center" wrapText="1"/>
    </xf>
    <xf numFmtId="0" fontId="4" fillId="0" borderId="7" xfId="0" applyFont="1" applyBorder="1" applyAlignment="1">
      <alignment wrapText="1"/>
    </xf>
    <xf numFmtId="170" fontId="4" fillId="0" borderId="7" xfId="5" applyFont="1" applyFill="1" applyBorder="1" applyAlignment="1">
      <alignment vertical="center" wrapText="1"/>
    </xf>
    <xf numFmtId="0" fontId="4" fillId="0" borderId="10" xfId="0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0" fontId="17" fillId="0" borderId="9" xfId="0" applyFont="1" applyBorder="1" applyAlignment="1">
      <alignment horizontal="center" wrapText="1"/>
    </xf>
    <xf numFmtId="166" fontId="4" fillId="0" borderId="7" xfId="5" applyNumberFormat="1" applyFont="1" applyFill="1" applyBorder="1" applyAlignment="1">
      <alignment horizontal="center" wrapText="1"/>
    </xf>
    <xf numFmtId="0" fontId="9" fillId="0" borderId="19" xfId="0" applyFont="1" applyBorder="1" applyAlignment="1">
      <alignment wrapText="1"/>
    </xf>
    <xf numFmtId="0" fontId="17" fillId="0" borderId="18" xfId="0" applyFont="1" applyBorder="1" applyAlignment="1">
      <alignment horizontal="center" wrapText="1"/>
    </xf>
    <xf numFmtId="0" fontId="9" fillId="5" borderId="22" xfId="0" applyFont="1" applyFill="1" applyBorder="1" applyAlignment="1">
      <alignment horizontal="left" vertical="center" wrapText="1"/>
    </xf>
    <xf numFmtId="0" fontId="17" fillId="0" borderId="21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165" fontId="4" fillId="0" borderId="7" xfId="5" applyNumberFormat="1" applyFont="1" applyBorder="1" applyAlignment="1">
      <alignment wrapText="1"/>
    </xf>
    <xf numFmtId="0" fontId="8" fillId="0" borderId="10" xfId="0" applyFont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7" xfId="0" applyFont="1" applyBorder="1" applyAlignment="1">
      <alignment horizontal="center" wrapText="1"/>
    </xf>
    <xf numFmtId="0" fontId="9" fillId="5" borderId="7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165" fontId="4" fillId="0" borderId="20" xfId="5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justify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165" fontId="6" fillId="0" borderId="8" xfId="5" applyNumberFormat="1" applyFont="1" applyFill="1" applyBorder="1" applyAlignment="1">
      <alignment horizontal="center" vertical="center" wrapText="1"/>
    </xf>
    <xf numFmtId="164" fontId="6" fillId="0" borderId="8" xfId="2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3" borderId="4" xfId="0" applyFill="1" applyBorder="1"/>
    <xf numFmtId="165" fontId="10" fillId="6" borderId="28" xfId="5" applyNumberFormat="1" applyFont="1" applyFill="1" applyBorder="1" applyAlignment="1">
      <alignment horizontal="center"/>
    </xf>
    <xf numFmtId="0" fontId="0" fillId="0" borderId="45" xfId="0" applyBorder="1"/>
    <xf numFmtId="165" fontId="44" fillId="0" borderId="7" xfId="5" applyNumberFormat="1" applyFont="1" applyBorder="1" applyAlignment="1">
      <alignment horizontal="center" shrinkToFit="1"/>
    </xf>
    <xf numFmtId="165" fontId="10" fillId="6" borderId="4" xfId="5" applyNumberFormat="1" applyFont="1" applyFill="1" applyBorder="1" applyAlignment="1">
      <alignment horizontal="center"/>
    </xf>
    <xf numFmtId="165" fontId="46" fillId="0" borderId="7" xfId="5" applyNumberFormat="1" applyFont="1" applyBorder="1" applyAlignment="1">
      <alignment shrinkToFit="1"/>
    </xf>
    <xf numFmtId="165" fontId="4" fillId="0" borderId="7" xfId="5" applyNumberFormat="1" applyFont="1" applyBorder="1" applyAlignment="1">
      <alignment vertical="center"/>
    </xf>
    <xf numFmtId="165" fontId="4" fillId="0" borderId="7" xfId="5" applyNumberFormat="1" applyFont="1" applyFill="1" applyBorder="1" applyAlignment="1">
      <alignment vertical="center"/>
    </xf>
    <xf numFmtId="0" fontId="8" fillId="4" borderId="7" xfId="6" applyFont="1" applyFill="1" applyBorder="1" applyAlignment="1">
      <alignment horizontal="center" vertical="center" wrapText="1"/>
    </xf>
    <xf numFmtId="165" fontId="4" fillId="0" borderId="19" xfId="5" applyNumberFormat="1" applyFont="1" applyBorder="1" applyAlignment="1">
      <alignment vertical="center"/>
    </xf>
    <xf numFmtId="165" fontId="4" fillId="0" borderId="0" xfId="5" applyNumberFormat="1" applyFont="1" applyFill="1" applyBorder="1" applyAlignment="1">
      <alignment vertical="center"/>
    </xf>
    <xf numFmtId="165" fontId="8" fillId="0" borderId="7" xfId="5" applyNumberFormat="1" applyFont="1" applyFill="1" applyBorder="1" applyAlignment="1">
      <alignment horizontal="center" vertical="center"/>
    </xf>
    <xf numFmtId="165" fontId="8" fillId="0" borderId="7" xfId="5" applyNumberFormat="1" applyFont="1" applyBorder="1" applyAlignment="1">
      <alignment vertical="center"/>
    </xf>
    <xf numFmtId="165" fontId="8" fillId="0" borderId="7" xfId="5" applyNumberFormat="1" applyFont="1" applyFill="1" applyBorder="1" applyAlignment="1">
      <alignment horizontal="left" vertical="center"/>
    </xf>
    <xf numFmtId="165" fontId="8" fillId="0" borderId="17" xfId="5" applyNumberFormat="1" applyFont="1" applyBorder="1" applyAlignment="1">
      <alignment vertical="center"/>
    </xf>
    <xf numFmtId="165" fontId="17" fillId="2" borderId="41" xfId="5" applyNumberFormat="1" applyFont="1" applyFill="1" applyBorder="1" applyAlignment="1">
      <alignment horizontal="center"/>
    </xf>
    <xf numFmtId="0" fontId="0" fillId="0" borderId="7" xfId="0" applyBorder="1"/>
    <xf numFmtId="0" fontId="4" fillId="0" borderId="13" xfId="0" applyFont="1" applyBorder="1" applyAlignment="1">
      <alignment horizontal="center" vertical="center" wrapText="1"/>
    </xf>
    <xf numFmtId="165" fontId="4" fillId="0" borderId="41" xfId="5" applyNumberFormat="1" applyFont="1" applyBorder="1" applyAlignment="1">
      <alignment horizontal="center" vertical="center"/>
    </xf>
    <xf numFmtId="165" fontId="4" fillId="0" borderId="13" xfId="5" applyNumberFormat="1" applyFont="1" applyBorder="1" applyAlignment="1">
      <alignment horizontal="center" vertical="center"/>
    </xf>
    <xf numFmtId="165" fontId="4" fillId="0" borderId="0" xfId="5" applyNumberFormat="1" applyFont="1" applyBorder="1" applyAlignment="1">
      <alignment horizontal="center" vertical="center"/>
    </xf>
    <xf numFmtId="165" fontId="4" fillId="0" borderId="0" xfId="5" applyNumberFormat="1" applyFont="1" applyBorder="1" applyAlignment="1">
      <alignment horizontal="left" vertical="center"/>
    </xf>
    <xf numFmtId="165" fontId="4" fillId="0" borderId="7" xfId="5" applyNumberFormat="1" applyFont="1" applyBorder="1" applyAlignment="1">
      <alignment horizontal="center" vertical="center"/>
    </xf>
    <xf numFmtId="165" fontId="4" fillId="0" borderId="7" xfId="5" applyNumberFormat="1" applyFont="1" applyBorder="1" applyAlignment="1">
      <alignment horizontal="left" vertical="center"/>
    </xf>
    <xf numFmtId="165" fontId="4" fillId="4" borderId="41" xfId="5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16" fillId="0" borderId="45" xfId="0" applyFont="1" applyBorder="1"/>
    <xf numFmtId="0" fontId="4" fillId="0" borderId="4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17" fillId="2" borderId="10" xfId="5" applyNumberFormat="1" applyFont="1" applyFill="1" applyBorder="1" applyAlignment="1">
      <alignment horizontal="center"/>
    </xf>
    <xf numFmtId="165" fontId="4" fillId="0" borderId="10" xfId="5" applyNumberFormat="1" applyFont="1" applyFill="1" applyBorder="1" applyAlignment="1">
      <alignment horizontal="center"/>
    </xf>
    <xf numFmtId="165" fontId="46" fillId="0" borderId="7" xfId="5" applyNumberFormat="1" applyFont="1" applyFill="1" applyBorder="1" applyAlignment="1">
      <alignment shrinkToFit="1"/>
    </xf>
    <xf numFmtId="168" fontId="4" fillId="0" borderId="6" xfId="5" applyNumberFormat="1" applyFont="1" applyBorder="1" applyAlignment="1">
      <alignment horizontal="center"/>
    </xf>
    <xf numFmtId="165" fontId="4" fillId="0" borderId="45" xfId="5" applyNumberFormat="1" applyFont="1" applyBorder="1" applyAlignment="1"/>
    <xf numFmtId="0" fontId="4" fillId="0" borderId="45" xfId="0" applyFont="1" applyBorder="1"/>
    <xf numFmtId="165" fontId="10" fillId="2" borderId="10" xfId="5" applyNumberFormat="1" applyFont="1" applyFill="1" applyBorder="1" applyAlignment="1">
      <alignment horizontal="center"/>
    </xf>
    <xf numFmtId="165" fontId="10" fillId="0" borderId="7" xfId="5" applyNumberFormat="1" applyFont="1" applyBorder="1" applyAlignment="1"/>
    <xf numFmtId="165" fontId="4" fillId="0" borderId="10" xfId="5" applyNumberFormat="1" applyFont="1" applyFill="1" applyBorder="1" applyAlignment="1">
      <alignment horizontal="center" vertical="center"/>
    </xf>
    <xf numFmtId="165" fontId="8" fillId="0" borderId="7" xfId="5" applyNumberFormat="1" applyFont="1" applyFill="1" applyBorder="1" applyAlignment="1">
      <alignment vertical="center"/>
    </xf>
    <xf numFmtId="166" fontId="4" fillId="0" borderId="7" xfId="5" applyNumberFormat="1" applyFont="1" applyFill="1" applyBorder="1" applyAlignment="1">
      <alignment horizontal="center"/>
    </xf>
    <xf numFmtId="0" fontId="9" fillId="5" borderId="22" xfId="0" applyFont="1" applyFill="1" applyBorder="1" applyAlignment="1">
      <alignment horizontal="left" vertical="center"/>
    </xf>
    <xf numFmtId="0" fontId="17" fillId="0" borderId="21" xfId="0" applyFont="1" applyBorder="1" applyAlignment="1">
      <alignment horizontal="center"/>
    </xf>
    <xf numFmtId="165" fontId="4" fillId="0" borderId="10" xfId="5" applyNumberFormat="1" applyFont="1" applyBorder="1" applyAlignment="1">
      <alignment horizontal="center"/>
    </xf>
    <xf numFmtId="165" fontId="4" fillId="0" borderId="7" xfId="5" applyNumberFormat="1" applyFont="1" applyBorder="1" applyAlignment="1"/>
    <xf numFmtId="165" fontId="6" fillId="0" borderId="8" xfId="5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4" fillId="0" borderId="17" xfId="0" applyFont="1" applyBorder="1" applyAlignment="1">
      <alignment horizontal="justify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165" fontId="27" fillId="7" borderId="13" xfId="1" applyNumberFormat="1" applyFont="1" applyFill="1" applyBorder="1" applyAlignment="1">
      <alignment horizontal="center" vertical="center" wrapText="1"/>
    </xf>
    <xf numFmtId="165" fontId="27" fillId="7" borderId="14" xfId="1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5" fontId="14" fillId="0" borderId="17" xfId="1" applyNumberFormat="1" applyFont="1" applyBorder="1" applyAlignment="1">
      <alignment horizontal="center" vertical="center" wrapText="1"/>
    </xf>
    <xf numFmtId="165" fontId="14" fillId="0" borderId="7" xfId="1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65" fontId="19" fillId="3" borderId="13" xfId="1" applyNumberFormat="1" applyFont="1" applyFill="1" applyBorder="1" applyAlignment="1">
      <alignment horizontal="center" vertical="center" wrapText="1"/>
    </xf>
    <xf numFmtId="165" fontId="19" fillId="3" borderId="14" xfId="1" applyNumberFormat="1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0" borderId="22" xfId="0" applyFont="1" applyBorder="1" applyAlignment="1">
      <alignment horizontal="left"/>
    </xf>
    <xf numFmtId="164" fontId="3" fillId="0" borderId="1" xfId="2" applyFont="1" applyBorder="1" applyAlignment="1">
      <alignment horizontal="center" vertical="center" wrapText="1"/>
    </xf>
    <xf numFmtId="164" fontId="3" fillId="0" borderId="2" xfId="2" applyFont="1" applyBorder="1" applyAlignment="1">
      <alignment horizontal="center" vertical="center" wrapText="1"/>
    </xf>
    <xf numFmtId="164" fontId="3" fillId="0" borderId="3" xfId="2" applyFont="1" applyBorder="1" applyAlignment="1">
      <alignment horizontal="center" vertical="center" wrapText="1"/>
    </xf>
    <xf numFmtId="164" fontId="5" fillId="0" borderId="4" xfId="2" applyFont="1" applyBorder="1" applyAlignment="1">
      <alignment horizontal="center" vertical="center" wrapText="1"/>
    </xf>
    <xf numFmtId="164" fontId="6" fillId="0" borderId="8" xfId="2" applyFont="1" applyBorder="1" applyAlignment="1">
      <alignment horizontal="center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164" fontId="6" fillId="0" borderId="4" xfId="2" applyFont="1" applyBorder="1" applyAlignment="1">
      <alignment horizontal="center" wrapText="1"/>
    </xf>
    <xf numFmtId="165" fontId="19" fillId="3" borderId="13" xfId="4" applyNumberFormat="1" applyFont="1" applyFill="1" applyBorder="1" applyAlignment="1">
      <alignment horizontal="center" vertical="center" wrapText="1"/>
    </xf>
    <xf numFmtId="165" fontId="19" fillId="3" borderId="41" xfId="4" applyNumberFormat="1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2" xfId="0" applyFont="1" applyBorder="1" applyAlignment="1">
      <alignment horizontal="center"/>
    </xf>
    <xf numFmtId="0" fontId="14" fillId="0" borderId="43" xfId="0" applyFont="1" applyBorder="1" applyAlignment="1">
      <alignment horizontal="justify" vertical="center" wrapText="1"/>
    </xf>
    <xf numFmtId="0" fontId="14" fillId="0" borderId="25" xfId="0" applyFont="1" applyBorder="1" applyAlignment="1">
      <alignment horizontal="justify" vertical="center" wrapText="1"/>
    </xf>
    <xf numFmtId="165" fontId="14" fillId="0" borderId="42" xfId="4" applyNumberFormat="1" applyFont="1" applyBorder="1" applyAlignment="1">
      <alignment horizontal="center" vertical="center" wrapText="1"/>
    </xf>
    <xf numFmtId="165" fontId="14" fillId="0" borderId="10" xfId="4" applyNumberFormat="1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165" fontId="27" fillId="7" borderId="30" xfId="4" applyNumberFormat="1" applyFont="1" applyFill="1" applyBorder="1" applyAlignment="1">
      <alignment horizontal="center" vertical="center" wrapText="1"/>
    </xf>
    <xf numFmtId="165" fontId="27" fillId="7" borderId="35" xfId="4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8" fillId="3" borderId="53" xfId="0" applyFont="1" applyFill="1" applyBorder="1" applyAlignment="1">
      <alignment horizontal="center" vertical="center" wrapText="1"/>
    </xf>
    <xf numFmtId="0" fontId="48" fillId="3" borderId="2" xfId="0" applyFont="1" applyFill="1" applyBorder="1" applyAlignment="1">
      <alignment horizontal="center" vertical="center" wrapText="1"/>
    </xf>
    <xf numFmtId="0" fontId="48" fillId="3" borderId="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48" fillId="3" borderId="15" xfId="0" applyFont="1" applyFill="1" applyBorder="1" applyAlignment="1">
      <alignment horizontal="center" vertical="center" wrapText="1"/>
    </xf>
    <xf numFmtId="0" fontId="48" fillId="3" borderId="56" xfId="0" applyFont="1" applyFill="1" applyBorder="1" applyAlignment="1">
      <alignment horizontal="center" vertical="center" wrapText="1"/>
    </xf>
    <xf numFmtId="0" fontId="48" fillId="3" borderId="55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left" wrapText="1"/>
    </xf>
    <xf numFmtId="0" fontId="4" fillId="0" borderId="4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wrapText="1"/>
    </xf>
    <xf numFmtId="0" fontId="4" fillId="0" borderId="49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165" fontId="4" fillId="0" borderId="42" xfId="5" applyNumberFormat="1" applyFont="1" applyBorder="1" applyAlignment="1">
      <alignment horizontal="center" vertical="center" wrapText="1"/>
    </xf>
    <xf numFmtId="165" fontId="4" fillId="0" borderId="10" xfId="5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</cellXfs>
  <cellStyles count="7">
    <cellStyle name="Comma 2" xfId="3" xr:uid="{00000000-0005-0000-0000-000001000000}"/>
    <cellStyle name="Milliers" xfId="1" builtinId="3"/>
    <cellStyle name="Milliers 2" xfId="2" xr:uid="{00000000-0005-0000-0000-000002000000}"/>
    <cellStyle name="Milliers 3" xfId="4" xr:uid="{C7A011B5-0EDE-4BD3-AC42-1DFCD4FEBB52}"/>
    <cellStyle name="Milliers 4" xfId="5" xr:uid="{752DF7D5-76D3-43C3-BFD2-D6BB514970BC}"/>
    <cellStyle name="Normal" xfId="0" builtinId="0"/>
    <cellStyle name="Normal 2" xfId="6" xr:uid="{9AB33832-6F33-4063-9AD6-07D9AB9F7A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194</xdr:row>
      <xdr:rowOff>0</xdr:rowOff>
    </xdr:from>
    <xdr:ext cx="2803357" cy="11848"/>
    <xdr:pic>
      <xdr:nvPicPr>
        <xdr:cNvPr id="2" name="Image 1" descr="cachet  avec siganture.jpg">
          <a:extLst>
            <a:ext uri="{FF2B5EF4-FFF2-40B4-BE49-F238E27FC236}">
              <a16:creationId xmlns:a16="http://schemas.microsoft.com/office/drawing/2014/main" id="{9BB014B9-EE0A-4B88-9B8A-263EF3A9DF81}"/>
            </a:ext>
          </a:extLst>
        </xdr:cNvPr>
        <xdr:cNvPicPr/>
      </xdr:nvPicPr>
      <xdr:blipFill>
        <a:blip xmlns:r="http://schemas.openxmlformats.org/officeDocument/2006/relationships" r:embed="rId1"/>
        <a:srcRect l="5011" t="28294" r="14088" b="20111"/>
        <a:stretch>
          <a:fillRect/>
        </a:stretch>
      </xdr:blipFill>
      <xdr:spPr bwMode="auto">
        <a:xfrm>
          <a:off x="2921000" y="35725100"/>
          <a:ext cx="2803357" cy="11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7"/>
  <sheetViews>
    <sheetView tabSelected="1" zoomScale="70" zoomScaleNormal="70" workbookViewId="0">
      <selection sqref="A1:F1"/>
    </sheetView>
  </sheetViews>
  <sheetFormatPr baseColWidth="10" defaultColWidth="11.36328125" defaultRowHeight="15.5" x14ac:dyDescent="0.35"/>
  <cols>
    <col min="1" max="1" width="7" style="5" customWidth="1"/>
    <col min="2" max="2" width="68.36328125" style="1" customWidth="1"/>
    <col min="3" max="3" width="5.36328125" style="5" customWidth="1"/>
    <col min="4" max="4" width="12.90625" style="5" bestFit="1" customWidth="1"/>
    <col min="5" max="5" width="13.54296875" style="6" customWidth="1"/>
    <col min="6" max="6" width="21.453125" style="8" customWidth="1"/>
    <col min="7" max="7" width="11.36328125" style="1"/>
    <col min="8" max="8" width="14" style="1" customWidth="1"/>
    <col min="9" max="253" width="11.36328125" style="1"/>
    <col min="254" max="254" width="6.08984375" style="1" customWidth="1"/>
    <col min="255" max="255" width="70.36328125" style="1" customWidth="1"/>
    <col min="256" max="256" width="5.36328125" style="1" customWidth="1"/>
    <col min="257" max="257" width="23.6328125" style="1" customWidth="1"/>
    <col min="258" max="258" width="16" style="1" customWidth="1"/>
    <col min="259" max="259" width="25.36328125" style="1" customWidth="1"/>
    <col min="260" max="260" width="11.36328125" style="1"/>
    <col min="261" max="261" width="14" style="1" customWidth="1"/>
    <col min="262" max="509" width="11.36328125" style="1"/>
    <col min="510" max="510" width="6.08984375" style="1" customWidth="1"/>
    <col min="511" max="511" width="70.36328125" style="1" customWidth="1"/>
    <col min="512" max="512" width="5.36328125" style="1" customWidth="1"/>
    <col min="513" max="513" width="23.6328125" style="1" customWidth="1"/>
    <col min="514" max="514" width="16" style="1" customWidth="1"/>
    <col min="515" max="515" width="25.36328125" style="1" customWidth="1"/>
    <col min="516" max="516" width="11.36328125" style="1"/>
    <col min="517" max="517" width="14" style="1" customWidth="1"/>
    <col min="518" max="765" width="11.36328125" style="1"/>
    <col min="766" max="766" width="6.08984375" style="1" customWidth="1"/>
    <col min="767" max="767" width="70.36328125" style="1" customWidth="1"/>
    <col min="768" max="768" width="5.36328125" style="1" customWidth="1"/>
    <col min="769" max="769" width="23.6328125" style="1" customWidth="1"/>
    <col min="770" max="770" width="16" style="1" customWidth="1"/>
    <col min="771" max="771" width="25.36328125" style="1" customWidth="1"/>
    <col min="772" max="772" width="11.36328125" style="1"/>
    <col min="773" max="773" width="14" style="1" customWidth="1"/>
    <col min="774" max="1021" width="11.36328125" style="1"/>
    <col min="1022" max="1022" width="6.08984375" style="1" customWidth="1"/>
    <col min="1023" max="1023" width="70.36328125" style="1" customWidth="1"/>
    <col min="1024" max="1024" width="5.36328125" style="1" customWidth="1"/>
    <col min="1025" max="1025" width="23.6328125" style="1" customWidth="1"/>
    <col min="1026" max="1026" width="16" style="1" customWidth="1"/>
    <col min="1027" max="1027" width="25.36328125" style="1" customWidth="1"/>
    <col min="1028" max="1028" width="11.36328125" style="1"/>
    <col min="1029" max="1029" width="14" style="1" customWidth="1"/>
    <col min="1030" max="1277" width="11.36328125" style="1"/>
    <col min="1278" max="1278" width="6.08984375" style="1" customWidth="1"/>
    <col min="1279" max="1279" width="70.36328125" style="1" customWidth="1"/>
    <col min="1280" max="1280" width="5.36328125" style="1" customWidth="1"/>
    <col min="1281" max="1281" width="23.6328125" style="1" customWidth="1"/>
    <col min="1282" max="1282" width="16" style="1" customWidth="1"/>
    <col min="1283" max="1283" width="25.36328125" style="1" customWidth="1"/>
    <col min="1284" max="1284" width="11.36328125" style="1"/>
    <col min="1285" max="1285" width="14" style="1" customWidth="1"/>
    <col min="1286" max="1533" width="11.36328125" style="1"/>
    <col min="1534" max="1534" width="6.08984375" style="1" customWidth="1"/>
    <col min="1535" max="1535" width="70.36328125" style="1" customWidth="1"/>
    <col min="1536" max="1536" width="5.36328125" style="1" customWidth="1"/>
    <col min="1537" max="1537" width="23.6328125" style="1" customWidth="1"/>
    <col min="1538" max="1538" width="16" style="1" customWidth="1"/>
    <col min="1539" max="1539" width="25.36328125" style="1" customWidth="1"/>
    <col min="1540" max="1540" width="11.36328125" style="1"/>
    <col min="1541" max="1541" width="14" style="1" customWidth="1"/>
    <col min="1542" max="1789" width="11.36328125" style="1"/>
    <col min="1790" max="1790" width="6.08984375" style="1" customWidth="1"/>
    <col min="1791" max="1791" width="70.36328125" style="1" customWidth="1"/>
    <col min="1792" max="1792" width="5.36328125" style="1" customWidth="1"/>
    <col min="1793" max="1793" width="23.6328125" style="1" customWidth="1"/>
    <col min="1794" max="1794" width="16" style="1" customWidth="1"/>
    <col min="1795" max="1795" width="25.36328125" style="1" customWidth="1"/>
    <col min="1796" max="1796" width="11.36328125" style="1"/>
    <col min="1797" max="1797" width="14" style="1" customWidth="1"/>
    <col min="1798" max="2045" width="11.36328125" style="1"/>
    <col min="2046" max="2046" width="6.08984375" style="1" customWidth="1"/>
    <col min="2047" max="2047" width="70.36328125" style="1" customWidth="1"/>
    <col min="2048" max="2048" width="5.36328125" style="1" customWidth="1"/>
    <col min="2049" max="2049" width="23.6328125" style="1" customWidth="1"/>
    <col min="2050" max="2050" width="16" style="1" customWidth="1"/>
    <col min="2051" max="2051" width="25.36328125" style="1" customWidth="1"/>
    <col min="2052" max="2052" width="11.36328125" style="1"/>
    <col min="2053" max="2053" width="14" style="1" customWidth="1"/>
    <col min="2054" max="2301" width="11.36328125" style="1"/>
    <col min="2302" max="2302" width="6.08984375" style="1" customWidth="1"/>
    <col min="2303" max="2303" width="70.36328125" style="1" customWidth="1"/>
    <col min="2304" max="2304" width="5.36328125" style="1" customWidth="1"/>
    <col min="2305" max="2305" width="23.6328125" style="1" customWidth="1"/>
    <col min="2306" max="2306" width="16" style="1" customWidth="1"/>
    <col min="2307" max="2307" width="25.36328125" style="1" customWidth="1"/>
    <col min="2308" max="2308" width="11.36328125" style="1"/>
    <col min="2309" max="2309" width="14" style="1" customWidth="1"/>
    <col min="2310" max="2557" width="11.36328125" style="1"/>
    <col min="2558" max="2558" width="6.08984375" style="1" customWidth="1"/>
    <col min="2559" max="2559" width="70.36328125" style="1" customWidth="1"/>
    <col min="2560" max="2560" width="5.36328125" style="1" customWidth="1"/>
    <col min="2561" max="2561" width="23.6328125" style="1" customWidth="1"/>
    <col min="2562" max="2562" width="16" style="1" customWidth="1"/>
    <col min="2563" max="2563" width="25.36328125" style="1" customWidth="1"/>
    <col min="2564" max="2564" width="11.36328125" style="1"/>
    <col min="2565" max="2565" width="14" style="1" customWidth="1"/>
    <col min="2566" max="2813" width="11.36328125" style="1"/>
    <col min="2814" max="2814" width="6.08984375" style="1" customWidth="1"/>
    <col min="2815" max="2815" width="70.36328125" style="1" customWidth="1"/>
    <col min="2816" max="2816" width="5.36328125" style="1" customWidth="1"/>
    <col min="2817" max="2817" width="23.6328125" style="1" customWidth="1"/>
    <col min="2818" max="2818" width="16" style="1" customWidth="1"/>
    <col min="2819" max="2819" width="25.36328125" style="1" customWidth="1"/>
    <col min="2820" max="2820" width="11.36328125" style="1"/>
    <col min="2821" max="2821" width="14" style="1" customWidth="1"/>
    <col min="2822" max="3069" width="11.36328125" style="1"/>
    <col min="3070" max="3070" width="6.08984375" style="1" customWidth="1"/>
    <col min="3071" max="3071" width="70.36328125" style="1" customWidth="1"/>
    <col min="3072" max="3072" width="5.36328125" style="1" customWidth="1"/>
    <col min="3073" max="3073" width="23.6328125" style="1" customWidth="1"/>
    <col min="3074" max="3074" width="16" style="1" customWidth="1"/>
    <col min="3075" max="3075" width="25.36328125" style="1" customWidth="1"/>
    <col min="3076" max="3076" width="11.36328125" style="1"/>
    <col min="3077" max="3077" width="14" style="1" customWidth="1"/>
    <col min="3078" max="3325" width="11.36328125" style="1"/>
    <col min="3326" max="3326" width="6.08984375" style="1" customWidth="1"/>
    <col min="3327" max="3327" width="70.36328125" style="1" customWidth="1"/>
    <col min="3328" max="3328" width="5.36328125" style="1" customWidth="1"/>
    <col min="3329" max="3329" width="23.6328125" style="1" customWidth="1"/>
    <col min="3330" max="3330" width="16" style="1" customWidth="1"/>
    <col min="3331" max="3331" width="25.36328125" style="1" customWidth="1"/>
    <col min="3332" max="3332" width="11.36328125" style="1"/>
    <col min="3333" max="3333" width="14" style="1" customWidth="1"/>
    <col min="3334" max="3581" width="11.36328125" style="1"/>
    <col min="3582" max="3582" width="6.08984375" style="1" customWidth="1"/>
    <col min="3583" max="3583" width="70.36328125" style="1" customWidth="1"/>
    <col min="3584" max="3584" width="5.36328125" style="1" customWidth="1"/>
    <col min="3585" max="3585" width="23.6328125" style="1" customWidth="1"/>
    <col min="3586" max="3586" width="16" style="1" customWidth="1"/>
    <col min="3587" max="3587" width="25.36328125" style="1" customWidth="1"/>
    <col min="3588" max="3588" width="11.36328125" style="1"/>
    <col min="3589" max="3589" width="14" style="1" customWidth="1"/>
    <col min="3590" max="3837" width="11.36328125" style="1"/>
    <col min="3838" max="3838" width="6.08984375" style="1" customWidth="1"/>
    <col min="3839" max="3839" width="70.36328125" style="1" customWidth="1"/>
    <col min="3840" max="3840" width="5.36328125" style="1" customWidth="1"/>
    <col min="3841" max="3841" width="23.6328125" style="1" customWidth="1"/>
    <col min="3842" max="3842" width="16" style="1" customWidth="1"/>
    <col min="3843" max="3843" width="25.36328125" style="1" customWidth="1"/>
    <col min="3844" max="3844" width="11.36328125" style="1"/>
    <col min="3845" max="3845" width="14" style="1" customWidth="1"/>
    <col min="3846" max="4093" width="11.36328125" style="1"/>
    <col min="4094" max="4094" width="6.08984375" style="1" customWidth="1"/>
    <col min="4095" max="4095" width="70.36328125" style="1" customWidth="1"/>
    <col min="4096" max="4096" width="5.36328125" style="1" customWidth="1"/>
    <col min="4097" max="4097" width="23.6328125" style="1" customWidth="1"/>
    <col min="4098" max="4098" width="16" style="1" customWidth="1"/>
    <col min="4099" max="4099" width="25.36328125" style="1" customWidth="1"/>
    <col min="4100" max="4100" width="11.36328125" style="1"/>
    <col min="4101" max="4101" width="14" style="1" customWidth="1"/>
    <col min="4102" max="4349" width="11.36328125" style="1"/>
    <col min="4350" max="4350" width="6.08984375" style="1" customWidth="1"/>
    <col min="4351" max="4351" width="70.36328125" style="1" customWidth="1"/>
    <col min="4352" max="4352" width="5.36328125" style="1" customWidth="1"/>
    <col min="4353" max="4353" width="23.6328125" style="1" customWidth="1"/>
    <col min="4354" max="4354" width="16" style="1" customWidth="1"/>
    <col min="4355" max="4355" width="25.36328125" style="1" customWidth="1"/>
    <col min="4356" max="4356" width="11.36328125" style="1"/>
    <col min="4357" max="4357" width="14" style="1" customWidth="1"/>
    <col min="4358" max="4605" width="11.36328125" style="1"/>
    <col min="4606" max="4606" width="6.08984375" style="1" customWidth="1"/>
    <col min="4607" max="4607" width="70.36328125" style="1" customWidth="1"/>
    <col min="4608" max="4608" width="5.36328125" style="1" customWidth="1"/>
    <col min="4609" max="4609" width="23.6328125" style="1" customWidth="1"/>
    <col min="4610" max="4610" width="16" style="1" customWidth="1"/>
    <col min="4611" max="4611" width="25.36328125" style="1" customWidth="1"/>
    <col min="4612" max="4612" width="11.36328125" style="1"/>
    <col min="4613" max="4613" width="14" style="1" customWidth="1"/>
    <col min="4614" max="4861" width="11.36328125" style="1"/>
    <col min="4862" max="4862" width="6.08984375" style="1" customWidth="1"/>
    <col min="4863" max="4863" width="70.36328125" style="1" customWidth="1"/>
    <col min="4864" max="4864" width="5.36328125" style="1" customWidth="1"/>
    <col min="4865" max="4865" width="23.6328125" style="1" customWidth="1"/>
    <col min="4866" max="4866" width="16" style="1" customWidth="1"/>
    <col min="4867" max="4867" width="25.36328125" style="1" customWidth="1"/>
    <col min="4868" max="4868" width="11.36328125" style="1"/>
    <col min="4869" max="4869" width="14" style="1" customWidth="1"/>
    <col min="4870" max="5117" width="11.36328125" style="1"/>
    <col min="5118" max="5118" width="6.08984375" style="1" customWidth="1"/>
    <col min="5119" max="5119" width="70.36328125" style="1" customWidth="1"/>
    <col min="5120" max="5120" width="5.36328125" style="1" customWidth="1"/>
    <col min="5121" max="5121" width="23.6328125" style="1" customWidth="1"/>
    <col min="5122" max="5122" width="16" style="1" customWidth="1"/>
    <col min="5123" max="5123" width="25.36328125" style="1" customWidth="1"/>
    <col min="5124" max="5124" width="11.36328125" style="1"/>
    <col min="5125" max="5125" width="14" style="1" customWidth="1"/>
    <col min="5126" max="5373" width="11.36328125" style="1"/>
    <col min="5374" max="5374" width="6.08984375" style="1" customWidth="1"/>
    <col min="5375" max="5375" width="70.36328125" style="1" customWidth="1"/>
    <col min="5376" max="5376" width="5.36328125" style="1" customWidth="1"/>
    <col min="5377" max="5377" width="23.6328125" style="1" customWidth="1"/>
    <col min="5378" max="5378" width="16" style="1" customWidth="1"/>
    <col min="5379" max="5379" width="25.36328125" style="1" customWidth="1"/>
    <col min="5380" max="5380" width="11.36328125" style="1"/>
    <col min="5381" max="5381" width="14" style="1" customWidth="1"/>
    <col min="5382" max="5629" width="11.36328125" style="1"/>
    <col min="5630" max="5630" width="6.08984375" style="1" customWidth="1"/>
    <col min="5631" max="5631" width="70.36328125" style="1" customWidth="1"/>
    <col min="5632" max="5632" width="5.36328125" style="1" customWidth="1"/>
    <col min="5633" max="5633" width="23.6328125" style="1" customWidth="1"/>
    <col min="5634" max="5634" width="16" style="1" customWidth="1"/>
    <col min="5635" max="5635" width="25.36328125" style="1" customWidth="1"/>
    <col min="5636" max="5636" width="11.36328125" style="1"/>
    <col min="5637" max="5637" width="14" style="1" customWidth="1"/>
    <col min="5638" max="5885" width="11.36328125" style="1"/>
    <col min="5886" max="5886" width="6.08984375" style="1" customWidth="1"/>
    <col min="5887" max="5887" width="70.36328125" style="1" customWidth="1"/>
    <col min="5888" max="5888" width="5.36328125" style="1" customWidth="1"/>
    <col min="5889" max="5889" width="23.6328125" style="1" customWidth="1"/>
    <col min="5890" max="5890" width="16" style="1" customWidth="1"/>
    <col min="5891" max="5891" width="25.36328125" style="1" customWidth="1"/>
    <col min="5892" max="5892" width="11.36328125" style="1"/>
    <col min="5893" max="5893" width="14" style="1" customWidth="1"/>
    <col min="5894" max="6141" width="11.36328125" style="1"/>
    <col min="6142" max="6142" width="6.08984375" style="1" customWidth="1"/>
    <col min="6143" max="6143" width="70.36328125" style="1" customWidth="1"/>
    <col min="6144" max="6144" width="5.36328125" style="1" customWidth="1"/>
    <col min="6145" max="6145" width="23.6328125" style="1" customWidth="1"/>
    <col min="6146" max="6146" width="16" style="1" customWidth="1"/>
    <col min="6147" max="6147" width="25.36328125" style="1" customWidth="1"/>
    <col min="6148" max="6148" width="11.36328125" style="1"/>
    <col min="6149" max="6149" width="14" style="1" customWidth="1"/>
    <col min="6150" max="6397" width="11.36328125" style="1"/>
    <col min="6398" max="6398" width="6.08984375" style="1" customWidth="1"/>
    <col min="6399" max="6399" width="70.36328125" style="1" customWidth="1"/>
    <col min="6400" max="6400" width="5.36328125" style="1" customWidth="1"/>
    <col min="6401" max="6401" width="23.6328125" style="1" customWidth="1"/>
    <col min="6402" max="6402" width="16" style="1" customWidth="1"/>
    <col min="6403" max="6403" width="25.36328125" style="1" customWidth="1"/>
    <col min="6404" max="6404" width="11.36328125" style="1"/>
    <col min="6405" max="6405" width="14" style="1" customWidth="1"/>
    <col min="6406" max="6653" width="11.36328125" style="1"/>
    <col min="6654" max="6654" width="6.08984375" style="1" customWidth="1"/>
    <col min="6655" max="6655" width="70.36328125" style="1" customWidth="1"/>
    <col min="6656" max="6656" width="5.36328125" style="1" customWidth="1"/>
    <col min="6657" max="6657" width="23.6328125" style="1" customWidth="1"/>
    <col min="6658" max="6658" width="16" style="1" customWidth="1"/>
    <col min="6659" max="6659" width="25.36328125" style="1" customWidth="1"/>
    <col min="6660" max="6660" width="11.36328125" style="1"/>
    <col min="6661" max="6661" width="14" style="1" customWidth="1"/>
    <col min="6662" max="6909" width="11.36328125" style="1"/>
    <col min="6910" max="6910" width="6.08984375" style="1" customWidth="1"/>
    <col min="6911" max="6911" width="70.36328125" style="1" customWidth="1"/>
    <col min="6912" max="6912" width="5.36328125" style="1" customWidth="1"/>
    <col min="6913" max="6913" width="23.6328125" style="1" customWidth="1"/>
    <col min="6914" max="6914" width="16" style="1" customWidth="1"/>
    <col min="6915" max="6915" width="25.36328125" style="1" customWidth="1"/>
    <col min="6916" max="6916" width="11.36328125" style="1"/>
    <col min="6917" max="6917" width="14" style="1" customWidth="1"/>
    <col min="6918" max="7165" width="11.36328125" style="1"/>
    <col min="7166" max="7166" width="6.08984375" style="1" customWidth="1"/>
    <col min="7167" max="7167" width="70.36328125" style="1" customWidth="1"/>
    <col min="7168" max="7168" width="5.36328125" style="1" customWidth="1"/>
    <col min="7169" max="7169" width="23.6328125" style="1" customWidth="1"/>
    <col min="7170" max="7170" width="16" style="1" customWidth="1"/>
    <col min="7171" max="7171" width="25.36328125" style="1" customWidth="1"/>
    <col min="7172" max="7172" width="11.36328125" style="1"/>
    <col min="7173" max="7173" width="14" style="1" customWidth="1"/>
    <col min="7174" max="7421" width="11.36328125" style="1"/>
    <col min="7422" max="7422" width="6.08984375" style="1" customWidth="1"/>
    <col min="7423" max="7423" width="70.36328125" style="1" customWidth="1"/>
    <col min="7424" max="7424" width="5.36328125" style="1" customWidth="1"/>
    <col min="7425" max="7425" width="23.6328125" style="1" customWidth="1"/>
    <col min="7426" max="7426" width="16" style="1" customWidth="1"/>
    <col min="7427" max="7427" width="25.36328125" style="1" customWidth="1"/>
    <col min="7428" max="7428" width="11.36328125" style="1"/>
    <col min="7429" max="7429" width="14" style="1" customWidth="1"/>
    <col min="7430" max="7677" width="11.36328125" style="1"/>
    <col min="7678" max="7678" width="6.08984375" style="1" customWidth="1"/>
    <col min="7679" max="7679" width="70.36328125" style="1" customWidth="1"/>
    <col min="7680" max="7680" width="5.36328125" style="1" customWidth="1"/>
    <col min="7681" max="7681" width="23.6328125" style="1" customWidth="1"/>
    <col min="7682" max="7682" width="16" style="1" customWidth="1"/>
    <col min="7683" max="7683" width="25.36328125" style="1" customWidth="1"/>
    <col min="7684" max="7684" width="11.36328125" style="1"/>
    <col min="7685" max="7685" width="14" style="1" customWidth="1"/>
    <col min="7686" max="7933" width="11.36328125" style="1"/>
    <col min="7934" max="7934" width="6.08984375" style="1" customWidth="1"/>
    <col min="7935" max="7935" width="70.36328125" style="1" customWidth="1"/>
    <col min="7936" max="7936" width="5.36328125" style="1" customWidth="1"/>
    <col min="7937" max="7937" width="23.6328125" style="1" customWidth="1"/>
    <col min="7938" max="7938" width="16" style="1" customWidth="1"/>
    <col min="7939" max="7939" width="25.36328125" style="1" customWidth="1"/>
    <col min="7940" max="7940" width="11.36328125" style="1"/>
    <col min="7941" max="7941" width="14" style="1" customWidth="1"/>
    <col min="7942" max="8189" width="11.36328125" style="1"/>
    <col min="8190" max="8190" width="6.08984375" style="1" customWidth="1"/>
    <col min="8191" max="8191" width="70.36328125" style="1" customWidth="1"/>
    <col min="8192" max="8192" width="5.36328125" style="1" customWidth="1"/>
    <col min="8193" max="8193" width="23.6328125" style="1" customWidth="1"/>
    <col min="8194" max="8194" width="16" style="1" customWidth="1"/>
    <col min="8195" max="8195" width="25.36328125" style="1" customWidth="1"/>
    <col min="8196" max="8196" width="11.36328125" style="1"/>
    <col min="8197" max="8197" width="14" style="1" customWidth="1"/>
    <col min="8198" max="8445" width="11.36328125" style="1"/>
    <col min="8446" max="8446" width="6.08984375" style="1" customWidth="1"/>
    <col min="8447" max="8447" width="70.36328125" style="1" customWidth="1"/>
    <col min="8448" max="8448" width="5.36328125" style="1" customWidth="1"/>
    <col min="8449" max="8449" width="23.6328125" style="1" customWidth="1"/>
    <col min="8450" max="8450" width="16" style="1" customWidth="1"/>
    <col min="8451" max="8451" width="25.36328125" style="1" customWidth="1"/>
    <col min="8452" max="8452" width="11.36328125" style="1"/>
    <col min="8453" max="8453" width="14" style="1" customWidth="1"/>
    <col min="8454" max="8701" width="11.36328125" style="1"/>
    <col min="8702" max="8702" width="6.08984375" style="1" customWidth="1"/>
    <col min="8703" max="8703" width="70.36328125" style="1" customWidth="1"/>
    <col min="8704" max="8704" width="5.36328125" style="1" customWidth="1"/>
    <col min="8705" max="8705" width="23.6328125" style="1" customWidth="1"/>
    <col min="8706" max="8706" width="16" style="1" customWidth="1"/>
    <col min="8707" max="8707" width="25.36328125" style="1" customWidth="1"/>
    <col min="8708" max="8708" width="11.36328125" style="1"/>
    <col min="8709" max="8709" width="14" style="1" customWidth="1"/>
    <col min="8710" max="8957" width="11.36328125" style="1"/>
    <col min="8958" max="8958" width="6.08984375" style="1" customWidth="1"/>
    <col min="8959" max="8959" width="70.36328125" style="1" customWidth="1"/>
    <col min="8960" max="8960" width="5.36328125" style="1" customWidth="1"/>
    <col min="8961" max="8961" width="23.6328125" style="1" customWidth="1"/>
    <col min="8962" max="8962" width="16" style="1" customWidth="1"/>
    <col min="8963" max="8963" width="25.36328125" style="1" customWidth="1"/>
    <col min="8964" max="8964" width="11.36328125" style="1"/>
    <col min="8965" max="8965" width="14" style="1" customWidth="1"/>
    <col min="8966" max="9213" width="11.36328125" style="1"/>
    <col min="9214" max="9214" width="6.08984375" style="1" customWidth="1"/>
    <col min="9215" max="9215" width="70.36328125" style="1" customWidth="1"/>
    <col min="9216" max="9216" width="5.36328125" style="1" customWidth="1"/>
    <col min="9217" max="9217" width="23.6328125" style="1" customWidth="1"/>
    <col min="9218" max="9218" width="16" style="1" customWidth="1"/>
    <col min="9219" max="9219" width="25.36328125" style="1" customWidth="1"/>
    <col min="9220" max="9220" width="11.36328125" style="1"/>
    <col min="9221" max="9221" width="14" style="1" customWidth="1"/>
    <col min="9222" max="9469" width="11.36328125" style="1"/>
    <col min="9470" max="9470" width="6.08984375" style="1" customWidth="1"/>
    <col min="9471" max="9471" width="70.36328125" style="1" customWidth="1"/>
    <col min="9472" max="9472" width="5.36328125" style="1" customWidth="1"/>
    <col min="9473" max="9473" width="23.6328125" style="1" customWidth="1"/>
    <col min="9474" max="9474" width="16" style="1" customWidth="1"/>
    <col min="9475" max="9475" width="25.36328125" style="1" customWidth="1"/>
    <col min="9476" max="9476" width="11.36328125" style="1"/>
    <col min="9477" max="9477" width="14" style="1" customWidth="1"/>
    <col min="9478" max="9725" width="11.36328125" style="1"/>
    <col min="9726" max="9726" width="6.08984375" style="1" customWidth="1"/>
    <col min="9727" max="9727" width="70.36328125" style="1" customWidth="1"/>
    <col min="9728" max="9728" width="5.36328125" style="1" customWidth="1"/>
    <col min="9729" max="9729" width="23.6328125" style="1" customWidth="1"/>
    <col min="9730" max="9730" width="16" style="1" customWidth="1"/>
    <col min="9731" max="9731" width="25.36328125" style="1" customWidth="1"/>
    <col min="9732" max="9732" width="11.36328125" style="1"/>
    <col min="9733" max="9733" width="14" style="1" customWidth="1"/>
    <col min="9734" max="9981" width="11.36328125" style="1"/>
    <col min="9982" max="9982" width="6.08984375" style="1" customWidth="1"/>
    <col min="9983" max="9983" width="70.36328125" style="1" customWidth="1"/>
    <col min="9984" max="9984" width="5.36328125" style="1" customWidth="1"/>
    <col min="9985" max="9985" width="23.6328125" style="1" customWidth="1"/>
    <col min="9986" max="9986" width="16" style="1" customWidth="1"/>
    <col min="9987" max="9987" width="25.36328125" style="1" customWidth="1"/>
    <col min="9988" max="9988" width="11.36328125" style="1"/>
    <col min="9989" max="9989" width="14" style="1" customWidth="1"/>
    <col min="9990" max="10237" width="11.36328125" style="1"/>
    <col min="10238" max="10238" width="6.08984375" style="1" customWidth="1"/>
    <col min="10239" max="10239" width="70.36328125" style="1" customWidth="1"/>
    <col min="10240" max="10240" width="5.36328125" style="1" customWidth="1"/>
    <col min="10241" max="10241" width="23.6328125" style="1" customWidth="1"/>
    <col min="10242" max="10242" width="16" style="1" customWidth="1"/>
    <col min="10243" max="10243" width="25.36328125" style="1" customWidth="1"/>
    <col min="10244" max="10244" width="11.36328125" style="1"/>
    <col min="10245" max="10245" width="14" style="1" customWidth="1"/>
    <col min="10246" max="10493" width="11.36328125" style="1"/>
    <col min="10494" max="10494" width="6.08984375" style="1" customWidth="1"/>
    <col min="10495" max="10495" width="70.36328125" style="1" customWidth="1"/>
    <col min="10496" max="10496" width="5.36328125" style="1" customWidth="1"/>
    <col min="10497" max="10497" width="23.6328125" style="1" customWidth="1"/>
    <col min="10498" max="10498" width="16" style="1" customWidth="1"/>
    <col min="10499" max="10499" width="25.36328125" style="1" customWidth="1"/>
    <col min="10500" max="10500" width="11.36328125" style="1"/>
    <col min="10501" max="10501" width="14" style="1" customWidth="1"/>
    <col min="10502" max="10749" width="11.36328125" style="1"/>
    <col min="10750" max="10750" width="6.08984375" style="1" customWidth="1"/>
    <col min="10751" max="10751" width="70.36328125" style="1" customWidth="1"/>
    <col min="10752" max="10752" width="5.36328125" style="1" customWidth="1"/>
    <col min="10753" max="10753" width="23.6328125" style="1" customWidth="1"/>
    <col min="10754" max="10754" width="16" style="1" customWidth="1"/>
    <col min="10755" max="10755" width="25.36328125" style="1" customWidth="1"/>
    <col min="10756" max="10756" width="11.36328125" style="1"/>
    <col min="10757" max="10757" width="14" style="1" customWidth="1"/>
    <col min="10758" max="11005" width="11.36328125" style="1"/>
    <col min="11006" max="11006" width="6.08984375" style="1" customWidth="1"/>
    <col min="11007" max="11007" width="70.36328125" style="1" customWidth="1"/>
    <col min="11008" max="11008" width="5.36328125" style="1" customWidth="1"/>
    <col min="11009" max="11009" width="23.6328125" style="1" customWidth="1"/>
    <col min="11010" max="11010" width="16" style="1" customWidth="1"/>
    <col min="11011" max="11011" width="25.36328125" style="1" customWidth="1"/>
    <col min="11012" max="11012" width="11.36328125" style="1"/>
    <col min="11013" max="11013" width="14" style="1" customWidth="1"/>
    <col min="11014" max="11261" width="11.36328125" style="1"/>
    <col min="11262" max="11262" width="6.08984375" style="1" customWidth="1"/>
    <col min="11263" max="11263" width="70.36328125" style="1" customWidth="1"/>
    <col min="11264" max="11264" width="5.36328125" style="1" customWidth="1"/>
    <col min="11265" max="11265" width="23.6328125" style="1" customWidth="1"/>
    <col min="11266" max="11266" width="16" style="1" customWidth="1"/>
    <col min="11267" max="11267" width="25.36328125" style="1" customWidth="1"/>
    <col min="11268" max="11268" width="11.36328125" style="1"/>
    <col min="11269" max="11269" width="14" style="1" customWidth="1"/>
    <col min="11270" max="11517" width="11.36328125" style="1"/>
    <col min="11518" max="11518" width="6.08984375" style="1" customWidth="1"/>
    <col min="11519" max="11519" width="70.36328125" style="1" customWidth="1"/>
    <col min="11520" max="11520" width="5.36328125" style="1" customWidth="1"/>
    <col min="11521" max="11521" width="23.6328125" style="1" customWidth="1"/>
    <col min="11522" max="11522" width="16" style="1" customWidth="1"/>
    <col min="11523" max="11523" width="25.36328125" style="1" customWidth="1"/>
    <col min="11524" max="11524" width="11.36328125" style="1"/>
    <col min="11525" max="11525" width="14" style="1" customWidth="1"/>
    <col min="11526" max="11773" width="11.36328125" style="1"/>
    <col min="11774" max="11774" width="6.08984375" style="1" customWidth="1"/>
    <col min="11775" max="11775" width="70.36328125" style="1" customWidth="1"/>
    <col min="11776" max="11776" width="5.36328125" style="1" customWidth="1"/>
    <col min="11777" max="11777" width="23.6328125" style="1" customWidth="1"/>
    <col min="11778" max="11778" width="16" style="1" customWidth="1"/>
    <col min="11779" max="11779" width="25.36328125" style="1" customWidth="1"/>
    <col min="11780" max="11780" width="11.36328125" style="1"/>
    <col min="11781" max="11781" width="14" style="1" customWidth="1"/>
    <col min="11782" max="12029" width="11.36328125" style="1"/>
    <col min="12030" max="12030" width="6.08984375" style="1" customWidth="1"/>
    <col min="12031" max="12031" width="70.36328125" style="1" customWidth="1"/>
    <col min="12032" max="12032" width="5.36328125" style="1" customWidth="1"/>
    <col min="12033" max="12033" width="23.6328125" style="1" customWidth="1"/>
    <col min="12034" max="12034" width="16" style="1" customWidth="1"/>
    <col min="12035" max="12035" width="25.36328125" style="1" customWidth="1"/>
    <col min="12036" max="12036" width="11.36328125" style="1"/>
    <col min="12037" max="12037" width="14" style="1" customWidth="1"/>
    <col min="12038" max="12285" width="11.36328125" style="1"/>
    <col min="12286" max="12286" width="6.08984375" style="1" customWidth="1"/>
    <col min="12287" max="12287" width="70.36328125" style="1" customWidth="1"/>
    <col min="12288" max="12288" width="5.36328125" style="1" customWidth="1"/>
    <col min="12289" max="12289" width="23.6328125" style="1" customWidth="1"/>
    <col min="12290" max="12290" width="16" style="1" customWidth="1"/>
    <col min="12291" max="12291" width="25.36328125" style="1" customWidth="1"/>
    <col min="12292" max="12292" width="11.36328125" style="1"/>
    <col min="12293" max="12293" width="14" style="1" customWidth="1"/>
    <col min="12294" max="12541" width="11.36328125" style="1"/>
    <col min="12542" max="12542" width="6.08984375" style="1" customWidth="1"/>
    <col min="12543" max="12543" width="70.36328125" style="1" customWidth="1"/>
    <col min="12544" max="12544" width="5.36328125" style="1" customWidth="1"/>
    <col min="12545" max="12545" width="23.6328125" style="1" customWidth="1"/>
    <col min="12546" max="12546" width="16" style="1" customWidth="1"/>
    <col min="12547" max="12547" width="25.36328125" style="1" customWidth="1"/>
    <col min="12548" max="12548" width="11.36328125" style="1"/>
    <col min="12549" max="12549" width="14" style="1" customWidth="1"/>
    <col min="12550" max="12797" width="11.36328125" style="1"/>
    <col min="12798" max="12798" width="6.08984375" style="1" customWidth="1"/>
    <col min="12799" max="12799" width="70.36328125" style="1" customWidth="1"/>
    <col min="12800" max="12800" width="5.36328125" style="1" customWidth="1"/>
    <col min="12801" max="12801" width="23.6328125" style="1" customWidth="1"/>
    <col min="12802" max="12802" width="16" style="1" customWidth="1"/>
    <col min="12803" max="12803" width="25.36328125" style="1" customWidth="1"/>
    <col min="12804" max="12804" width="11.36328125" style="1"/>
    <col min="12805" max="12805" width="14" style="1" customWidth="1"/>
    <col min="12806" max="13053" width="11.36328125" style="1"/>
    <col min="13054" max="13054" width="6.08984375" style="1" customWidth="1"/>
    <col min="13055" max="13055" width="70.36328125" style="1" customWidth="1"/>
    <col min="13056" max="13056" width="5.36328125" style="1" customWidth="1"/>
    <col min="13057" max="13057" width="23.6328125" style="1" customWidth="1"/>
    <col min="13058" max="13058" width="16" style="1" customWidth="1"/>
    <col min="13059" max="13059" width="25.36328125" style="1" customWidth="1"/>
    <col min="13060" max="13060" width="11.36328125" style="1"/>
    <col min="13061" max="13061" width="14" style="1" customWidth="1"/>
    <col min="13062" max="13309" width="11.36328125" style="1"/>
    <col min="13310" max="13310" width="6.08984375" style="1" customWidth="1"/>
    <col min="13311" max="13311" width="70.36328125" style="1" customWidth="1"/>
    <col min="13312" max="13312" width="5.36328125" style="1" customWidth="1"/>
    <col min="13313" max="13313" width="23.6328125" style="1" customWidth="1"/>
    <col min="13314" max="13314" width="16" style="1" customWidth="1"/>
    <col min="13315" max="13315" width="25.36328125" style="1" customWidth="1"/>
    <col min="13316" max="13316" width="11.36328125" style="1"/>
    <col min="13317" max="13317" width="14" style="1" customWidth="1"/>
    <col min="13318" max="13565" width="11.36328125" style="1"/>
    <col min="13566" max="13566" width="6.08984375" style="1" customWidth="1"/>
    <col min="13567" max="13567" width="70.36328125" style="1" customWidth="1"/>
    <col min="13568" max="13568" width="5.36328125" style="1" customWidth="1"/>
    <col min="13569" max="13569" width="23.6328125" style="1" customWidth="1"/>
    <col min="13570" max="13570" width="16" style="1" customWidth="1"/>
    <col min="13571" max="13571" width="25.36328125" style="1" customWidth="1"/>
    <col min="13572" max="13572" width="11.36328125" style="1"/>
    <col min="13573" max="13573" width="14" style="1" customWidth="1"/>
    <col min="13574" max="13821" width="11.36328125" style="1"/>
    <col min="13822" max="13822" width="6.08984375" style="1" customWidth="1"/>
    <col min="13823" max="13823" width="70.36328125" style="1" customWidth="1"/>
    <col min="13824" max="13824" width="5.36328125" style="1" customWidth="1"/>
    <col min="13825" max="13825" width="23.6328125" style="1" customWidth="1"/>
    <col min="13826" max="13826" width="16" style="1" customWidth="1"/>
    <col min="13827" max="13827" width="25.36328125" style="1" customWidth="1"/>
    <col min="13828" max="13828" width="11.36328125" style="1"/>
    <col min="13829" max="13829" width="14" style="1" customWidth="1"/>
    <col min="13830" max="14077" width="11.36328125" style="1"/>
    <col min="14078" max="14078" width="6.08984375" style="1" customWidth="1"/>
    <col min="14079" max="14079" width="70.36328125" style="1" customWidth="1"/>
    <col min="14080" max="14080" width="5.36328125" style="1" customWidth="1"/>
    <col min="14081" max="14081" width="23.6328125" style="1" customWidth="1"/>
    <col min="14082" max="14082" width="16" style="1" customWidth="1"/>
    <col min="14083" max="14083" width="25.36328125" style="1" customWidth="1"/>
    <col min="14084" max="14084" width="11.36328125" style="1"/>
    <col min="14085" max="14085" width="14" style="1" customWidth="1"/>
    <col min="14086" max="14333" width="11.36328125" style="1"/>
    <col min="14334" max="14334" width="6.08984375" style="1" customWidth="1"/>
    <col min="14335" max="14335" width="70.36328125" style="1" customWidth="1"/>
    <col min="14336" max="14336" width="5.36328125" style="1" customWidth="1"/>
    <col min="14337" max="14337" width="23.6328125" style="1" customWidth="1"/>
    <col min="14338" max="14338" width="16" style="1" customWidth="1"/>
    <col min="14339" max="14339" width="25.36328125" style="1" customWidth="1"/>
    <col min="14340" max="14340" width="11.36328125" style="1"/>
    <col min="14341" max="14341" width="14" style="1" customWidth="1"/>
    <col min="14342" max="14589" width="11.36328125" style="1"/>
    <col min="14590" max="14590" width="6.08984375" style="1" customWidth="1"/>
    <col min="14591" max="14591" width="70.36328125" style="1" customWidth="1"/>
    <col min="14592" max="14592" width="5.36328125" style="1" customWidth="1"/>
    <col min="14593" max="14593" width="23.6328125" style="1" customWidth="1"/>
    <col min="14594" max="14594" width="16" style="1" customWidth="1"/>
    <col min="14595" max="14595" width="25.36328125" style="1" customWidth="1"/>
    <col min="14596" max="14596" width="11.36328125" style="1"/>
    <col min="14597" max="14597" width="14" style="1" customWidth="1"/>
    <col min="14598" max="14845" width="11.36328125" style="1"/>
    <col min="14846" max="14846" width="6.08984375" style="1" customWidth="1"/>
    <col min="14847" max="14847" width="70.36328125" style="1" customWidth="1"/>
    <col min="14848" max="14848" width="5.36328125" style="1" customWidth="1"/>
    <col min="14849" max="14849" width="23.6328125" style="1" customWidth="1"/>
    <col min="14850" max="14850" width="16" style="1" customWidth="1"/>
    <col min="14851" max="14851" width="25.36328125" style="1" customWidth="1"/>
    <col min="14852" max="14852" width="11.36328125" style="1"/>
    <col min="14853" max="14853" width="14" style="1" customWidth="1"/>
    <col min="14854" max="15101" width="11.36328125" style="1"/>
    <col min="15102" max="15102" width="6.08984375" style="1" customWidth="1"/>
    <col min="15103" max="15103" width="70.36328125" style="1" customWidth="1"/>
    <col min="15104" max="15104" width="5.36328125" style="1" customWidth="1"/>
    <col min="15105" max="15105" width="23.6328125" style="1" customWidth="1"/>
    <col min="15106" max="15106" width="16" style="1" customWidth="1"/>
    <col min="15107" max="15107" width="25.36328125" style="1" customWidth="1"/>
    <col min="15108" max="15108" width="11.36328125" style="1"/>
    <col min="15109" max="15109" width="14" style="1" customWidth="1"/>
    <col min="15110" max="15357" width="11.36328125" style="1"/>
    <col min="15358" max="15358" width="6.08984375" style="1" customWidth="1"/>
    <col min="15359" max="15359" width="70.36328125" style="1" customWidth="1"/>
    <col min="15360" max="15360" width="5.36328125" style="1" customWidth="1"/>
    <col min="15361" max="15361" width="23.6328125" style="1" customWidth="1"/>
    <col min="15362" max="15362" width="16" style="1" customWidth="1"/>
    <col min="15363" max="15363" width="25.36328125" style="1" customWidth="1"/>
    <col min="15364" max="15364" width="11.36328125" style="1"/>
    <col min="15365" max="15365" width="14" style="1" customWidth="1"/>
    <col min="15366" max="15613" width="11.36328125" style="1"/>
    <col min="15614" max="15614" width="6.08984375" style="1" customWidth="1"/>
    <col min="15615" max="15615" width="70.36328125" style="1" customWidth="1"/>
    <col min="15616" max="15616" width="5.36328125" style="1" customWidth="1"/>
    <col min="15617" max="15617" width="23.6328125" style="1" customWidth="1"/>
    <col min="15618" max="15618" width="16" style="1" customWidth="1"/>
    <col min="15619" max="15619" width="25.36328125" style="1" customWidth="1"/>
    <col min="15620" max="15620" width="11.36328125" style="1"/>
    <col min="15621" max="15621" width="14" style="1" customWidth="1"/>
    <col min="15622" max="15869" width="11.36328125" style="1"/>
    <col min="15870" max="15870" width="6.08984375" style="1" customWidth="1"/>
    <col min="15871" max="15871" width="70.36328125" style="1" customWidth="1"/>
    <col min="15872" max="15872" width="5.36328125" style="1" customWidth="1"/>
    <col min="15873" max="15873" width="23.6328125" style="1" customWidth="1"/>
    <col min="15874" max="15874" width="16" style="1" customWidth="1"/>
    <col min="15875" max="15875" width="25.36328125" style="1" customWidth="1"/>
    <col min="15876" max="15876" width="11.36328125" style="1"/>
    <col min="15877" max="15877" width="14" style="1" customWidth="1"/>
    <col min="15878" max="16125" width="11.36328125" style="1"/>
    <col min="16126" max="16126" width="6.08984375" style="1" customWidth="1"/>
    <col min="16127" max="16127" width="70.36328125" style="1" customWidth="1"/>
    <col min="16128" max="16128" width="5.36328125" style="1" customWidth="1"/>
    <col min="16129" max="16129" width="23.6328125" style="1" customWidth="1"/>
    <col min="16130" max="16130" width="16" style="1" customWidth="1"/>
    <col min="16131" max="16131" width="25.36328125" style="1" customWidth="1"/>
    <col min="16132" max="16132" width="11.36328125" style="1"/>
    <col min="16133" max="16133" width="14" style="1" customWidth="1"/>
    <col min="16134" max="16384" width="11.36328125" style="1"/>
  </cols>
  <sheetData>
    <row r="1" spans="1:10" ht="23" thickBot="1" x14ac:dyDescent="0.4">
      <c r="A1" s="467" t="s">
        <v>295</v>
      </c>
      <c r="B1" s="468"/>
      <c r="C1" s="468"/>
      <c r="D1" s="468"/>
      <c r="E1" s="468"/>
      <c r="F1" s="469"/>
    </row>
    <row r="2" spans="1:10" ht="20.5" thickBot="1" x14ac:dyDescent="0.4">
      <c r="A2" s="470" t="s">
        <v>159</v>
      </c>
      <c r="B2" s="470"/>
      <c r="C2" s="470"/>
      <c r="D2" s="470"/>
      <c r="E2" s="470"/>
      <c r="F2" s="470"/>
    </row>
    <row r="3" spans="1:10" s="3" customFormat="1" ht="15" customHeight="1" thickBot="1" x14ac:dyDescent="0.4">
      <c r="A3" s="2" t="s">
        <v>0</v>
      </c>
      <c r="B3" s="471"/>
      <c r="C3" s="471"/>
      <c r="D3" s="471"/>
      <c r="E3" s="471"/>
      <c r="F3" s="471"/>
    </row>
    <row r="4" spans="1:10" s="3" customFormat="1" ht="36" customHeight="1" thickBot="1" x14ac:dyDescent="0.4">
      <c r="A4" s="39" t="s">
        <v>1</v>
      </c>
      <c r="B4" s="40" t="s">
        <v>2</v>
      </c>
      <c r="C4" s="40" t="s">
        <v>3</v>
      </c>
      <c r="D4" s="41" t="s">
        <v>4</v>
      </c>
      <c r="E4" s="127" t="s">
        <v>161</v>
      </c>
      <c r="F4" s="127" t="s">
        <v>160</v>
      </c>
    </row>
    <row r="5" spans="1:10" s="21" customFormat="1" ht="23.25" customHeight="1" x14ac:dyDescent="0.3">
      <c r="A5" s="42" t="s">
        <v>27</v>
      </c>
      <c r="B5" s="43" t="s">
        <v>28</v>
      </c>
      <c r="C5" s="44"/>
      <c r="D5" s="44"/>
      <c r="E5" s="44"/>
      <c r="F5" s="45"/>
    </row>
    <row r="6" spans="1:10" s="21" customFormat="1" ht="3.75" customHeight="1" x14ac:dyDescent="0.3">
      <c r="A6" s="22"/>
      <c r="B6" s="23"/>
      <c r="C6" s="19"/>
      <c r="D6" s="19"/>
      <c r="E6" s="19"/>
      <c r="F6" s="20"/>
    </row>
    <row r="7" spans="1:10" s="21" customFormat="1" ht="25.5" customHeight="1" x14ac:dyDescent="0.35">
      <c r="A7" s="24">
        <v>1</v>
      </c>
      <c r="B7" s="25" t="s">
        <v>29</v>
      </c>
      <c r="C7" s="26"/>
      <c r="D7" s="26"/>
      <c r="E7" s="26"/>
      <c r="F7" s="27"/>
    </row>
    <row r="8" spans="1:10" s="32" customFormat="1" ht="17.25" customHeight="1" x14ac:dyDescent="0.35">
      <c r="A8" s="28" t="s">
        <v>30</v>
      </c>
      <c r="B8" s="29" t="s">
        <v>31</v>
      </c>
      <c r="C8" s="30" t="s">
        <v>32</v>
      </c>
      <c r="D8" s="30">
        <v>1</v>
      </c>
      <c r="E8" s="15"/>
      <c r="F8" s="31">
        <f>+E8*D8</f>
        <v>0</v>
      </c>
    </row>
    <row r="9" spans="1:10" s="32" customFormat="1" ht="18" customHeight="1" x14ac:dyDescent="0.35">
      <c r="A9" s="28" t="s">
        <v>33</v>
      </c>
      <c r="B9" s="29" t="s">
        <v>34</v>
      </c>
      <c r="C9" s="30" t="s">
        <v>35</v>
      </c>
      <c r="D9" s="30">
        <v>1</v>
      </c>
      <c r="E9" s="15"/>
      <c r="F9" s="31">
        <f>+E9*D9</f>
        <v>0</v>
      </c>
    </row>
    <row r="10" spans="1:10" s="21" customFormat="1" ht="16" thickBot="1" x14ac:dyDescent="0.4">
      <c r="A10" s="46"/>
      <c r="B10" s="47" t="s">
        <v>36</v>
      </c>
      <c r="C10" s="48"/>
      <c r="D10" s="48"/>
      <c r="E10" s="49"/>
      <c r="F10" s="50">
        <f>+SUM(F8:F9)</f>
        <v>0</v>
      </c>
    </row>
    <row r="11" spans="1:10" ht="17.25" customHeight="1" thickBot="1" x14ac:dyDescent="0.4">
      <c r="A11" s="126">
        <v>2</v>
      </c>
      <c r="B11" s="122" t="s">
        <v>25</v>
      </c>
      <c r="C11" s="51"/>
      <c r="D11" s="51"/>
      <c r="E11" s="51"/>
      <c r="F11" s="52"/>
    </row>
    <row r="12" spans="1:10" ht="21.75" customHeight="1" x14ac:dyDescent="0.35">
      <c r="A12" s="125" t="s">
        <v>156</v>
      </c>
      <c r="B12" s="10" t="s">
        <v>20</v>
      </c>
      <c r="C12" s="13" t="s">
        <v>5</v>
      </c>
      <c r="D12" s="16">
        <v>32.76</v>
      </c>
      <c r="E12" s="14"/>
      <c r="F12" s="31">
        <f t="shared" ref="F12" si="0">E12*D12</f>
        <v>0</v>
      </c>
    </row>
    <row r="13" spans="1:10" ht="18" customHeight="1" thickBot="1" x14ac:dyDescent="0.4">
      <c r="A13" s="125" t="s">
        <v>157</v>
      </c>
      <c r="B13" s="53" t="s">
        <v>7</v>
      </c>
      <c r="C13" s="54"/>
      <c r="D13" s="55"/>
      <c r="E13" s="56"/>
      <c r="F13" s="57">
        <f>SUM(F12:F12)</f>
        <v>0</v>
      </c>
    </row>
    <row r="14" spans="1:10" ht="19.5" customHeight="1" thickBot="1" x14ac:dyDescent="0.4">
      <c r="A14" s="125" t="s">
        <v>158</v>
      </c>
      <c r="B14" s="58"/>
      <c r="C14" s="59"/>
      <c r="D14" s="59"/>
      <c r="E14" s="60"/>
      <c r="F14" s="61"/>
    </row>
    <row r="15" spans="1:10" ht="16.5" customHeight="1" x14ac:dyDescent="0.35">
      <c r="A15" s="124">
        <v>3</v>
      </c>
      <c r="B15" s="122" t="s">
        <v>26</v>
      </c>
      <c r="C15" s="472"/>
      <c r="D15" s="472"/>
      <c r="E15" s="472"/>
      <c r="F15" s="473"/>
    </row>
    <row r="16" spans="1:10" ht="18" customHeight="1" x14ac:dyDescent="0.35">
      <c r="A16" s="124" t="s">
        <v>150</v>
      </c>
      <c r="B16" s="12" t="s">
        <v>8</v>
      </c>
      <c r="C16" s="464"/>
      <c r="D16" s="464"/>
      <c r="E16" s="464"/>
      <c r="F16" s="465"/>
      <c r="J16" s="9"/>
    </row>
    <row r="17" spans="1:8" ht="15.75" customHeight="1" x14ac:dyDescent="0.35">
      <c r="A17" s="125" t="s">
        <v>151</v>
      </c>
      <c r="B17" s="10" t="s">
        <v>17</v>
      </c>
      <c r="C17" s="13" t="s">
        <v>5</v>
      </c>
      <c r="D17" s="128">
        <f>(14*0.15*0.3*2.16)+(3*0.2*0.2)+((26*0.3*0.2)+(0.3*0.4)+(0.3*0.85)+(0.3*0.2))*3.84*0.15</f>
        <v>2.6299200000000003</v>
      </c>
      <c r="E17" s="10"/>
      <c r="F17" s="31">
        <f>+E17*D17</f>
        <v>0</v>
      </c>
    </row>
    <row r="18" spans="1:8" ht="15.75" customHeight="1" x14ac:dyDescent="0.35">
      <c r="A18" s="125" t="s">
        <v>270</v>
      </c>
      <c r="B18" s="10" t="s">
        <v>271</v>
      </c>
      <c r="C18" s="13" t="s">
        <v>5</v>
      </c>
      <c r="D18" s="143">
        <v>1.8167499999999999</v>
      </c>
      <c r="E18" s="10"/>
      <c r="F18" s="31">
        <f t="shared" ref="F18:F21" si="1">+E18*D18</f>
        <v>0</v>
      </c>
    </row>
    <row r="19" spans="1:8" ht="17.25" customHeight="1" x14ac:dyDescent="0.35">
      <c r="A19" s="125" t="s">
        <v>152</v>
      </c>
      <c r="B19" s="10" t="s">
        <v>18</v>
      </c>
      <c r="C19" s="13" t="s">
        <v>5</v>
      </c>
      <c r="D19" s="132">
        <v>4.22</v>
      </c>
      <c r="E19" s="10"/>
      <c r="F19" s="31">
        <f t="shared" si="1"/>
        <v>0</v>
      </c>
    </row>
    <row r="20" spans="1:8" ht="16.5" customHeight="1" x14ac:dyDescent="0.35">
      <c r="A20" s="125" t="s">
        <v>167</v>
      </c>
      <c r="B20" s="10" t="s">
        <v>19</v>
      </c>
      <c r="C20" s="13" t="s">
        <v>5</v>
      </c>
      <c r="D20" s="143">
        <v>1.5</v>
      </c>
      <c r="E20" s="10"/>
      <c r="F20" s="31">
        <f t="shared" si="1"/>
        <v>0</v>
      </c>
    </row>
    <row r="21" spans="1:8" ht="17.25" customHeight="1" x14ac:dyDescent="0.35">
      <c r="A21" s="125" t="s">
        <v>168</v>
      </c>
      <c r="B21" s="10" t="s">
        <v>23</v>
      </c>
      <c r="C21" s="13" t="s">
        <v>5</v>
      </c>
      <c r="D21" s="132">
        <v>5.6915999999999993</v>
      </c>
      <c r="E21" s="10"/>
      <c r="F21" s="31">
        <f t="shared" si="1"/>
        <v>0</v>
      </c>
    </row>
    <row r="22" spans="1:8" ht="16.5" customHeight="1" x14ac:dyDescent="0.35">
      <c r="A22" s="124" t="s">
        <v>153</v>
      </c>
      <c r="B22" s="12" t="s">
        <v>9</v>
      </c>
      <c r="C22" s="464"/>
      <c r="D22" s="464"/>
      <c r="E22" s="464"/>
      <c r="F22" s="465"/>
    </row>
    <row r="23" spans="1:8" ht="18" customHeight="1" x14ac:dyDescent="0.35">
      <c r="A23" s="125" t="s">
        <v>154</v>
      </c>
      <c r="B23" s="10" t="s">
        <v>10</v>
      </c>
      <c r="C23" s="13" t="s">
        <v>6</v>
      </c>
      <c r="D23" s="128">
        <v>106.4</v>
      </c>
      <c r="E23" s="129"/>
      <c r="F23" s="31">
        <f>+E23*D23</f>
        <v>0</v>
      </c>
      <c r="H23" s="4"/>
    </row>
    <row r="24" spans="1:8" ht="16.5" customHeight="1" x14ac:dyDescent="0.35">
      <c r="A24" s="124" t="s">
        <v>169</v>
      </c>
      <c r="B24" s="12" t="s">
        <v>11</v>
      </c>
      <c r="C24" s="10"/>
      <c r="D24" s="129"/>
      <c r="E24" s="10"/>
      <c r="F24" s="62"/>
    </row>
    <row r="25" spans="1:8" ht="16.5" customHeight="1" x14ac:dyDescent="0.35">
      <c r="A25" s="125" t="s">
        <v>155</v>
      </c>
      <c r="B25" s="10" t="s">
        <v>21</v>
      </c>
      <c r="C25" s="13" t="s">
        <v>6</v>
      </c>
      <c r="D25" s="128">
        <f>((2*((3.86+10.65)+(6.2+7)+(3.95+8.5))-2.065*6)*(3.09-0.15))*0.2</f>
        <v>39.942839999999997</v>
      </c>
      <c r="E25" s="10"/>
      <c r="F25" s="31">
        <f>E25*D25</f>
        <v>0</v>
      </c>
    </row>
    <row r="26" spans="1:8" ht="15.75" customHeight="1" x14ac:dyDescent="0.35">
      <c r="A26" s="125" t="s">
        <v>156</v>
      </c>
      <c r="B26" s="10" t="s">
        <v>22</v>
      </c>
      <c r="C26" s="13" t="s">
        <v>6</v>
      </c>
      <c r="D26" s="128">
        <f>+(3.86*2+2.6+3.95+2.5+6.7)*(3.09-0.15)-0.93*2.25</f>
        <v>66.909299999999988</v>
      </c>
      <c r="E26" s="10"/>
      <c r="F26" s="31">
        <f t="shared" ref="F26:F29" si="2">E26*D26</f>
        <v>0</v>
      </c>
    </row>
    <row r="27" spans="1:8" ht="15.75" customHeight="1" x14ac:dyDescent="0.35">
      <c r="A27" s="125" t="s">
        <v>157</v>
      </c>
      <c r="B27" s="10" t="s">
        <v>283</v>
      </c>
      <c r="C27" s="13" t="s">
        <v>6</v>
      </c>
      <c r="D27" s="128">
        <f>2.6*3.2</f>
        <v>8.32</v>
      </c>
      <c r="E27" s="10"/>
      <c r="F27" s="31">
        <f t="shared" si="2"/>
        <v>0</v>
      </c>
    </row>
    <row r="28" spans="1:8" ht="15.75" customHeight="1" x14ac:dyDescent="0.35">
      <c r="A28" s="125" t="s">
        <v>158</v>
      </c>
      <c r="B28" s="10" t="s">
        <v>24</v>
      </c>
      <c r="C28" s="13" t="s">
        <v>6</v>
      </c>
      <c r="D28" s="131">
        <f>+(3.95+1.79+3.1+1.71-0.73-0.93*3)*2.25</f>
        <v>15.817500000000001</v>
      </c>
      <c r="E28" s="10"/>
      <c r="F28" s="31">
        <f t="shared" si="2"/>
        <v>0</v>
      </c>
    </row>
    <row r="29" spans="1:8" ht="15.75" customHeight="1" x14ac:dyDescent="0.35">
      <c r="A29" s="125" t="s">
        <v>289</v>
      </c>
      <c r="B29" s="10" t="s">
        <v>284</v>
      </c>
      <c r="C29" s="13" t="s">
        <v>285</v>
      </c>
      <c r="D29" s="131">
        <v>1</v>
      </c>
      <c r="E29" s="10"/>
      <c r="F29" s="31">
        <f t="shared" si="2"/>
        <v>0</v>
      </c>
    </row>
    <row r="30" spans="1:8" ht="15.75" customHeight="1" x14ac:dyDescent="0.35">
      <c r="A30" s="125" t="s">
        <v>170</v>
      </c>
      <c r="B30" s="12" t="s">
        <v>12</v>
      </c>
      <c r="C30" s="13"/>
      <c r="D30" s="130"/>
      <c r="E30" s="10"/>
      <c r="F30" s="31"/>
    </row>
    <row r="31" spans="1:8" ht="18" customHeight="1" x14ac:dyDescent="0.35">
      <c r="A31" s="125" t="s">
        <v>171</v>
      </c>
      <c r="B31" s="10" t="s">
        <v>13</v>
      </c>
      <c r="C31" s="13" t="s">
        <v>6</v>
      </c>
      <c r="D31" s="128">
        <v>311.08</v>
      </c>
      <c r="E31" s="10"/>
      <c r="F31" s="31">
        <f>+E31*D31</f>
        <v>0</v>
      </c>
    </row>
    <row r="32" spans="1:8" ht="17.25" customHeight="1" x14ac:dyDescent="0.35">
      <c r="A32" s="125" t="s">
        <v>172</v>
      </c>
      <c r="B32" s="10" t="s">
        <v>14</v>
      </c>
      <c r="C32" s="13" t="s">
        <v>6</v>
      </c>
      <c r="D32" s="128">
        <v>106.4</v>
      </c>
      <c r="E32" s="129"/>
      <c r="F32" s="31">
        <f t="shared" ref="F32:F33" si="3">+E32*D32</f>
        <v>0</v>
      </c>
    </row>
    <row r="33" spans="1:8" ht="16.5" customHeight="1" thickBot="1" x14ac:dyDescent="0.4">
      <c r="A33" s="125" t="s">
        <v>173</v>
      </c>
      <c r="B33" s="10" t="s">
        <v>15</v>
      </c>
      <c r="C33" s="13" t="s">
        <v>6</v>
      </c>
      <c r="D33" s="128">
        <v>311.01100000000002</v>
      </c>
      <c r="E33" s="10"/>
      <c r="F33" s="31">
        <f t="shared" si="3"/>
        <v>0</v>
      </c>
    </row>
    <row r="34" spans="1:8" ht="18" customHeight="1" thickBot="1" x14ac:dyDescent="0.4">
      <c r="A34" s="11"/>
      <c r="B34" s="466" t="s">
        <v>16</v>
      </c>
      <c r="C34" s="466"/>
      <c r="D34" s="466"/>
      <c r="E34" s="466"/>
      <c r="F34" s="57">
        <f>SUM(F17:F33)</f>
        <v>0</v>
      </c>
    </row>
    <row r="35" spans="1:8" ht="6.75" customHeight="1" thickBot="1" x14ac:dyDescent="0.4">
      <c r="A35" s="36"/>
      <c r="E35" s="37"/>
      <c r="F35" s="38"/>
    </row>
    <row r="36" spans="1:8" ht="33" customHeight="1" thickBot="1" x14ac:dyDescent="0.4">
      <c r="A36" s="455" t="s">
        <v>39</v>
      </c>
      <c r="B36" s="456"/>
      <c r="C36" s="456"/>
      <c r="D36" s="457"/>
      <c r="E36" s="458">
        <f>F34+F13+F10</f>
        <v>0</v>
      </c>
      <c r="F36" s="459"/>
      <c r="H36" s="7"/>
    </row>
    <row r="37" spans="1:8" s="21" customFormat="1" ht="21" customHeight="1" x14ac:dyDescent="0.3">
      <c r="A37" s="140" t="s">
        <v>54</v>
      </c>
      <c r="B37" s="18" t="s">
        <v>40</v>
      </c>
      <c r="C37" s="19"/>
      <c r="D37" s="19"/>
      <c r="E37" s="19"/>
      <c r="F37" s="20"/>
    </row>
    <row r="38" spans="1:8" s="21" customFormat="1" ht="3.75" customHeight="1" thickBot="1" x14ac:dyDescent="0.35">
      <c r="A38" s="64"/>
      <c r="B38" s="65"/>
      <c r="C38" s="66"/>
      <c r="D38" s="66"/>
      <c r="E38" s="66"/>
      <c r="F38" s="67"/>
    </row>
    <row r="39" spans="1:8" s="21" customFormat="1" ht="18" x14ac:dyDescent="0.3">
      <c r="A39" s="81">
        <v>4</v>
      </c>
      <c r="B39" s="68" t="s">
        <v>41</v>
      </c>
      <c r="C39" s="69"/>
      <c r="D39" s="69"/>
      <c r="E39" s="69"/>
      <c r="F39" s="70"/>
    </row>
    <row r="40" spans="1:8" s="21" customFormat="1" x14ac:dyDescent="0.3">
      <c r="A40" s="134" t="s">
        <v>174</v>
      </c>
      <c r="B40" s="72" t="s">
        <v>42</v>
      </c>
      <c r="C40" s="73"/>
      <c r="D40" s="72"/>
      <c r="E40" s="73"/>
      <c r="F40" s="74"/>
    </row>
    <row r="41" spans="1:8" s="21" customFormat="1" x14ac:dyDescent="0.35">
      <c r="A41" s="134" t="s">
        <v>175</v>
      </c>
      <c r="B41" s="72" t="s">
        <v>43</v>
      </c>
      <c r="C41" s="73" t="s">
        <v>44</v>
      </c>
      <c r="D41" s="73">
        <v>12.51</v>
      </c>
      <c r="E41" s="82"/>
      <c r="F41" s="31">
        <f>+E41*D41</f>
        <v>0</v>
      </c>
    </row>
    <row r="42" spans="1:8" s="21" customFormat="1" x14ac:dyDescent="0.35">
      <c r="A42" s="134" t="s">
        <v>176</v>
      </c>
      <c r="B42" s="72" t="s">
        <v>45</v>
      </c>
      <c r="C42" s="73" t="s">
        <v>44</v>
      </c>
      <c r="D42" s="73">
        <v>21.556999999999999</v>
      </c>
      <c r="E42" s="82"/>
      <c r="F42" s="31">
        <f t="shared" ref="F42:F49" si="4">+E42*D42</f>
        <v>0</v>
      </c>
    </row>
    <row r="43" spans="1:8" s="21" customFormat="1" x14ac:dyDescent="0.35">
      <c r="A43" s="134" t="s">
        <v>177</v>
      </c>
      <c r="B43" s="72" t="s">
        <v>46</v>
      </c>
      <c r="C43" s="73" t="s">
        <v>44</v>
      </c>
      <c r="D43" s="73">
        <v>33.481000000000002</v>
      </c>
      <c r="E43" s="82"/>
      <c r="F43" s="31">
        <f t="shared" si="4"/>
        <v>0</v>
      </c>
    </row>
    <row r="44" spans="1:8" s="21" customFormat="1" x14ac:dyDescent="0.35">
      <c r="A44" s="134" t="s">
        <v>178</v>
      </c>
      <c r="B44" s="72" t="s">
        <v>47</v>
      </c>
      <c r="C44" s="73" t="s">
        <v>44</v>
      </c>
      <c r="D44" s="73">
        <v>15.526999999999999</v>
      </c>
      <c r="E44" s="82"/>
      <c r="F44" s="31">
        <f t="shared" si="4"/>
        <v>0</v>
      </c>
    </row>
    <row r="45" spans="1:8" s="21" customFormat="1" x14ac:dyDescent="0.35">
      <c r="A45" s="134" t="s">
        <v>179</v>
      </c>
      <c r="B45" s="72" t="s">
        <v>48</v>
      </c>
      <c r="C45" s="73" t="s">
        <v>44</v>
      </c>
      <c r="D45" s="73">
        <v>2</v>
      </c>
      <c r="E45" s="82"/>
      <c r="F45" s="31">
        <f t="shared" si="4"/>
        <v>0</v>
      </c>
    </row>
    <row r="46" spans="1:8" s="135" customFormat="1" x14ac:dyDescent="0.35">
      <c r="A46" s="71" t="s">
        <v>272</v>
      </c>
      <c r="B46" s="72" t="s">
        <v>49</v>
      </c>
      <c r="C46" s="73" t="s">
        <v>50</v>
      </c>
      <c r="D46" s="73">
        <v>3</v>
      </c>
      <c r="E46" s="82"/>
      <c r="F46" s="31">
        <f t="shared" si="4"/>
        <v>0</v>
      </c>
    </row>
    <row r="47" spans="1:8" s="135" customFormat="1" x14ac:dyDescent="0.35">
      <c r="A47" s="71" t="s">
        <v>273</v>
      </c>
      <c r="B47" s="72" t="s">
        <v>51</v>
      </c>
      <c r="C47" s="73" t="s">
        <v>50</v>
      </c>
      <c r="D47" s="73">
        <v>6</v>
      </c>
      <c r="E47" s="82"/>
      <c r="F47" s="31">
        <f t="shared" si="4"/>
        <v>0</v>
      </c>
    </row>
    <row r="48" spans="1:8" s="135" customFormat="1" x14ac:dyDescent="0.35">
      <c r="A48" s="71" t="s">
        <v>274</v>
      </c>
      <c r="B48" s="72" t="s">
        <v>52</v>
      </c>
      <c r="C48" s="73" t="s">
        <v>50</v>
      </c>
      <c r="D48" s="73">
        <v>2</v>
      </c>
      <c r="E48" s="82"/>
      <c r="F48" s="31">
        <f t="shared" si="4"/>
        <v>0</v>
      </c>
    </row>
    <row r="49" spans="1:6" s="135" customFormat="1" x14ac:dyDescent="0.35">
      <c r="A49" s="71" t="s">
        <v>275</v>
      </c>
      <c r="B49" s="72" t="s">
        <v>163</v>
      </c>
      <c r="C49" s="73" t="s">
        <v>50</v>
      </c>
      <c r="D49" s="73">
        <v>1</v>
      </c>
      <c r="E49" s="82"/>
      <c r="F49" s="31">
        <f t="shared" si="4"/>
        <v>0</v>
      </c>
    </row>
    <row r="50" spans="1:6" s="21" customFormat="1" ht="18.75" customHeight="1" thickBot="1" x14ac:dyDescent="0.4">
      <c r="A50" s="75"/>
      <c r="B50" s="461" t="s">
        <v>53</v>
      </c>
      <c r="C50" s="462"/>
      <c r="D50" s="75"/>
      <c r="E50" s="76"/>
      <c r="F50" s="77">
        <f>SUM(F41:F49)</f>
        <v>0</v>
      </c>
    </row>
    <row r="51" spans="1:6" s="21" customFormat="1" ht="6" customHeight="1" thickBot="1" x14ac:dyDescent="0.35">
      <c r="A51" s="66"/>
      <c r="B51" s="78"/>
      <c r="C51" s="66"/>
      <c r="D51" s="66"/>
      <c r="E51" s="66"/>
      <c r="F51" s="79"/>
    </row>
    <row r="52" spans="1:6" s="21" customFormat="1" ht="23.25" customHeight="1" x14ac:dyDescent="0.3">
      <c r="A52" s="80">
        <v>5</v>
      </c>
      <c r="B52" s="68" t="s">
        <v>55</v>
      </c>
      <c r="C52" s="69"/>
      <c r="D52" s="69"/>
      <c r="E52" s="69"/>
      <c r="F52" s="113"/>
    </row>
    <row r="53" spans="1:6" s="21" customFormat="1" ht="17.25" customHeight="1" x14ac:dyDescent="0.3">
      <c r="A53" s="81">
        <v>5.0999999999999996</v>
      </c>
      <c r="B53" s="95" t="s">
        <v>56</v>
      </c>
      <c r="C53" s="19"/>
      <c r="D53" s="19"/>
      <c r="E53" s="19"/>
      <c r="F53" s="117"/>
    </row>
    <row r="54" spans="1:6" s="21" customFormat="1" x14ac:dyDescent="0.35">
      <c r="A54" s="71" t="s">
        <v>180</v>
      </c>
      <c r="B54" s="72" t="s">
        <v>57</v>
      </c>
      <c r="C54" s="73" t="s">
        <v>37</v>
      </c>
      <c r="D54" s="137">
        <v>65</v>
      </c>
      <c r="E54" s="136"/>
      <c r="F54" s="31">
        <f>E54*D54</f>
        <v>0</v>
      </c>
    </row>
    <row r="55" spans="1:6" s="21" customFormat="1" x14ac:dyDescent="0.35">
      <c r="A55" s="71" t="s">
        <v>186</v>
      </c>
      <c r="B55" s="72" t="s">
        <v>58</v>
      </c>
      <c r="C55" s="73" t="s">
        <v>37</v>
      </c>
      <c r="D55" s="137">
        <f>1.13+3.09+1.142+1.143+1.18+1.12+3.09+1.143</f>
        <v>13.038</v>
      </c>
      <c r="E55" s="136"/>
      <c r="F55" s="31">
        <f t="shared" ref="F55:F60" si="5">E55*D55</f>
        <v>0</v>
      </c>
    </row>
    <row r="56" spans="1:6" s="21" customFormat="1" x14ac:dyDescent="0.35">
      <c r="A56" s="71" t="s">
        <v>187</v>
      </c>
      <c r="B56" s="83" t="s">
        <v>181</v>
      </c>
      <c r="C56" s="84" t="s">
        <v>44</v>
      </c>
      <c r="D56" s="137">
        <f>2.8*34</f>
        <v>95.199999999999989</v>
      </c>
      <c r="E56" s="136"/>
      <c r="F56" s="31">
        <f t="shared" si="5"/>
        <v>0</v>
      </c>
    </row>
    <row r="57" spans="1:6" s="21" customFormat="1" x14ac:dyDescent="0.35">
      <c r="A57" s="71" t="s">
        <v>188</v>
      </c>
      <c r="B57" s="83" t="s">
        <v>182</v>
      </c>
      <c r="C57" s="84" t="s">
        <v>44</v>
      </c>
      <c r="D57" s="137">
        <f>5*6+6*5+7*9+6*3+7*3.6+5*6+17.5*6+8.13</f>
        <v>309.33</v>
      </c>
      <c r="E57" s="136"/>
      <c r="F57" s="31">
        <f t="shared" si="5"/>
        <v>0</v>
      </c>
    </row>
    <row r="58" spans="1:6" s="21" customFormat="1" x14ac:dyDescent="0.35">
      <c r="A58" s="71" t="s">
        <v>189</v>
      </c>
      <c r="B58" s="83" t="s">
        <v>183</v>
      </c>
      <c r="C58" s="84" t="s">
        <v>50</v>
      </c>
      <c r="D58" s="137">
        <v>17</v>
      </c>
      <c r="E58" s="136"/>
      <c r="F58" s="31">
        <f t="shared" si="5"/>
        <v>0</v>
      </c>
    </row>
    <row r="59" spans="1:6" s="21" customFormat="1" x14ac:dyDescent="0.35">
      <c r="A59" s="71" t="s">
        <v>190</v>
      </c>
      <c r="B59" s="141" t="s">
        <v>184</v>
      </c>
      <c r="C59" s="84" t="s">
        <v>44</v>
      </c>
      <c r="D59" s="137">
        <v>8</v>
      </c>
      <c r="E59" s="136"/>
      <c r="F59" s="31">
        <f t="shared" si="5"/>
        <v>0</v>
      </c>
    </row>
    <row r="60" spans="1:6" s="21" customFormat="1" x14ac:dyDescent="0.35">
      <c r="A60" s="71" t="s">
        <v>191</v>
      </c>
      <c r="B60" s="83" t="s">
        <v>185</v>
      </c>
      <c r="C60" s="84" t="s">
        <v>50</v>
      </c>
      <c r="D60" s="137">
        <v>2</v>
      </c>
      <c r="E60" s="136"/>
      <c r="F60" s="31">
        <f t="shared" si="5"/>
        <v>0</v>
      </c>
    </row>
    <row r="61" spans="1:6" s="21" customFormat="1" x14ac:dyDescent="0.35">
      <c r="A61" s="85"/>
      <c r="B61" s="463" t="s">
        <v>59</v>
      </c>
      <c r="C61" s="463"/>
      <c r="D61" s="138"/>
      <c r="E61" s="136"/>
      <c r="F61" s="33">
        <f>+SUM(F54:F60)</f>
        <v>0</v>
      </c>
    </row>
    <row r="62" spans="1:6" s="21" customFormat="1" ht="14" x14ac:dyDescent="0.3">
      <c r="A62" s="81">
        <v>5.2</v>
      </c>
      <c r="B62" s="95" t="s">
        <v>60</v>
      </c>
      <c r="C62" s="86"/>
      <c r="D62" s="138"/>
      <c r="E62" s="136"/>
      <c r="F62" s="88"/>
    </row>
    <row r="63" spans="1:6" s="21" customFormat="1" x14ac:dyDescent="0.35">
      <c r="A63" s="71" t="s">
        <v>192</v>
      </c>
      <c r="B63" s="72" t="s">
        <v>61</v>
      </c>
      <c r="C63" s="72" t="s">
        <v>6</v>
      </c>
      <c r="D63" s="73">
        <v>106.4</v>
      </c>
      <c r="E63" s="82"/>
      <c r="F63" s="31">
        <f>+E63*D63</f>
        <v>0</v>
      </c>
    </row>
    <row r="64" spans="1:6" s="21" customFormat="1" x14ac:dyDescent="0.35">
      <c r="A64" s="71" t="s">
        <v>193</v>
      </c>
      <c r="B64" s="72" t="s">
        <v>276</v>
      </c>
      <c r="C64" s="72" t="s">
        <v>44</v>
      </c>
      <c r="D64" s="73">
        <f>+((4.45+10.65)*2)+((6.8+7)*2)+((8.5+4.55)*2)</f>
        <v>83.9</v>
      </c>
      <c r="E64" s="82"/>
      <c r="F64" s="31">
        <f t="shared" ref="F64" si="6">+E64*D64</f>
        <v>0</v>
      </c>
    </row>
    <row r="65" spans="1:6" s="21" customFormat="1" x14ac:dyDescent="0.35">
      <c r="A65" s="71" t="s">
        <v>277</v>
      </c>
      <c r="B65" s="72" t="s">
        <v>62</v>
      </c>
      <c r="C65" s="72" t="s">
        <v>50</v>
      </c>
      <c r="D65" s="73">
        <v>3</v>
      </c>
      <c r="E65" s="82"/>
      <c r="F65" s="31">
        <f t="shared" ref="F65" si="7">+E65*D65</f>
        <v>0</v>
      </c>
    </row>
    <row r="66" spans="1:6" s="21" customFormat="1" x14ac:dyDescent="0.35">
      <c r="A66" s="71" t="s">
        <v>293</v>
      </c>
      <c r="B66" s="72" t="s">
        <v>294</v>
      </c>
      <c r="C66" s="72" t="s">
        <v>37</v>
      </c>
      <c r="D66" s="73">
        <v>106.4</v>
      </c>
      <c r="E66" s="82"/>
      <c r="F66" s="31">
        <f>+E66*D66</f>
        <v>0</v>
      </c>
    </row>
    <row r="67" spans="1:6" s="21" customFormat="1" thickBot="1" x14ac:dyDescent="0.35">
      <c r="A67" s="17"/>
      <c r="B67" s="89" t="s">
        <v>63</v>
      </c>
      <c r="C67" s="19"/>
      <c r="D67" s="19"/>
      <c r="E67" s="19"/>
      <c r="F67" s="33">
        <f>+SUM(F63:F66)</f>
        <v>0</v>
      </c>
    </row>
    <row r="68" spans="1:6" s="21" customFormat="1" ht="23.25" customHeight="1" thickBot="1" x14ac:dyDescent="0.4">
      <c r="A68" s="90"/>
      <c r="B68" s="439" t="s">
        <v>64</v>
      </c>
      <c r="C68" s="440"/>
      <c r="D68" s="91"/>
      <c r="E68" s="92"/>
      <c r="F68" s="93">
        <f>F67+F61</f>
        <v>0</v>
      </c>
    </row>
    <row r="69" spans="1:6" s="21" customFormat="1" ht="12" customHeight="1" thickBot="1" x14ac:dyDescent="0.35">
      <c r="A69" s="63"/>
      <c r="B69" s="63"/>
      <c r="C69" s="63"/>
      <c r="D69" s="63"/>
      <c r="E69" s="63"/>
      <c r="F69" s="63"/>
    </row>
    <row r="70" spans="1:6" s="21" customFormat="1" ht="18" x14ac:dyDescent="0.3">
      <c r="A70" s="80">
        <v>6</v>
      </c>
      <c r="B70" s="68" t="s">
        <v>65</v>
      </c>
      <c r="C70" s="69"/>
      <c r="D70" s="69"/>
      <c r="E70" s="69"/>
      <c r="F70" s="70"/>
    </row>
    <row r="71" spans="1:6" s="21" customFormat="1" ht="17.25" customHeight="1" x14ac:dyDescent="0.3">
      <c r="A71" s="94">
        <v>6.1</v>
      </c>
      <c r="B71" s="95" t="s">
        <v>66</v>
      </c>
      <c r="C71" s="87"/>
      <c r="D71" s="87"/>
      <c r="E71" s="87"/>
      <c r="F71" s="88"/>
    </row>
    <row r="72" spans="1:6" s="21" customFormat="1" ht="17.25" customHeight="1" x14ac:dyDescent="0.3">
      <c r="A72" s="71" t="s">
        <v>194</v>
      </c>
      <c r="B72" s="96" t="s">
        <v>67</v>
      </c>
      <c r="C72" s="34" t="s">
        <v>37</v>
      </c>
      <c r="D72" s="105">
        <v>6</v>
      </c>
      <c r="E72" s="150"/>
      <c r="F72" s="35">
        <f>+E72*D72</f>
        <v>0</v>
      </c>
    </row>
    <row r="73" spans="1:6" s="21" customFormat="1" ht="17.25" customHeight="1" x14ac:dyDescent="0.3">
      <c r="A73" s="71" t="s">
        <v>263</v>
      </c>
      <c r="B73" s="96" t="s">
        <v>262</v>
      </c>
      <c r="C73" s="142" t="s">
        <v>50</v>
      </c>
      <c r="D73" s="105">
        <v>1</v>
      </c>
      <c r="E73" s="150"/>
      <c r="F73" s="35">
        <f>+E73*D73</f>
        <v>0</v>
      </c>
    </row>
    <row r="74" spans="1:6" s="21" customFormat="1" ht="17.25" customHeight="1" x14ac:dyDescent="0.35">
      <c r="A74" s="94">
        <v>6.2</v>
      </c>
      <c r="B74" s="463" t="s">
        <v>264</v>
      </c>
      <c r="C74" s="463"/>
      <c r="D74" s="19"/>
      <c r="E74" s="19"/>
      <c r="F74" s="33">
        <f>+SUM(F72:F73)</f>
        <v>0</v>
      </c>
    </row>
    <row r="75" spans="1:6" s="21" customFormat="1" ht="17.25" customHeight="1" x14ac:dyDescent="0.3">
      <c r="A75" s="97" t="s">
        <v>195</v>
      </c>
      <c r="B75" s="95" t="s">
        <v>68</v>
      </c>
      <c r="C75" s="87"/>
      <c r="D75" s="87"/>
      <c r="E75" s="34"/>
      <c r="F75" s="88"/>
    </row>
    <row r="76" spans="1:6" s="21" customFormat="1" ht="27.75" customHeight="1" x14ac:dyDescent="0.3">
      <c r="A76" s="97" t="s">
        <v>279</v>
      </c>
      <c r="B76" s="144" t="s">
        <v>278</v>
      </c>
      <c r="C76" s="87" t="s">
        <v>6</v>
      </c>
      <c r="D76" s="87">
        <f>54.22*2</f>
        <v>108.44</v>
      </c>
      <c r="E76" s="146"/>
      <c r="F76" s="88">
        <f>+E76*D76</f>
        <v>0</v>
      </c>
    </row>
    <row r="77" spans="1:6" s="21" customFormat="1" ht="17.25" customHeight="1" x14ac:dyDescent="0.3">
      <c r="A77" s="97" t="s">
        <v>280</v>
      </c>
      <c r="B77" s="96" t="s">
        <v>69</v>
      </c>
      <c r="C77" s="96" t="s">
        <v>37</v>
      </c>
      <c r="D77" s="105">
        <f>73.367-19.147</f>
        <v>54.220000000000006</v>
      </c>
      <c r="E77" s="146"/>
      <c r="F77" s="88">
        <f>+E77*D77</f>
        <v>0</v>
      </c>
    </row>
    <row r="78" spans="1:6" s="21" customFormat="1" ht="17.25" customHeight="1" x14ac:dyDescent="0.35">
      <c r="A78" s="22"/>
      <c r="B78" s="463" t="s">
        <v>281</v>
      </c>
      <c r="C78" s="463"/>
      <c r="D78" s="139"/>
      <c r="E78" s="136"/>
      <c r="F78" s="33">
        <f>+SUM(F76:F77)</f>
        <v>0</v>
      </c>
    </row>
    <row r="79" spans="1:6" s="21" customFormat="1" ht="17.25" customHeight="1" x14ac:dyDescent="0.3">
      <c r="A79" s="94" t="s">
        <v>199</v>
      </c>
      <c r="B79" s="95" t="s">
        <v>70</v>
      </c>
      <c r="C79" s="87"/>
      <c r="D79" s="139"/>
      <c r="E79" s="136"/>
      <c r="F79" s="88"/>
    </row>
    <row r="80" spans="1:6" s="21" customFormat="1" ht="17.25" customHeight="1" x14ac:dyDescent="0.3">
      <c r="A80" s="97" t="s">
        <v>200</v>
      </c>
      <c r="B80" s="98" t="s">
        <v>71</v>
      </c>
      <c r="C80" s="99" t="s">
        <v>44</v>
      </c>
      <c r="D80" s="105">
        <v>7.3</v>
      </c>
      <c r="E80" s="146"/>
      <c r="F80" s="100">
        <f>+E80*D80</f>
        <v>0</v>
      </c>
    </row>
    <row r="81" spans="1:6" s="21" customFormat="1" ht="17.25" customHeight="1" x14ac:dyDescent="0.3">
      <c r="A81" s="97" t="s">
        <v>201</v>
      </c>
      <c r="B81" s="98" t="s">
        <v>72</v>
      </c>
      <c r="C81" s="99" t="s">
        <v>44</v>
      </c>
      <c r="D81" s="105">
        <v>2.35</v>
      </c>
      <c r="E81" s="146"/>
      <c r="F81" s="100">
        <f>+E81*D81</f>
        <v>0</v>
      </c>
    </row>
    <row r="82" spans="1:6" s="21" customFormat="1" ht="17.25" customHeight="1" x14ac:dyDescent="0.35">
      <c r="A82" s="22"/>
      <c r="B82" s="463" t="s">
        <v>265</v>
      </c>
      <c r="C82" s="463"/>
      <c r="D82" s="87"/>
      <c r="E82" s="87"/>
      <c r="F82" s="101">
        <f>+SUM(F80:F81)</f>
        <v>0</v>
      </c>
    </row>
    <row r="83" spans="1:6" s="21" customFormat="1" ht="17.25" customHeight="1" x14ac:dyDescent="0.3">
      <c r="A83" s="102">
        <v>6.4</v>
      </c>
      <c r="B83" s="95" t="s">
        <v>73</v>
      </c>
      <c r="C83" s="87"/>
      <c r="D83" s="87"/>
      <c r="E83" s="87"/>
      <c r="F83" s="88"/>
    </row>
    <row r="84" spans="1:6" ht="17.25" customHeight="1" x14ac:dyDescent="0.35">
      <c r="A84" s="103" t="s">
        <v>196</v>
      </c>
      <c r="B84" s="104" t="s">
        <v>74</v>
      </c>
      <c r="C84" s="105" t="s">
        <v>50</v>
      </c>
      <c r="D84" s="105">
        <v>6</v>
      </c>
      <c r="E84" s="133"/>
      <c r="F84" s="106">
        <f>+E84*D84</f>
        <v>0</v>
      </c>
    </row>
    <row r="85" spans="1:6" ht="17.25" customHeight="1" x14ac:dyDescent="0.35">
      <c r="A85" s="103" t="s">
        <v>197</v>
      </c>
      <c r="B85" s="104" t="s">
        <v>75</v>
      </c>
      <c r="C85" s="105" t="s">
        <v>50</v>
      </c>
      <c r="D85" s="105">
        <v>5</v>
      </c>
      <c r="E85" s="34"/>
      <c r="F85" s="106">
        <f t="shared" ref="F85:F87" si="8">+E85*D85</f>
        <v>0</v>
      </c>
    </row>
    <row r="86" spans="1:6" ht="17.25" customHeight="1" x14ac:dyDescent="0.35">
      <c r="A86" s="103" t="s">
        <v>198</v>
      </c>
      <c r="B86" s="104" t="s">
        <v>76</v>
      </c>
      <c r="C86" s="105" t="s">
        <v>50</v>
      </c>
      <c r="D86" s="107">
        <v>1</v>
      </c>
      <c r="E86" s="34"/>
      <c r="F86" s="106">
        <f t="shared" si="8"/>
        <v>0</v>
      </c>
    </row>
    <row r="87" spans="1:6" ht="17.25" customHeight="1" x14ac:dyDescent="0.35">
      <c r="A87" s="103"/>
      <c r="B87" s="104" t="s">
        <v>282</v>
      </c>
      <c r="C87" s="105" t="s">
        <v>50</v>
      </c>
      <c r="D87" s="107">
        <v>1</v>
      </c>
      <c r="E87" s="34"/>
      <c r="F87" s="106">
        <f t="shared" si="8"/>
        <v>0</v>
      </c>
    </row>
    <row r="88" spans="1:6" s="21" customFormat="1" ht="17.25" customHeight="1" thickBot="1" x14ac:dyDescent="0.4">
      <c r="A88" s="17"/>
      <c r="B88" s="463" t="s">
        <v>266</v>
      </c>
      <c r="C88" s="463"/>
      <c r="D88" s="19"/>
      <c r="E88" s="19"/>
      <c r="F88" s="101">
        <f>SUM(F84:F87)</f>
        <v>0</v>
      </c>
    </row>
    <row r="89" spans="1:6" s="21" customFormat="1" ht="23.25" customHeight="1" thickBot="1" x14ac:dyDescent="0.4">
      <c r="A89" s="90"/>
      <c r="B89" s="439" t="s">
        <v>77</v>
      </c>
      <c r="C89" s="440"/>
      <c r="D89" s="91"/>
      <c r="E89" s="92"/>
      <c r="F89" s="93">
        <f>+F88+F82+F78+F74</f>
        <v>0</v>
      </c>
    </row>
    <row r="90" spans="1:6" s="21" customFormat="1" ht="14.5" thickBot="1" x14ac:dyDescent="0.35">
      <c r="A90" s="75"/>
      <c r="B90" s="108"/>
      <c r="C90" s="75"/>
      <c r="D90" s="75"/>
      <c r="E90" s="75"/>
      <c r="F90" s="109"/>
    </row>
    <row r="91" spans="1:6" s="21" customFormat="1" ht="18" x14ac:dyDescent="0.3">
      <c r="A91" s="80">
        <v>7</v>
      </c>
      <c r="B91" s="68" t="s">
        <v>78</v>
      </c>
      <c r="C91" s="69"/>
      <c r="D91" s="69"/>
      <c r="E91" s="69"/>
      <c r="F91" s="70"/>
    </row>
    <row r="92" spans="1:6" s="21" customFormat="1" x14ac:dyDescent="0.3">
      <c r="A92" s="71" t="s">
        <v>202</v>
      </c>
      <c r="B92" s="110" t="s">
        <v>79</v>
      </c>
      <c r="C92" s="111" t="s">
        <v>37</v>
      </c>
      <c r="D92" s="111">
        <v>27.2</v>
      </c>
      <c r="E92" s="149"/>
      <c r="F92" s="20">
        <f>+E92*D92</f>
        <v>0</v>
      </c>
    </row>
    <row r="93" spans="1:6" s="21" customFormat="1" x14ac:dyDescent="0.3">
      <c r="A93" s="71" t="s">
        <v>203</v>
      </c>
      <c r="B93" s="110" t="s">
        <v>80</v>
      </c>
      <c r="C93" s="111" t="s">
        <v>37</v>
      </c>
      <c r="D93" s="111">
        <v>150.4</v>
      </c>
      <c r="E93" s="149"/>
      <c r="F93" s="20">
        <f t="shared" ref="F93:F95" si="9">+E93*D93</f>
        <v>0</v>
      </c>
    </row>
    <row r="94" spans="1:6" s="21" customFormat="1" x14ac:dyDescent="0.3">
      <c r="A94" s="71" t="s">
        <v>204</v>
      </c>
      <c r="B94" s="110" t="s">
        <v>162</v>
      </c>
      <c r="C94" s="111" t="s">
        <v>6</v>
      </c>
      <c r="D94" s="145">
        <v>132</v>
      </c>
      <c r="E94" s="149"/>
      <c r="F94" s="20">
        <f t="shared" si="9"/>
        <v>0</v>
      </c>
    </row>
    <row r="95" spans="1:6" s="21" customFormat="1" ht="16" thickBot="1" x14ac:dyDescent="0.35">
      <c r="A95" s="71" t="s">
        <v>205</v>
      </c>
      <c r="B95" s="110" t="s">
        <v>81</v>
      </c>
      <c r="C95" s="111" t="s">
        <v>44</v>
      </c>
      <c r="D95" s="111">
        <v>127.65</v>
      </c>
      <c r="E95" s="150"/>
      <c r="F95" s="20">
        <f t="shared" si="9"/>
        <v>0</v>
      </c>
    </row>
    <row r="96" spans="1:6" s="21" customFormat="1" ht="23.25" customHeight="1" thickBot="1" x14ac:dyDescent="0.4">
      <c r="A96" s="90"/>
      <c r="B96" s="439" t="s">
        <v>77</v>
      </c>
      <c r="C96" s="440"/>
      <c r="D96" s="91"/>
      <c r="E96" s="92"/>
      <c r="F96" s="93">
        <f>SUM(F92:F95)</f>
        <v>0</v>
      </c>
    </row>
    <row r="97" spans="1:6" s="21" customFormat="1" ht="14.5" thickBot="1" x14ac:dyDescent="0.35">
      <c r="A97" s="441"/>
      <c r="B97" s="441"/>
      <c r="C97" s="75"/>
      <c r="D97" s="75"/>
      <c r="E97" s="75"/>
      <c r="F97" s="109"/>
    </row>
    <row r="98" spans="1:6" s="21" customFormat="1" ht="20.25" customHeight="1" x14ac:dyDescent="0.3">
      <c r="A98" s="80">
        <v>8</v>
      </c>
      <c r="B98" s="112" t="s">
        <v>82</v>
      </c>
      <c r="C98" s="87"/>
      <c r="D98" s="87"/>
      <c r="E98" s="87"/>
      <c r="F98" s="113"/>
    </row>
    <row r="99" spans="1:6" ht="18" customHeight="1" x14ac:dyDescent="0.35">
      <c r="A99" s="105" t="s">
        <v>206</v>
      </c>
      <c r="B99" s="104" t="s">
        <v>83</v>
      </c>
      <c r="C99" s="105" t="s">
        <v>50</v>
      </c>
      <c r="D99" s="105">
        <v>2</v>
      </c>
      <c r="E99" s="147"/>
      <c r="F99" s="114">
        <f>+E99*D99</f>
        <v>0</v>
      </c>
    </row>
    <row r="100" spans="1:6" ht="35.25" customHeight="1" x14ac:dyDescent="0.35">
      <c r="A100" s="71" t="s">
        <v>207</v>
      </c>
      <c r="B100" s="104" t="s">
        <v>84</v>
      </c>
      <c r="C100" s="105" t="s">
        <v>44</v>
      </c>
      <c r="D100" s="105">
        <v>16</v>
      </c>
      <c r="E100" s="147"/>
      <c r="F100" s="114">
        <f t="shared" ref="F100:F103" si="10">+E100*D100</f>
        <v>0</v>
      </c>
    </row>
    <row r="101" spans="1:6" ht="18" customHeight="1" x14ac:dyDescent="0.35">
      <c r="A101" s="71" t="s">
        <v>208</v>
      </c>
      <c r="B101" s="104" t="s">
        <v>85</v>
      </c>
      <c r="C101" s="105" t="s">
        <v>50</v>
      </c>
      <c r="D101" s="105">
        <v>2</v>
      </c>
      <c r="E101" s="147"/>
      <c r="F101" s="114">
        <f t="shared" si="10"/>
        <v>0</v>
      </c>
    </row>
    <row r="102" spans="1:6" ht="18" customHeight="1" x14ac:dyDescent="0.35">
      <c r="A102" s="105" t="s">
        <v>209</v>
      </c>
      <c r="B102" s="104" t="s">
        <v>86</v>
      </c>
      <c r="C102" s="105" t="s">
        <v>50</v>
      </c>
      <c r="D102" s="105">
        <v>1</v>
      </c>
      <c r="E102" s="147"/>
      <c r="F102" s="114">
        <f t="shared" si="10"/>
        <v>0</v>
      </c>
    </row>
    <row r="103" spans="1:6" ht="31.5" thickBot="1" x14ac:dyDescent="0.4">
      <c r="A103" s="105" t="s">
        <v>210</v>
      </c>
      <c r="B103" s="104" t="s">
        <v>87</v>
      </c>
      <c r="C103" s="105" t="s">
        <v>50</v>
      </c>
      <c r="D103" s="105">
        <v>1</v>
      </c>
      <c r="E103" s="147"/>
      <c r="F103" s="114">
        <f t="shared" si="10"/>
        <v>0</v>
      </c>
    </row>
    <row r="104" spans="1:6" ht="18" thickBot="1" x14ac:dyDescent="0.4">
      <c r="A104" s="105"/>
      <c r="B104" s="439" t="s">
        <v>88</v>
      </c>
      <c r="C104" s="440"/>
      <c r="D104" s="105"/>
      <c r="E104" s="105"/>
      <c r="F104" s="93">
        <f>SUM(F99:F103)</f>
        <v>0</v>
      </c>
    </row>
    <row r="105" spans="1:6" s="21" customFormat="1" ht="8.25" customHeight="1" thickBot="1" x14ac:dyDescent="0.35">
      <c r="A105" s="460"/>
      <c r="B105" s="460"/>
      <c r="C105" s="66"/>
      <c r="D105" s="66"/>
      <c r="E105" s="66"/>
      <c r="F105" s="115"/>
    </row>
    <row r="106" spans="1:6" s="21" customFormat="1" ht="20.25" customHeight="1" x14ac:dyDescent="0.3">
      <c r="A106" s="80">
        <v>9</v>
      </c>
      <c r="B106" s="68" t="s">
        <v>211</v>
      </c>
      <c r="C106" s="69"/>
      <c r="D106" s="69"/>
      <c r="E106" s="69"/>
      <c r="F106" s="70"/>
    </row>
    <row r="107" spans="1:6" x14ac:dyDescent="0.35">
      <c r="A107" s="103" t="s">
        <v>212</v>
      </c>
      <c r="B107" s="104" t="s">
        <v>166</v>
      </c>
      <c r="C107" s="105" t="s">
        <v>165</v>
      </c>
      <c r="D107" s="105">
        <v>1</v>
      </c>
      <c r="E107" s="34"/>
      <c r="F107" s="106">
        <f t="shared" ref="F107:F112" si="11">+E107*D107</f>
        <v>0</v>
      </c>
    </row>
    <row r="108" spans="1:6" x14ac:dyDescent="0.35">
      <c r="A108" s="103" t="s">
        <v>213</v>
      </c>
      <c r="B108" s="104" t="s">
        <v>89</v>
      </c>
      <c r="C108" s="105" t="s">
        <v>50</v>
      </c>
      <c r="D108" s="105">
        <v>4</v>
      </c>
      <c r="E108" s="34"/>
      <c r="F108" s="106">
        <f t="shared" si="11"/>
        <v>0</v>
      </c>
    </row>
    <row r="109" spans="1:6" x14ac:dyDescent="0.35">
      <c r="A109" s="103" t="s">
        <v>214</v>
      </c>
      <c r="B109" s="104" t="s">
        <v>90</v>
      </c>
      <c r="C109" s="105" t="s">
        <v>50</v>
      </c>
      <c r="D109" s="105">
        <v>3</v>
      </c>
      <c r="E109" s="34"/>
      <c r="F109" s="106">
        <f t="shared" si="11"/>
        <v>0</v>
      </c>
    </row>
    <row r="110" spans="1:6" x14ac:dyDescent="0.35">
      <c r="A110" s="103" t="s">
        <v>215</v>
      </c>
      <c r="B110" s="104" t="s">
        <v>91</v>
      </c>
      <c r="C110" s="105" t="s">
        <v>50</v>
      </c>
      <c r="D110" s="105">
        <v>1</v>
      </c>
      <c r="E110" s="34"/>
      <c r="F110" s="106">
        <f t="shared" si="11"/>
        <v>0</v>
      </c>
    </row>
    <row r="111" spans="1:6" x14ac:dyDescent="0.35">
      <c r="A111" s="103" t="s">
        <v>216</v>
      </c>
      <c r="B111" s="104" t="s">
        <v>92</v>
      </c>
      <c r="C111" s="105" t="s">
        <v>50</v>
      </c>
      <c r="D111" s="105">
        <v>3</v>
      </c>
      <c r="E111" s="34"/>
      <c r="F111" s="106">
        <f t="shared" si="11"/>
        <v>0</v>
      </c>
    </row>
    <row r="112" spans="1:6" ht="16" thickBot="1" x14ac:dyDescent="0.4">
      <c r="A112" s="103" t="s">
        <v>217</v>
      </c>
      <c r="B112" s="104" t="s">
        <v>93</v>
      </c>
      <c r="C112" s="105" t="s">
        <v>50</v>
      </c>
      <c r="D112" s="105">
        <v>3</v>
      </c>
      <c r="E112" s="34"/>
      <c r="F112" s="106">
        <f t="shared" si="11"/>
        <v>0</v>
      </c>
    </row>
    <row r="113" spans="1:6" s="21" customFormat="1" ht="19.5" customHeight="1" thickBot="1" x14ac:dyDescent="0.4">
      <c r="A113" s="90"/>
      <c r="B113" s="439" t="s">
        <v>218</v>
      </c>
      <c r="C113" s="440"/>
      <c r="D113" s="91"/>
      <c r="E113" s="91"/>
      <c r="F113" s="93">
        <f>SUM(F107:F112)</f>
        <v>0</v>
      </c>
    </row>
    <row r="114" spans="1:6" s="21" customFormat="1" ht="9.75" customHeight="1" thickBot="1" x14ac:dyDescent="0.35">
      <c r="A114" s="441"/>
      <c r="B114" s="441"/>
      <c r="C114" s="75"/>
      <c r="D114" s="75"/>
      <c r="E114" s="75"/>
      <c r="F114" s="109"/>
    </row>
    <row r="115" spans="1:6" s="21" customFormat="1" ht="20.25" customHeight="1" x14ac:dyDescent="0.3">
      <c r="A115" s="80">
        <v>10</v>
      </c>
      <c r="B115" s="112" t="s">
        <v>94</v>
      </c>
      <c r="C115" s="87"/>
      <c r="D115" s="87"/>
      <c r="E115" s="87"/>
      <c r="F115" s="113"/>
    </row>
    <row r="116" spans="1:6" s="21" customFormat="1" ht="9" customHeight="1" thickBot="1" x14ac:dyDescent="0.35">
      <c r="A116" s="19"/>
      <c r="B116" s="116"/>
      <c r="C116" s="19"/>
      <c r="D116" s="19"/>
      <c r="E116" s="34"/>
      <c r="F116" s="117"/>
    </row>
    <row r="117" spans="1:6" s="21" customFormat="1" ht="20.25" customHeight="1" x14ac:dyDescent="0.3">
      <c r="A117" s="80">
        <v>11</v>
      </c>
      <c r="B117" s="112" t="s">
        <v>95</v>
      </c>
      <c r="C117" s="87"/>
      <c r="D117" s="87"/>
      <c r="E117" s="118"/>
      <c r="F117" s="113"/>
    </row>
    <row r="118" spans="1:6" ht="17.25" customHeight="1" x14ac:dyDescent="0.35">
      <c r="A118" s="105" t="s">
        <v>219</v>
      </c>
      <c r="B118" s="104" t="s">
        <v>267</v>
      </c>
      <c r="C118" s="105"/>
      <c r="D118" s="105"/>
      <c r="E118" s="34"/>
      <c r="F118" s="114"/>
    </row>
    <row r="119" spans="1:6" ht="17.25" customHeight="1" x14ac:dyDescent="0.35">
      <c r="A119" s="105" t="s">
        <v>260</v>
      </c>
      <c r="B119" s="104" t="s">
        <v>268</v>
      </c>
      <c r="C119" s="105" t="s">
        <v>37</v>
      </c>
      <c r="D119" s="123">
        <f>D31</f>
        <v>311.08</v>
      </c>
      <c r="E119" s="34"/>
      <c r="F119" s="114">
        <f>+E119*D119</f>
        <v>0</v>
      </c>
    </row>
    <row r="120" spans="1:6" ht="17.25" customHeight="1" x14ac:dyDescent="0.35">
      <c r="A120" s="105" t="s">
        <v>261</v>
      </c>
      <c r="B120" s="104" t="s">
        <v>96</v>
      </c>
      <c r="C120" s="105" t="s">
        <v>37</v>
      </c>
      <c r="D120" s="123">
        <f>D32</f>
        <v>106.4</v>
      </c>
      <c r="E120" s="34"/>
      <c r="F120" s="114">
        <f>+E120*D120</f>
        <v>0</v>
      </c>
    </row>
    <row r="121" spans="1:6" ht="17.25" customHeight="1" thickBot="1" x14ac:dyDescent="0.4">
      <c r="A121" s="105" t="s">
        <v>220</v>
      </c>
      <c r="B121" s="104" t="s">
        <v>269</v>
      </c>
      <c r="C121" s="105" t="s">
        <v>37</v>
      </c>
      <c r="D121" s="123">
        <f>D33</f>
        <v>311.01100000000002</v>
      </c>
      <c r="E121" s="34"/>
      <c r="F121" s="114">
        <f>+E121*D121</f>
        <v>0</v>
      </c>
    </row>
    <row r="122" spans="1:6" s="21" customFormat="1" ht="18" thickBot="1" x14ac:dyDescent="0.4">
      <c r="A122" s="19"/>
      <c r="B122" s="439" t="s">
        <v>97</v>
      </c>
      <c r="C122" s="440"/>
      <c r="D122" s="19"/>
      <c r="E122" s="19"/>
      <c r="F122" s="93">
        <f>SUM(F119:F121)</f>
        <v>0</v>
      </c>
    </row>
    <row r="123" spans="1:6" s="21" customFormat="1" ht="14.5" thickBot="1" x14ac:dyDescent="0.35">
      <c r="A123" s="19"/>
      <c r="B123" s="116"/>
      <c r="C123" s="19"/>
      <c r="D123" s="19"/>
      <c r="E123" s="19"/>
      <c r="F123" s="117"/>
    </row>
    <row r="124" spans="1:6" s="119" customFormat="1" ht="18" x14ac:dyDescent="0.3">
      <c r="A124" s="80">
        <v>12</v>
      </c>
      <c r="B124" s="112" t="s">
        <v>98</v>
      </c>
      <c r="C124" s="87"/>
      <c r="D124" s="87"/>
      <c r="E124" s="87"/>
      <c r="F124" s="113"/>
    </row>
    <row r="125" spans="1:6" x14ac:dyDescent="0.35">
      <c r="A125" s="105" t="s">
        <v>221</v>
      </c>
      <c r="B125" s="104" t="s">
        <v>99</v>
      </c>
      <c r="C125" s="105" t="s">
        <v>50</v>
      </c>
      <c r="D125" s="107">
        <v>5</v>
      </c>
      <c r="E125" s="148"/>
      <c r="F125" s="114">
        <f t="shared" ref="F125:F132" si="12">+E125*D125</f>
        <v>0</v>
      </c>
    </row>
    <row r="126" spans="1:6" x14ac:dyDescent="0.35">
      <c r="A126" s="105" t="s">
        <v>222</v>
      </c>
      <c r="B126" s="104" t="s">
        <v>100</v>
      </c>
      <c r="C126" s="105" t="s">
        <v>50</v>
      </c>
      <c r="D126" s="107">
        <v>7</v>
      </c>
      <c r="E126" s="148"/>
      <c r="F126" s="114">
        <f t="shared" si="12"/>
        <v>0</v>
      </c>
    </row>
    <row r="127" spans="1:6" x14ac:dyDescent="0.35">
      <c r="A127" s="105" t="s">
        <v>223</v>
      </c>
      <c r="B127" s="104" t="s">
        <v>101</v>
      </c>
      <c r="C127" s="105" t="s">
        <v>50</v>
      </c>
      <c r="D127" s="107">
        <v>7</v>
      </c>
      <c r="E127" s="148"/>
      <c r="F127" s="114">
        <f t="shared" si="12"/>
        <v>0</v>
      </c>
    </row>
    <row r="128" spans="1:6" x14ac:dyDescent="0.35">
      <c r="A128" s="105" t="s">
        <v>224</v>
      </c>
      <c r="B128" s="104" t="s">
        <v>102</v>
      </c>
      <c r="C128" s="105" t="s">
        <v>50</v>
      </c>
      <c r="D128" s="107">
        <v>1</v>
      </c>
      <c r="E128" s="148"/>
      <c r="F128" s="114">
        <f t="shared" si="12"/>
        <v>0</v>
      </c>
    </row>
    <row r="129" spans="1:6" x14ac:dyDescent="0.35">
      <c r="A129" s="105" t="s">
        <v>225</v>
      </c>
      <c r="B129" s="104" t="s">
        <v>103</v>
      </c>
      <c r="C129" s="105" t="s">
        <v>50</v>
      </c>
      <c r="D129" s="107">
        <v>1</v>
      </c>
      <c r="E129" s="148"/>
      <c r="F129" s="114">
        <f t="shared" si="12"/>
        <v>0</v>
      </c>
    </row>
    <row r="130" spans="1:6" x14ac:dyDescent="0.35">
      <c r="A130" s="105" t="s">
        <v>226</v>
      </c>
      <c r="B130" s="104" t="s">
        <v>104</v>
      </c>
      <c r="C130" s="105" t="s">
        <v>50</v>
      </c>
      <c r="D130" s="107">
        <v>1</v>
      </c>
      <c r="E130" s="148"/>
      <c r="F130" s="114">
        <f t="shared" si="12"/>
        <v>0</v>
      </c>
    </row>
    <row r="131" spans="1:6" x14ac:dyDescent="0.35">
      <c r="A131" s="105" t="s">
        <v>227</v>
      </c>
      <c r="B131" s="104" t="s">
        <v>105</v>
      </c>
      <c r="C131" s="105" t="s">
        <v>50</v>
      </c>
      <c r="D131" s="107">
        <v>1</v>
      </c>
      <c r="E131" s="148"/>
      <c r="F131" s="114">
        <f t="shared" si="12"/>
        <v>0</v>
      </c>
    </row>
    <row r="132" spans="1:6" ht="16" thickBot="1" x14ac:dyDescent="0.4">
      <c r="A132" s="105" t="s">
        <v>228</v>
      </c>
      <c r="B132" s="104" t="s">
        <v>106</v>
      </c>
      <c r="C132" s="105" t="s">
        <v>50</v>
      </c>
      <c r="D132" s="107">
        <v>17</v>
      </c>
      <c r="E132" s="148"/>
      <c r="F132" s="114">
        <f t="shared" si="12"/>
        <v>0</v>
      </c>
    </row>
    <row r="133" spans="1:6" s="21" customFormat="1" ht="18" thickBot="1" x14ac:dyDescent="0.4">
      <c r="A133" s="19"/>
      <c r="B133" s="439" t="s">
        <v>107</v>
      </c>
      <c r="C133" s="440"/>
      <c r="D133" s="19"/>
      <c r="E133" s="19"/>
      <c r="F133" s="93">
        <f>SUM(F125:F132)</f>
        <v>0</v>
      </c>
    </row>
    <row r="134" spans="1:6" s="21" customFormat="1" ht="5.25" customHeight="1" thickBot="1" x14ac:dyDescent="0.35">
      <c r="A134" s="66"/>
      <c r="B134" s="78"/>
      <c r="C134" s="66"/>
      <c r="D134" s="66"/>
      <c r="E134" s="66"/>
      <c r="F134" s="115"/>
    </row>
    <row r="135" spans="1:6" s="21" customFormat="1" ht="18" x14ac:dyDescent="0.3">
      <c r="A135" s="80">
        <v>13</v>
      </c>
      <c r="B135" s="68" t="s">
        <v>108</v>
      </c>
      <c r="C135" s="69"/>
      <c r="D135" s="69"/>
      <c r="E135" s="69"/>
      <c r="F135" s="70"/>
    </row>
    <row r="136" spans="1:6" ht="17.25" customHeight="1" x14ac:dyDescent="0.35">
      <c r="A136" s="103" t="s">
        <v>229</v>
      </c>
      <c r="B136" s="104" t="s">
        <v>109</v>
      </c>
      <c r="C136" s="105" t="s">
        <v>110</v>
      </c>
      <c r="D136" s="107">
        <v>30.98</v>
      </c>
      <c r="E136" s="148"/>
      <c r="F136" s="106">
        <f t="shared" ref="F136:F141" si="13">+E136*D136</f>
        <v>0</v>
      </c>
    </row>
    <row r="137" spans="1:6" ht="17.25" customHeight="1" x14ac:dyDescent="0.35">
      <c r="A137" s="103" t="s">
        <v>230</v>
      </c>
      <c r="B137" s="104" t="s">
        <v>111</v>
      </c>
      <c r="C137" s="105" t="s">
        <v>38</v>
      </c>
      <c r="D137" s="107">
        <v>10.11</v>
      </c>
      <c r="E137" s="148"/>
      <c r="F137" s="106">
        <f t="shared" si="13"/>
        <v>0</v>
      </c>
    </row>
    <row r="138" spans="1:6" ht="17.25" customHeight="1" x14ac:dyDescent="0.35">
      <c r="A138" s="103" t="s">
        <v>231</v>
      </c>
      <c r="B138" s="104" t="s">
        <v>112</v>
      </c>
      <c r="C138" s="105" t="s">
        <v>38</v>
      </c>
      <c r="D138" s="107">
        <v>2.96</v>
      </c>
      <c r="E138" s="148"/>
      <c r="F138" s="106">
        <f t="shared" si="13"/>
        <v>0</v>
      </c>
    </row>
    <row r="139" spans="1:6" ht="17.25" customHeight="1" x14ac:dyDescent="0.35">
      <c r="A139" s="103" t="s">
        <v>232</v>
      </c>
      <c r="B139" s="104" t="s">
        <v>113</v>
      </c>
      <c r="C139" s="105" t="s">
        <v>38</v>
      </c>
      <c r="D139" s="107">
        <v>5.3</v>
      </c>
      <c r="E139" s="148"/>
      <c r="F139" s="106">
        <f t="shared" si="13"/>
        <v>0</v>
      </c>
    </row>
    <row r="140" spans="1:6" ht="17.25" customHeight="1" x14ac:dyDescent="0.35">
      <c r="A140" s="103" t="s">
        <v>233</v>
      </c>
      <c r="B140" s="104" t="s">
        <v>114</v>
      </c>
      <c r="C140" s="105" t="s">
        <v>50</v>
      </c>
      <c r="D140" s="107">
        <v>8</v>
      </c>
      <c r="E140" s="148"/>
      <c r="F140" s="106">
        <f t="shared" si="13"/>
        <v>0</v>
      </c>
    </row>
    <row r="141" spans="1:6" ht="17.25" customHeight="1" thickBot="1" x14ac:dyDescent="0.4">
      <c r="A141" s="103" t="s">
        <v>234</v>
      </c>
      <c r="B141" s="104" t="s">
        <v>115</v>
      </c>
      <c r="C141" s="105" t="s">
        <v>37</v>
      </c>
      <c r="D141" s="107">
        <v>29.6</v>
      </c>
      <c r="E141" s="148"/>
      <c r="F141" s="106">
        <f t="shared" si="13"/>
        <v>0</v>
      </c>
    </row>
    <row r="142" spans="1:6" s="21" customFormat="1" ht="18" thickBot="1" x14ac:dyDescent="0.4">
      <c r="A142" s="90"/>
      <c r="B142" s="439" t="s">
        <v>116</v>
      </c>
      <c r="C142" s="440"/>
      <c r="D142" s="91"/>
      <c r="E142" s="91"/>
      <c r="F142" s="93">
        <f>SUM(F136:F141)</f>
        <v>0</v>
      </c>
    </row>
    <row r="143" spans="1:6" s="21" customFormat="1" ht="14.5" thickBot="1" x14ac:dyDescent="0.35">
      <c r="A143" s="63"/>
      <c r="C143" s="120"/>
      <c r="D143" s="63"/>
      <c r="E143" s="63"/>
      <c r="F143" s="121"/>
    </row>
    <row r="144" spans="1:6" s="21" customFormat="1" ht="18" x14ac:dyDescent="0.3">
      <c r="A144" s="80">
        <v>14</v>
      </c>
      <c r="B144" s="68" t="s">
        <v>117</v>
      </c>
      <c r="C144" s="69"/>
      <c r="D144" s="69"/>
      <c r="E144" s="69"/>
      <c r="F144" s="70"/>
    </row>
    <row r="145" spans="1:6" ht="16" thickBot="1" x14ac:dyDescent="0.4">
      <c r="A145" s="105" t="s">
        <v>235</v>
      </c>
      <c r="B145" s="104" t="s">
        <v>118</v>
      </c>
      <c r="C145" s="105" t="s">
        <v>50</v>
      </c>
      <c r="D145" s="107">
        <v>2</v>
      </c>
      <c r="E145" s="34"/>
      <c r="F145" s="114">
        <f>+E145*D145</f>
        <v>0</v>
      </c>
    </row>
    <row r="146" spans="1:6" s="21" customFormat="1" ht="18" thickBot="1" x14ac:dyDescent="0.4">
      <c r="A146" s="19"/>
      <c r="B146" s="439" t="s">
        <v>119</v>
      </c>
      <c r="C146" s="440"/>
      <c r="D146" s="19"/>
      <c r="E146" s="34"/>
      <c r="F146" s="93">
        <f>SUM(F145)</f>
        <v>0</v>
      </c>
    </row>
    <row r="147" spans="1:6" s="21" customFormat="1" ht="10.5" customHeight="1" thickBot="1" x14ac:dyDescent="0.35">
      <c r="A147" s="66"/>
      <c r="B147" s="78"/>
      <c r="C147" s="66"/>
      <c r="D147" s="66"/>
      <c r="E147" s="34"/>
      <c r="F147" s="115"/>
    </row>
    <row r="148" spans="1:6" s="21" customFormat="1" ht="18" x14ac:dyDescent="0.3">
      <c r="A148" s="80">
        <v>15</v>
      </c>
      <c r="B148" s="68" t="s">
        <v>120</v>
      </c>
      <c r="C148" s="69"/>
      <c r="D148" s="69"/>
      <c r="E148" s="34"/>
      <c r="F148" s="70"/>
    </row>
    <row r="149" spans="1:6" x14ac:dyDescent="0.35">
      <c r="A149" s="103" t="s">
        <v>236</v>
      </c>
      <c r="B149" s="104" t="s">
        <v>121</v>
      </c>
      <c r="C149" s="105" t="s">
        <v>50</v>
      </c>
      <c r="D149" s="107">
        <v>1</v>
      </c>
      <c r="E149" s="146"/>
      <c r="F149" s="106">
        <f>+E149*D149</f>
        <v>0</v>
      </c>
    </row>
    <row r="150" spans="1:6" x14ac:dyDescent="0.35">
      <c r="A150" s="103" t="s">
        <v>237</v>
      </c>
      <c r="B150" s="104" t="s">
        <v>122</v>
      </c>
      <c r="C150" s="105" t="s">
        <v>44</v>
      </c>
      <c r="D150" s="107">
        <v>28.41</v>
      </c>
      <c r="E150" s="146"/>
      <c r="F150" s="106">
        <f>+E150*D150</f>
        <v>0</v>
      </c>
    </row>
    <row r="151" spans="1:6" x14ac:dyDescent="0.35">
      <c r="A151" s="103" t="s">
        <v>238</v>
      </c>
      <c r="B151" s="104" t="s">
        <v>123</v>
      </c>
      <c r="C151" s="105" t="s">
        <v>50</v>
      </c>
      <c r="D151" s="107">
        <v>1</v>
      </c>
      <c r="E151" s="146"/>
      <c r="F151" s="106">
        <f>+E151*D151</f>
        <v>0</v>
      </c>
    </row>
    <row r="152" spans="1:6" ht="16" thickBot="1" x14ac:dyDescent="0.4">
      <c r="A152" s="103" t="s">
        <v>239</v>
      </c>
      <c r="B152" s="104" t="s">
        <v>124</v>
      </c>
      <c r="C152" s="105" t="s">
        <v>50</v>
      </c>
      <c r="D152" s="107">
        <v>1</v>
      </c>
      <c r="E152" s="146"/>
      <c r="F152" s="106">
        <f>+E152*D152</f>
        <v>0</v>
      </c>
    </row>
    <row r="153" spans="1:6" s="21" customFormat="1" ht="18" thickBot="1" x14ac:dyDescent="0.4">
      <c r="A153" s="90"/>
      <c r="B153" s="439" t="s">
        <v>125</v>
      </c>
      <c r="C153" s="440"/>
      <c r="D153" s="91"/>
      <c r="E153" s="91"/>
      <c r="F153" s="93">
        <f>SUM(F149:F152)</f>
        <v>0</v>
      </c>
    </row>
    <row r="154" spans="1:6" s="21" customFormat="1" ht="12" customHeight="1" thickBot="1" x14ac:dyDescent="0.35">
      <c r="A154" s="450"/>
      <c r="B154" s="441"/>
      <c r="C154" s="450"/>
      <c r="D154" s="450"/>
      <c r="E154" s="450"/>
      <c r="F154" s="452"/>
    </row>
    <row r="155" spans="1:6" s="21" customFormat="1" ht="14.5" hidden="1" thickBot="1" x14ac:dyDescent="0.35">
      <c r="A155" s="451"/>
      <c r="B155" s="454"/>
      <c r="C155" s="451"/>
      <c r="D155" s="451"/>
      <c r="E155" s="451"/>
      <c r="F155" s="453"/>
    </row>
    <row r="156" spans="1:6" s="21" customFormat="1" ht="18" x14ac:dyDescent="0.3">
      <c r="A156" s="80">
        <v>16</v>
      </c>
      <c r="B156" s="68" t="s">
        <v>126</v>
      </c>
      <c r="C156" s="87"/>
      <c r="D156" s="87"/>
      <c r="E156" s="87"/>
      <c r="F156" s="113"/>
    </row>
    <row r="157" spans="1:6" s="21" customFormat="1" x14ac:dyDescent="0.3">
      <c r="A157" s="105" t="s">
        <v>240</v>
      </c>
      <c r="B157" s="104" t="s">
        <v>164</v>
      </c>
      <c r="C157" s="87" t="s">
        <v>165</v>
      </c>
      <c r="D157" s="87">
        <v>1</v>
      </c>
      <c r="E157" s="146"/>
      <c r="F157" s="114">
        <f t="shared" ref="F157:F179" si="14">+E157*D157</f>
        <v>0</v>
      </c>
    </row>
    <row r="158" spans="1:6" x14ac:dyDescent="0.35">
      <c r="A158" s="105" t="s">
        <v>241</v>
      </c>
      <c r="B158" s="104" t="s">
        <v>127</v>
      </c>
      <c r="C158" s="105" t="s">
        <v>128</v>
      </c>
      <c r="D158" s="107">
        <v>1</v>
      </c>
      <c r="E158" s="146"/>
      <c r="F158" s="114">
        <f t="shared" si="14"/>
        <v>0</v>
      </c>
    </row>
    <row r="159" spans="1:6" x14ac:dyDescent="0.35">
      <c r="A159" s="105" t="s">
        <v>242</v>
      </c>
      <c r="B159" s="104" t="s">
        <v>129</v>
      </c>
      <c r="C159" s="105" t="s">
        <v>50</v>
      </c>
      <c r="D159" s="107">
        <v>12</v>
      </c>
      <c r="E159" s="150"/>
      <c r="F159" s="114">
        <f t="shared" si="14"/>
        <v>0</v>
      </c>
    </row>
    <row r="160" spans="1:6" x14ac:dyDescent="0.35">
      <c r="A160" s="105" t="s">
        <v>243</v>
      </c>
      <c r="B160" s="104" t="s">
        <v>130</v>
      </c>
      <c r="C160" s="105" t="s">
        <v>50</v>
      </c>
      <c r="D160" s="107">
        <v>1</v>
      </c>
      <c r="E160" s="150"/>
      <c r="F160" s="114">
        <f t="shared" si="14"/>
        <v>0</v>
      </c>
    </row>
    <row r="161" spans="1:6" x14ac:dyDescent="0.35">
      <c r="A161" s="105" t="s">
        <v>244</v>
      </c>
      <c r="B161" s="104" t="s">
        <v>131</v>
      </c>
      <c r="C161" s="105" t="s">
        <v>50</v>
      </c>
      <c r="D161" s="107">
        <v>1</v>
      </c>
      <c r="E161" s="150"/>
      <c r="F161" s="114">
        <f t="shared" si="14"/>
        <v>0</v>
      </c>
    </row>
    <row r="162" spans="1:6" x14ac:dyDescent="0.35">
      <c r="A162" s="105" t="s">
        <v>245</v>
      </c>
      <c r="B162" s="104" t="s">
        <v>132</v>
      </c>
      <c r="C162" s="105" t="s">
        <v>50</v>
      </c>
      <c r="D162" s="107">
        <v>1</v>
      </c>
      <c r="E162" s="150"/>
      <c r="F162" s="114">
        <f t="shared" si="14"/>
        <v>0</v>
      </c>
    </row>
    <row r="163" spans="1:6" x14ac:dyDescent="0.35">
      <c r="A163" s="105" t="s">
        <v>246</v>
      </c>
      <c r="B163" s="104" t="s">
        <v>133</v>
      </c>
      <c r="C163" s="105" t="s">
        <v>50</v>
      </c>
      <c r="D163" s="107">
        <v>18</v>
      </c>
      <c r="E163" s="150"/>
      <c r="F163" s="114">
        <f t="shared" si="14"/>
        <v>0</v>
      </c>
    </row>
    <row r="164" spans="1:6" x14ac:dyDescent="0.35">
      <c r="A164" s="105" t="s">
        <v>247</v>
      </c>
      <c r="B164" s="104" t="s">
        <v>134</v>
      </c>
      <c r="C164" s="105" t="s">
        <v>50</v>
      </c>
      <c r="D164" s="107">
        <v>5</v>
      </c>
      <c r="E164" s="150"/>
      <c r="F164" s="114">
        <f t="shared" si="14"/>
        <v>0</v>
      </c>
    </row>
    <row r="165" spans="1:6" x14ac:dyDescent="0.35">
      <c r="A165" s="105" t="s">
        <v>248</v>
      </c>
      <c r="B165" s="104" t="s">
        <v>135</v>
      </c>
      <c r="C165" s="105" t="s">
        <v>50</v>
      </c>
      <c r="D165" s="107">
        <v>2</v>
      </c>
      <c r="E165" s="150"/>
      <c r="F165" s="114">
        <f t="shared" si="14"/>
        <v>0</v>
      </c>
    </row>
    <row r="166" spans="1:6" x14ac:dyDescent="0.35">
      <c r="A166" s="105" t="s">
        <v>249</v>
      </c>
      <c r="B166" s="104" t="s">
        <v>136</v>
      </c>
      <c r="C166" s="105" t="s">
        <v>50</v>
      </c>
      <c r="D166" s="107">
        <v>1</v>
      </c>
      <c r="E166" s="150"/>
      <c r="F166" s="114">
        <f t="shared" si="14"/>
        <v>0</v>
      </c>
    </row>
    <row r="167" spans="1:6" x14ac:dyDescent="0.35">
      <c r="A167" s="105" t="s">
        <v>250</v>
      </c>
      <c r="B167" s="104" t="s">
        <v>137</v>
      </c>
      <c r="C167" s="105" t="s">
        <v>50</v>
      </c>
      <c r="D167" s="107">
        <v>10</v>
      </c>
      <c r="E167" s="150"/>
      <c r="F167" s="114">
        <f t="shared" si="14"/>
        <v>0</v>
      </c>
    </row>
    <row r="168" spans="1:6" x14ac:dyDescent="0.35">
      <c r="A168" s="105" t="s">
        <v>251</v>
      </c>
      <c r="B168" s="104" t="s">
        <v>138</v>
      </c>
      <c r="C168" s="105" t="s">
        <v>50</v>
      </c>
      <c r="D168" s="107">
        <v>6</v>
      </c>
      <c r="E168" s="150"/>
      <c r="F168" s="114">
        <f t="shared" si="14"/>
        <v>0</v>
      </c>
    </row>
    <row r="169" spans="1:6" x14ac:dyDescent="0.35">
      <c r="A169" s="105" t="s">
        <v>252</v>
      </c>
      <c r="B169" s="104" t="s">
        <v>139</v>
      </c>
      <c r="C169" s="105" t="s">
        <v>50</v>
      </c>
      <c r="D169" s="107">
        <v>1</v>
      </c>
      <c r="E169" s="150"/>
      <c r="F169" s="114">
        <f t="shared" si="14"/>
        <v>0</v>
      </c>
    </row>
    <row r="170" spans="1:6" x14ac:dyDescent="0.35">
      <c r="A170" s="105" t="s">
        <v>253</v>
      </c>
      <c r="B170" s="104" t="s">
        <v>140</v>
      </c>
      <c r="C170" s="105" t="s">
        <v>50</v>
      </c>
      <c r="D170" s="107">
        <v>6</v>
      </c>
      <c r="E170" s="150"/>
      <c r="F170" s="114">
        <f t="shared" si="14"/>
        <v>0</v>
      </c>
    </row>
    <row r="171" spans="1:6" x14ac:dyDescent="0.35">
      <c r="A171" s="105" t="s">
        <v>254</v>
      </c>
      <c r="B171" s="104" t="s">
        <v>141</v>
      </c>
      <c r="C171" s="105" t="s">
        <v>50</v>
      </c>
      <c r="D171" s="107">
        <v>5</v>
      </c>
      <c r="E171" s="150"/>
      <c r="F171" s="114">
        <f t="shared" si="14"/>
        <v>0</v>
      </c>
    </row>
    <row r="172" spans="1:6" x14ac:dyDescent="0.35">
      <c r="A172" s="105" t="s">
        <v>255</v>
      </c>
      <c r="B172" s="104" t="s">
        <v>142</v>
      </c>
      <c r="C172" s="105" t="s">
        <v>50</v>
      </c>
      <c r="D172" s="107">
        <v>1</v>
      </c>
      <c r="E172" s="150"/>
      <c r="F172" s="114">
        <f t="shared" si="14"/>
        <v>0</v>
      </c>
    </row>
    <row r="173" spans="1:6" x14ac:dyDescent="0.35">
      <c r="A173" s="105" t="s">
        <v>256</v>
      </c>
      <c r="B173" s="104" t="s">
        <v>143</v>
      </c>
      <c r="C173" s="105" t="s">
        <v>50</v>
      </c>
      <c r="D173" s="107">
        <v>2</v>
      </c>
      <c r="E173" s="150"/>
      <c r="F173" s="114">
        <f t="shared" si="14"/>
        <v>0</v>
      </c>
    </row>
    <row r="174" spans="1:6" x14ac:dyDescent="0.35">
      <c r="A174" s="105" t="s">
        <v>257</v>
      </c>
      <c r="B174" s="104" t="s">
        <v>144</v>
      </c>
      <c r="C174" s="105" t="s">
        <v>50</v>
      </c>
      <c r="D174" s="107">
        <v>1</v>
      </c>
      <c r="E174" s="150"/>
      <c r="F174" s="114">
        <f t="shared" si="14"/>
        <v>0</v>
      </c>
    </row>
    <row r="175" spans="1:6" x14ac:dyDescent="0.35">
      <c r="A175" s="105" t="s">
        <v>258</v>
      </c>
      <c r="B175" s="104" t="s">
        <v>145</v>
      </c>
      <c r="C175" s="105" t="s">
        <v>50</v>
      </c>
      <c r="D175" s="107">
        <v>4</v>
      </c>
      <c r="E175" s="150"/>
      <c r="F175" s="114">
        <f t="shared" si="14"/>
        <v>0</v>
      </c>
    </row>
    <row r="176" spans="1:6" x14ac:dyDescent="0.35">
      <c r="A176" s="105" t="s">
        <v>259</v>
      </c>
      <c r="B176" s="104" t="s">
        <v>146</v>
      </c>
      <c r="C176" s="105" t="s">
        <v>50</v>
      </c>
      <c r="D176" s="107">
        <v>1</v>
      </c>
      <c r="E176" s="150"/>
      <c r="F176" s="114">
        <f t="shared" si="14"/>
        <v>0</v>
      </c>
    </row>
    <row r="177" spans="1:8" x14ac:dyDescent="0.35">
      <c r="A177" s="105" t="s">
        <v>290</v>
      </c>
      <c r="B177" s="104" t="s">
        <v>286</v>
      </c>
      <c r="C177" s="105" t="s">
        <v>50</v>
      </c>
      <c r="D177" s="107">
        <v>5</v>
      </c>
      <c r="E177" s="150"/>
      <c r="F177" s="114">
        <f t="shared" si="14"/>
        <v>0</v>
      </c>
    </row>
    <row r="178" spans="1:8" x14ac:dyDescent="0.35">
      <c r="A178" s="105" t="s">
        <v>291</v>
      </c>
      <c r="B178" s="104" t="s">
        <v>287</v>
      </c>
      <c r="C178" s="105" t="s">
        <v>50</v>
      </c>
      <c r="D178" s="107">
        <v>1</v>
      </c>
      <c r="E178" s="150"/>
      <c r="F178" s="114">
        <f t="shared" si="14"/>
        <v>0</v>
      </c>
    </row>
    <row r="179" spans="1:8" ht="16" thickBot="1" x14ac:dyDescent="0.4">
      <c r="A179" s="105" t="s">
        <v>292</v>
      </c>
      <c r="B179" s="104" t="s">
        <v>288</v>
      </c>
      <c r="C179" s="105" t="s">
        <v>50</v>
      </c>
      <c r="D179" s="107">
        <v>1</v>
      </c>
      <c r="E179" s="150"/>
      <c r="F179" s="114">
        <f t="shared" si="14"/>
        <v>0</v>
      </c>
    </row>
    <row r="180" spans="1:8" s="21" customFormat="1" ht="18" thickBot="1" x14ac:dyDescent="0.4">
      <c r="A180" s="19"/>
      <c r="B180" s="439" t="s">
        <v>147</v>
      </c>
      <c r="C180" s="440"/>
      <c r="D180" s="19"/>
      <c r="E180" s="19"/>
      <c r="F180" s="77">
        <f>SUM(F157:F179)</f>
        <v>0</v>
      </c>
    </row>
    <row r="181" spans="1:8" s="21" customFormat="1" ht="3.75" customHeight="1" thickBot="1" x14ac:dyDescent="0.35">
      <c r="A181" s="442"/>
      <c r="B181" s="443"/>
      <c r="C181" s="443"/>
      <c r="D181" s="443"/>
      <c r="E181" s="443"/>
      <c r="F181" s="444"/>
    </row>
    <row r="182" spans="1:8" s="21" customFormat="1" ht="42" customHeight="1" thickBot="1" x14ac:dyDescent="0.35">
      <c r="A182" s="455" t="s">
        <v>148</v>
      </c>
      <c r="B182" s="456"/>
      <c r="C182" s="456"/>
      <c r="D182" s="457"/>
      <c r="E182" s="458">
        <f>F180+F155+F146+F142+F133+F122+F113+F104+F96+F89+F68+F50+F153</f>
        <v>0</v>
      </c>
      <c r="F182" s="459"/>
    </row>
    <row r="183" spans="1:8" s="21" customFormat="1" ht="8.25" customHeight="1" x14ac:dyDescent="0.3">
      <c r="A183" s="442"/>
      <c r="B183" s="443"/>
      <c r="C183" s="443"/>
      <c r="D183" s="443"/>
      <c r="E183" s="443"/>
      <c r="F183" s="444"/>
    </row>
    <row r="184" spans="1:8" s="21" customFormat="1" ht="42" customHeight="1" x14ac:dyDescent="0.3">
      <c r="A184" s="445" t="s">
        <v>149</v>
      </c>
      <c r="B184" s="446"/>
      <c r="C184" s="446"/>
      <c r="D184" s="447"/>
      <c r="E184" s="448">
        <f>E182+E36</f>
        <v>0</v>
      </c>
      <c r="F184" s="449"/>
    </row>
    <row r="185" spans="1:8" s="21" customFormat="1" ht="14" x14ac:dyDescent="0.3">
      <c r="A185" s="63"/>
      <c r="C185" s="120"/>
      <c r="D185" s="63"/>
      <c r="E185" s="63"/>
      <c r="F185" s="121"/>
    </row>
    <row r="186" spans="1:8" s="21" customFormat="1" ht="14" x14ac:dyDescent="0.3">
      <c r="A186" s="63"/>
      <c r="C186" s="120"/>
      <c r="D186" s="63"/>
      <c r="E186" s="63"/>
      <c r="F186" s="151"/>
    </row>
    <row r="187" spans="1:8" x14ac:dyDescent="0.35">
      <c r="F187" s="152"/>
      <c r="G187" s="153"/>
      <c r="H187" s="154"/>
    </row>
  </sheetData>
  <mergeCells count="41">
    <mergeCell ref="C22:F22"/>
    <mergeCell ref="B34:E34"/>
    <mergeCell ref="A1:F1"/>
    <mergeCell ref="A2:F2"/>
    <mergeCell ref="B3:F3"/>
    <mergeCell ref="C15:F15"/>
    <mergeCell ref="C16:F16"/>
    <mergeCell ref="B104:C104"/>
    <mergeCell ref="A105:B105"/>
    <mergeCell ref="A36:D36"/>
    <mergeCell ref="E36:F36"/>
    <mergeCell ref="B50:C50"/>
    <mergeCell ref="B61:C61"/>
    <mergeCell ref="B68:C68"/>
    <mergeCell ref="B78:C78"/>
    <mergeCell ref="B74:C74"/>
    <mergeCell ref="B82:C82"/>
    <mergeCell ref="B88:C88"/>
    <mergeCell ref="B89:C89"/>
    <mergeCell ref="B96:C96"/>
    <mergeCell ref="A97:B97"/>
    <mergeCell ref="A183:F183"/>
    <mergeCell ref="A184:D184"/>
    <mergeCell ref="E184:F184"/>
    <mergeCell ref="D154:D155"/>
    <mergeCell ref="E154:E155"/>
    <mergeCell ref="F154:F155"/>
    <mergeCell ref="B180:C180"/>
    <mergeCell ref="A181:F181"/>
    <mergeCell ref="A154:A155"/>
    <mergeCell ref="B154:B155"/>
    <mergeCell ref="C154:C155"/>
    <mergeCell ref="A182:D182"/>
    <mergeCell ref="E182:F182"/>
    <mergeCell ref="B142:C142"/>
    <mergeCell ref="B146:C146"/>
    <mergeCell ref="B153:C153"/>
    <mergeCell ref="B113:C113"/>
    <mergeCell ref="A114:B114"/>
    <mergeCell ref="B122:C122"/>
    <mergeCell ref="B133:C133"/>
  </mergeCells>
  <phoneticPr fontId="31" type="noConversion"/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9CA1F-A531-48BE-83D2-3C3B2E3369BF}">
  <dimension ref="A1:J184"/>
  <sheetViews>
    <sheetView zoomScale="70" zoomScaleNormal="70" workbookViewId="0">
      <selection activeCell="A2" sqref="A2:F2"/>
    </sheetView>
  </sheetViews>
  <sheetFormatPr baseColWidth="10" defaultColWidth="11.36328125" defaultRowHeight="15.5" x14ac:dyDescent="0.35"/>
  <cols>
    <col min="1" max="1" width="7" style="5" customWidth="1"/>
    <col min="2" max="2" width="68.36328125" style="1" customWidth="1"/>
    <col min="3" max="3" width="5.36328125" style="5" customWidth="1"/>
    <col min="4" max="4" width="12.90625" style="5" bestFit="1" customWidth="1"/>
    <col min="5" max="5" width="13.54296875" style="6" customWidth="1"/>
    <col min="6" max="6" width="17.90625" style="8" customWidth="1"/>
    <col min="7" max="7" width="11.36328125" style="1"/>
    <col min="8" max="8" width="14" style="1" customWidth="1"/>
    <col min="9" max="256" width="11.36328125" style="1"/>
    <col min="257" max="257" width="6.08984375" style="1" customWidth="1"/>
    <col min="258" max="258" width="70.36328125" style="1" customWidth="1"/>
    <col min="259" max="259" width="5.36328125" style="1" customWidth="1"/>
    <col min="260" max="260" width="23.6328125" style="1" customWidth="1"/>
    <col min="261" max="261" width="16" style="1" customWidth="1"/>
    <col min="262" max="262" width="25.36328125" style="1" customWidth="1"/>
    <col min="263" max="263" width="11.36328125" style="1"/>
    <col min="264" max="264" width="14" style="1" customWidth="1"/>
    <col min="265" max="512" width="11.36328125" style="1"/>
    <col min="513" max="513" width="6.08984375" style="1" customWidth="1"/>
    <col min="514" max="514" width="70.36328125" style="1" customWidth="1"/>
    <col min="515" max="515" width="5.36328125" style="1" customWidth="1"/>
    <col min="516" max="516" width="23.6328125" style="1" customWidth="1"/>
    <col min="517" max="517" width="16" style="1" customWidth="1"/>
    <col min="518" max="518" width="25.36328125" style="1" customWidth="1"/>
    <col min="519" max="519" width="11.36328125" style="1"/>
    <col min="520" max="520" width="14" style="1" customWidth="1"/>
    <col min="521" max="768" width="11.36328125" style="1"/>
    <col min="769" max="769" width="6.08984375" style="1" customWidth="1"/>
    <col min="770" max="770" width="70.36328125" style="1" customWidth="1"/>
    <col min="771" max="771" width="5.36328125" style="1" customWidth="1"/>
    <col min="772" max="772" width="23.6328125" style="1" customWidth="1"/>
    <col min="773" max="773" width="16" style="1" customWidth="1"/>
    <col min="774" max="774" width="25.36328125" style="1" customWidth="1"/>
    <col min="775" max="775" width="11.36328125" style="1"/>
    <col min="776" max="776" width="14" style="1" customWidth="1"/>
    <col min="777" max="1024" width="11.36328125" style="1"/>
    <col min="1025" max="1025" width="6.08984375" style="1" customWidth="1"/>
    <col min="1026" max="1026" width="70.36328125" style="1" customWidth="1"/>
    <col min="1027" max="1027" width="5.36328125" style="1" customWidth="1"/>
    <col min="1028" max="1028" width="23.6328125" style="1" customWidth="1"/>
    <col min="1029" max="1029" width="16" style="1" customWidth="1"/>
    <col min="1030" max="1030" width="25.36328125" style="1" customWidth="1"/>
    <col min="1031" max="1031" width="11.36328125" style="1"/>
    <col min="1032" max="1032" width="14" style="1" customWidth="1"/>
    <col min="1033" max="1280" width="11.36328125" style="1"/>
    <col min="1281" max="1281" width="6.08984375" style="1" customWidth="1"/>
    <col min="1282" max="1282" width="70.36328125" style="1" customWidth="1"/>
    <col min="1283" max="1283" width="5.36328125" style="1" customWidth="1"/>
    <col min="1284" max="1284" width="23.6328125" style="1" customWidth="1"/>
    <col min="1285" max="1285" width="16" style="1" customWidth="1"/>
    <col min="1286" max="1286" width="25.36328125" style="1" customWidth="1"/>
    <col min="1287" max="1287" width="11.36328125" style="1"/>
    <col min="1288" max="1288" width="14" style="1" customWidth="1"/>
    <col min="1289" max="1536" width="11.36328125" style="1"/>
    <col min="1537" max="1537" width="6.08984375" style="1" customWidth="1"/>
    <col min="1538" max="1538" width="70.36328125" style="1" customWidth="1"/>
    <col min="1539" max="1539" width="5.36328125" style="1" customWidth="1"/>
    <col min="1540" max="1540" width="23.6328125" style="1" customWidth="1"/>
    <col min="1541" max="1541" width="16" style="1" customWidth="1"/>
    <col min="1542" max="1542" width="25.36328125" style="1" customWidth="1"/>
    <col min="1543" max="1543" width="11.36328125" style="1"/>
    <col min="1544" max="1544" width="14" style="1" customWidth="1"/>
    <col min="1545" max="1792" width="11.36328125" style="1"/>
    <col min="1793" max="1793" width="6.08984375" style="1" customWidth="1"/>
    <col min="1794" max="1794" width="70.36328125" style="1" customWidth="1"/>
    <col min="1795" max="1795" width="5.36328125" style="1" customWidth="1"/>
    <col min="1796" max="1796" width="23.6328125" style="1" customWidth="1"/>
    <col min="1797" max="1797" width="16" style="1" customWidth="1"/>
    <col min="1798" max="1798" width="25.36328125" style="1" customWidth="1"/>
    <col min="1799" max="1799" width="11.36328125" style="1"/>
    <col min="1800" max="1800" width="14" style="1" customWidth="1"/>
    <col min="1801" max="2048" width="11.36328125" style="1"/>
    <col min="2049" max="2049" width="6.08984375" style="1" customWidth="1"/>
    <col min="2050" max="2050" width="70.36328125" style="1" customWidth="1"/>
    <col min="2051" max="2051" width="5.36328125" style="1" customWidth="1"/>
    <col min="2052" max="2052" width="23.6328125" style="1" customWidth="1"/>
    <col min="2053" max="2053" width="16" style="1" customWidth="1"/>
    <col min="2054" max="2054" width="25.36328125" style="1" customWidth="1"/>
    <col min="2055" max="2055" width="11.36328125" style="1"/>
    <col min="2056" max="2056" width="14" style="1" customWidth="1"/>
    <col min="2057" max="2304" width="11.36328125" style="1"/>
    <col min="2305" max="2305" width="6.08984375" style="1" customWidth="1"/>
    <col min="2306" max="2306" width="70.36328125" style="1" customWidth="1"/>
    <col min="2307" max="2307" width="5.36328125" style="1" customWidth="1"/>
    <col min="2308" max="2308" width="23.6328125" style="1" customWidth="1"/>
    <col min="2309" max="2309" width="16" style="1" customWidth="1"/>
    <col min="2310" max="2310" width="25.36328125" style="1" customWidth="1"/>
    <col min="2311" max="2311" width="11.36328125" style="1"/>
    <col min="2312" max="2312" width="14" style="1" customWidth="1"/>
    <col min="2313" max="2560" width="11.36328125" style="1"/>
    <col min="2561" max="2561" width="6.08984375" style="1" customWidth="1"/>
    <col min="2562" max="2562" width="70.36328125" style="1" customWidth="1"/>
    <col min="2563" max="2563" width="5.36328125" style="1" customWidth="1"/>
    <col min="2564" max="2564" width="23.6328125" style="1" customWidth="1"/>
    <col min="2565" max="2565" width="16" style="1" customWidth="1"/>
    <col min="2566" max="2566" width="25.36328125" style="1" customWidth="1"/>
    <col min="2567" max="2567" width="11.36328125" style="1"/>
    <col min="2568" max="2568" width="14" style="1" customWidth="1"/>
    <col min="2569" max="2816" width="11.36328125" style="1"/>
    <col min="2817" max="2817" width="6.08984375" style="1" customWidth="1"/>
    <col min="2818" max="2818" width="70.36328125" style="1" customWidth="1"/>
    <col min="2819" max="2819" width="5.36328125" style="1" customWidth="1"/>
    <col min="2820" max="2820" width="23.6328125" style="1" customWidth="1"/>
    <col min="2821" max="2821" width="16" style="1" customWidth="1"/>
    <col min="2822" max="2822" width="25.36328125" style="1" customWidth="1"/>
    <col min="2823" max="2823" width="11.36328125" style="1"/>
    <col min="2824" max="2824" width="14" style="1" customWidth="1"/>
    <col min="2825" max="3072" width="11.36328125" style="1"/>
    <col min="3073" max="3073" width="6.08984375" style="1" customWidth="1"/>
    <col min="3074" max="3074" width="70.36328125" style="1" customWidth="1"/>
    <col min="3075" max="3075" width="5.36328125" style="1" customWidth="1"/>
    <col min="3076" max="3076" width="23.6328125" style="1" customWidth="1"/>
    <col min="3077" max="3077" width="16" style="1" customWidth="1"/>
    <col min="3078" max="3078" width="25.36328125" style="1" customWidth="1"/>
    <col min="3079" max="3079" width="11.36328125" style="1"/>
    <col min="3080" max="3080" width="14" style="1" customWidth="1"/>
    <col min="3081" max="3328" width="11.36328125" style="1"/>
    <col min="3329" max="3329" width="6.08984375" style="1" customWidth="1"/>
    <col min="3330" max="3330" width="70.36328125" style="1" customWidth="1"/>
    <col min="3331" max="3331" width="5.36328125" style="1" customWidth="1"/>
    <col min="3332" max="3332" width="23.6328125" style="1" customWidth="1"/>
    <col min="3333" max="3333" width="16" style="1" customWidth="1"/>
    <col min="3334" max="3334" width="25.36328125" style="1" customWidth="1"/>
    <col min="3335" max="3335" width="11.36328125" style="1"/>
    <col min="3336" max="3336" width="14" style="1" customWidth="1"/>
    <col min="3337" max="3584" width="11.36328125" style="1"/>
    <col min="3585" max="3585" width="6.08984375" style="1" customWidth="1"/>
    <col min="3586" max="3586" width="70.36328125" style="1" customWidth="1"/>
    <col min="3587" max="3587" width="5.36328125" style="1" customWidth="1"/>
    <col min="3588" max="3588" width="23.6328125" style="1" customWidth="1"/>
    <col min="3589" max="3589" width="16" style="1" customWidth="1"/>
    <col min="3590" max="3590" width="25.36328125" style="1" customWidth="1"/>
    <col min="3591" max="3591" width="11.36328125" style="1"/>
    <col min="3592" max="3592" width="14" style="1" customWidth="1"/>
    <col min="3593" max="3840" width="11.36328125" style="1"/>
    <col min="3841" max="3841" width="6.08984375" style="1" customWidth="1"/>
    <col min="3842" max="3842" width="70.36328125" style="1" customWidth="1"/>
    <col min="3843" max="3843" width="5.36328125" style="1" customWidth="1"/>
    <col min="3844" max="3844" width="23.6328125" style="1" customWidth="1"/>
    <col min="3845" max="3845" width="16" style="1" customWidth="1"/>
    <col min="3846" max="3846" width="25.36328125" style="1" customWidth="1"/>
    <col min="3847" max="3847" width="11.36328125" style="1"/>
    <col min="3848" max="3848" width="14" style="1" customWidth="1"/>
    <col min="3849" max="4096" width="11.36328125" style="1"/>
    <col min="4097" max="4097" width="6.08984375" style="1" customWidth="1"/>
    <col min="4098" max="4098" width="70.36328125" style="1" customWidth="1"/>
    <col min="4099" max="4099" width="5.36328125" style="1" customWidth="1"/>
    <col min="4100" max="4100" width="23.6328125" style="1" customWidth="1"/>
    <col min="4101" max="4101" width="16" style="1" customWidth="1"/>
    <col min="4102" max="4102" width="25.36328125" style="1" customWidth="1"/>
    <col min="4103" max="4103" width="11.36328125" style="1"/>
    <col min="4104" max="4104" width="14" style="1" customWidth="1"/>
    <col min="4105" max="4352" width="11.36328125" style="1"/>
    <col min="4353" max="4353" width="6.08984375" style="1" customWidth="1"/>
    <col min="4354" max="4354" width="70.36328125" style="1" customWidth="1"/>
    <col min="4355" max="4355" width="5.36328125" style="1" customWidth="1"/>
    <col min="4356" max="4356" width="23.6328125" style="1" customWidth="1"/>
    <col min="4357" max="4357" width="16" style="1" customWidth="1"/>
    <col min="4358" max="4358" width="25.36328125" style="1" customWidth="1"/>
    <col min="4359" max="4359" width="11.36328125" style="1"/>
    <col min="4360" max="4360" width="14" style="1" customWidth="1"/>
    <col min="4361" max="4608" width="11.36328125" style="1"/>
    <col min="4609" max="4609" width="6.08984375" style="1" customWidth="1"/>
    <col min="4610" max="4610" width="70.36328125" style="1" customWidth="1"/>
    <col min="4611" max="4611" width="5.36328125" style="1" customWidth="1"/>
    <col min="4612" max="4612" width="23.6328125" style="1" customWidth="1"/>
    <col min="4613" max="4613" width="16" style="1" customWidth="1"/>
    <col min="4614" max="4614" width="25.36328125" style="1" customWidth="1"/>
    <col min="4615" max="4615" width="11.36328125" style="1"/>
    <col min="4616" max="4616" width="14" style="1" customWidth="1"/>
    <col min="4617" max="4864" width="11.36328125" style="1"/>
    <col min="4865" max="4865" width="6.08984375" style="1" customWidth="1"/>
    <col min="4866" max="4866" width="70.36328125" style="1" customWidth="1"/>
    <col min="4867" max="4867" width="5.36328125" style="1" customWidth="1"/>
    <col min="4868" max="4868" width="23.6328125" style="1" customWidth="1"/>
    <col min="4869" max="4869" width="16" style="1" customWidth="1"/>
    <col min="4870" max="4870" width="25.36328125" style="1" customWidth="1"/>
    <col min="4871" max="4871" width="11.36328125" style="1"/>
    <col min="4872" max="4872" width="14" style="1" customWidth="1"/>
    <col min="4873" max="5120" width="11.36328125" style="1"/>
    <col min="5121" max="5121" width="6.08984375" style="1" customWidth="1"/>
    <col min="5122" max="5122" width="70.36328125" style="1" customWidth="1"/>
    <col min="5123" max="5123" width="5.36328125" style="1" customWidth="1"/>
    <col min="5124" max="5124" width="23.6328125" style="1" customWidth="1"/>
    <col min="5125" max="5125" width="16" style="1" customWidth="1"/>
    <col min="5126" max="5126" width="25.36328125" style="1" customWidth="1"/>
    <col min="5127" max="5127" width="11.36328125" style="1"/>
    <col min="5128" max="5128" width="14" style="1" customWidth="1"/>
    <col min="5129" max="5376" width="11.36328125" style="1"/>
    <col min="5377" max="5377" width="6.08984375" style="1" customWidth="1"/>
    <col min="5378" max="5378" width="70.36328125" style="1" customWidth="1"/>
    <col min="5379" max="5379" width="5.36328125" style="1" customWidth="1"/>
    <col min="5380" max="5380" width="23.6328125" style="1" customWidth="1"/>
    <col min="5381" max="5381" width="16" style="1" customWidth="1"/>
    <col min="5382" max="5382" width="25.36328125" style="1" customWidth="1"/>
    <col min="5383" max="5383" width="11.36328125" style="1"/>
    <col min="5384" max="5384" width="14" style="1" customWidth="1"/>
    <col min="5385" max="5632" width="11.36328125" style="1"/>
    <col min="5633" max="5633" width="6.08984375" style="1" customWidth="1"/>
    <col min="5634" max="5634" width="70.36328125" style="1" customWidth="1"/>
    <col min="5635" max="5635" width="5.36328125" style="1" customWidth="1"/>
    <col min="5636" max="5636" width="23.6328125" style="1" customWidth="1"/>
    <col min="5637" max="5637" width="16" style="1" customWidth="1"/>
    <col min="5638" max="5638" width="25.36328125" style="1" customWidth="1"/>
    <col min="5639" max="5639" width="11.36328125" style="1"/>
    <col min="5640" max="5640" width="14" style="1" customWidth="1"/>
    <col min="5641" max="5888" width="11.36328125" style="1"/>
    <col min="5889" max="5889" width="6.08984375" style="1" customWidth="1"/>
    <col min="5890" max="5890" width="70.36328125" style="1" customWidth="1"/>
    <col min="5891" max="5891" width="5.36328125" style="1" customWidth="1"/>
    <col min="5892" max="5892" width="23.6328125" style="1" customWidth="1"/>
    <col min="5893" max="5893" width="16" style="1" customWidth="1"/>
    <col min="5894" max="5894" width="25.36328125" style="1" customWidth="1"/>
    <col min="5895" max="5895" width="11.36328125" style="1"/>
    <col min="5896" max="5896" width="14" style="1" customWidth="1"/>
    <col min="5897" max="6144" width="11.36328125" style="1"/>
    <col min="6145" max="6145" width="6.08984375" style="1" customWidth="1"/>
    <col min="6146" max="6146" width="70.36328125" style="1" customWidth="1"/>
    <col min="6147" max="6147" width="5.36328125" style="1" customWidth="1"/>
    <col min="6148" max="6148" width="23.6328125" style="1" customWidth="1"/>
    <col min="6149" max="6149" width="16" style="1" customWidth="1"/>
    <col min="6150" max="6150" width="25.36328125" style="1" customWidth="1"/>
    <col min="6151" max="6151" width="11.36328125" style="1"/>
    <col min="6152" max="6152" width="14" style="1" customWidth="1"/>
    <col min="6153" max="6400" width="11.36328125" style="1"/>
    <col min="6401" max="6401" width="6.08984375" style="1" customWidth="1"/>
    <col min="6402" max="6402" width="70.36328125" style="1" customWidth="1"/>
    <col min="6403" max="6403" width="5.36328125" style="1" customWidth="1"/>
    <col min="6404" max="6404" width="23.6328125" style="1" customWidth="1"/>
    <col min="6405" max="6405" width="16" style="1" customWidth="1"/>
    <col min="6406" max="6406" width="25.36328125" style="1" customWidth="1"/>
    <col min="6407" max="6407" width="11.36328125" style="1"/>
    <col min="6408" max="6408" width="14" style="1" customWidth="1"/>
    <col min="6409" max="6656" width="11.36328125" style="1"/>
    <col min="6657" max="6657" width="6.08984375" style="1" customWidth="1"/>
    <col min="6658" max="6658" width="70.36328125" style="1" customWidth="1"/>
    <col min="6659" max="6659" width="5.36328125" style="1" customWidth="1"/>
    <col min="6660" max="6660" width="23.6328125" style="1" customWidth="1"/>
    <col min="6661" max="6661" width="16" style="1" customWidth="1"/>
    <col min="6662" max="6662" width="25.36328125" style="1" customWidth="1"/>
    <col min="6663" max="6663" width="11.36328125" style="1"/>
    <col min="6664" max="6664" width="14" style="1" customWidth="1"/>
    <col min="6665" max="6912" width="11.36328125" style="1"/>
    <col min="6913" max="6913" width="6.08984375" style="1" customWidth="1"/>
    <col min="6914" max="6914" width="70.36328125" style="1" customWidth="1"/>
    <col min="6915" max="6915" width="5.36328125" style="1" customWidth="1"/>
    <col min="6916" max="6916" width="23.6328125" style="1" customWidth="1"/>
    <col min="6917" max="6917" width="16" style="1" customWidth="1"/>
    <col min="6918" max="6918" width="25.36328125" style="1" customWidth="1"/>
    <col min="6919" max="6919" width="11.36328125" style="1"/>
    <col min="6920" max="6920" width="14" style="1" customWidth="1"/>
    <col min="6921" max="7168" width="11.36328125" style="1"/>
    <col min="7169" max="7169" width="6.08984375" style="1" customWidth="1"/>
    <col min="7170" max="7170" width="70.36328125" style="1" customWidth="1"/>
    <col min="7171" max="7171" width="5.36328125" style="1" customWidth="1"/>
    <col min="7172" max="7172" width="23.6328125" style="1" customWidth="1"/>
    <col min="7173" max="7173" width="16" style="1" customWidth="1"/>
    <col min="7174" max="7174" width="25.36328125" style="1" customWidth="1"/>
    <col min="7175" max="7175" width="11.36328125" style="1"/>
    <col min="7176" max="7176" width="14" style="1" customWidth="1"/>
    <col min="7177" max="7424" width="11.36328125" style="1"/>
    <col min="7425" max="7425" width="6.08984375" style="1" customWidth="1"/>
    <col min="7426" max="7426" width="70.36328125" style="1" customWidth="1"/>
    <col min="7427" max="7427" width="5.36328125" style="1" customWidth="1"/>
    <col min="7428" max="7428" width="23.6328125" style="1" customWidth="1"/>
    <col min="7429" max="7429" width="16" style="1" customWidth="1"/>
    <col min="7430" max="7430" width="25.36328125" style="1" customWidth="1"/>
    <col min="7431" max="7431" width="11.36328125" style="1"/>
    <col min="7432" max="7432" width="14" style="1" customWidth="1"/>
    <col min="7433" max="7680" width="11.36328125" style="1"/>
    <col min="7681" max="7681" width="6.08984375" style="1" customWidth="1"/>
    <col min="7682" max="7682" width="70.36328125" style="1" customWidth="1"/>
    <col min="7683" max="7683" width="5.36328125" style="1" customWidth="1"/>
    <col min="7684" max="7684" width="23.6328125" style="1" customWidth="1"/>
    <col min="7685" max="7685" width="16" style="1" customWidth="1"/>
    <col min="7686" max="7686" width="25.36328125" style="1" customWidth="1"/>
    <col min="7687" max="7687" width="11.36328125" style="1"/>
    <col min="7688" max="7688" width="14" style="1" customWidth="1"/>
    <col min="7689" max="7936" width="11.36328125" style="1"/>
    <col min="7937" max="7937" width="6.08984375" style="1" customWidth="1"/>
    <col min="7938" max="7938" width="70.36328125" style="1" customWidth="1"/>
    <col min="7939" max="7939" width="5.36328125" style="1" customWidth="1"/>
    <col min="7940" max="7940" width="23.6328125" style="1" customWidth="1"/>
    <col min="7941" max="7941" width="16" style="1" customWidth="1"/>
    <col min="7942" max="7942" width="25.36328125" style="1" customWidth="1"/>
    <col min="7943" max="7943" width="11.36328125" style="1"/>
    <col min="7944" max="7944" width="14" style="1" customWidth="1"/>
    <col min="7945" max="8192" width="11.36328125" style="1"/>
    <col min="8193" max="8193" width="6.08984375" style="1" customWidth="1"/>
    <col min="8194" max="8194" width="70.36328125" style="1" customWidth="1"/>
    <col min="8195" max="8195" width="5.36328125" style="1" customWidth="1"/>
    <col min="8196" max="8196" width="23.6328125" style="1" customWidth="1"/>
    <col min="8197" max="8197" width="16" style="1" customWidth="1"/>
    <col min="8198" max="8198" width="25.36328125" style="1" customWidth="1"/>
    <col min="8199" max="8199" width="11.36328125" style="1"/>
    <col min="8200" max="8200" width="14" style="1" customWidth="1"/>
    <col min="8201" max="8448" width="11.36328125" style="1"/>
    <col min="8449" max="8449" width="6.08984375" style="1" customWidth="1"/>
    <col min="8450" max="8450" width="70.36328125" style="1" customWidth="1"/>
    <col min="8451" max="8451" width="5.36328125" style="1" customWidth="1"/>
    <col min="8452" max="8452" width="23.6328125" style="1" customWidth="1"/>
    <col min="8453" max="8453" width="16" style="1" customWidth="1"/>
    <col min="8454" max="8454" width="25.36328125" style="1" customWidth="1"/>
    <col min="8455" max="8455" width="11.36328125" style="1"/>
    <col min="8456" max="8456" width="14" style="1" customWidth="1"/>
    <col min="8457" max="8704" width="11.36328125" style="1"/>
    <col min="8705" max="8705" width="6.08984375" style="1" customWidth="1"/>
    <col min="8706" max="8706" width="70.36328125" style="1" customWidth="1"/>
    <col min="8707" max="8707" width="5.36328125" style="1" customWidth="1"/>
    <col min="8708" max="8708" width="23.6328125" style="1" customWidth="1"/>
    <col min="8709" max="8709" width="16" style="1" customWidth="1"/>
    <col min="8710" max="8710" width="25.36328125" style="1" customWidth="1"/>
    <col min="8711" max="8711" width="11.36328125" style="1"/>
    <col min="8712" max="8712" width="14" style="1" customWidth="1"/>
    <col min="8713" max="8960" width="11.36328125" style="1"/>
    <col min="8961" max="8961" width="6.08984375" style="1" customWidth="1"/>
    <col min="8962" max="8962" width="70.36328125" style="1" customWidth="1"/>
    <col min="8963" max="8963" width="5.36328125" style="1" customWidth="1"/>
    <col min="8964" max="8964" width="23.6328125" style="1" customWidth="1"/>
    <col min="8965" max="8965" width="16" style="1" customWidth="1"/>
    <col min="8966" max="8966" width="25.36328125" style="1" customWidth="1"/>
    <col min="8967" max="8967" width="11.36328125" style="1"/>
    <col min="8968" max="8968" width="14" style="1" customWidth="1"/>
    <col min="8969" max="9216" width="11.36328125" style="1"/>
    <col min="9217" max="9217" width="6.08984375" style="1" customWidth="1"/>
    <col min="9218" max="9218" width="70.36328125" style="1" customWidth="1"/>
    <col min="9219" max="9219" width="5.36328125" style="1" customWidth="1"/>
    <col min="9220" max="9220" width="23.6328125" style="1" customWidth="1"/>
    <col min="9221" max="9221" width="16" style="1" customWidth="1"/>
    <col min="9222" max="9222" width="25.36328125" style="1" customWidth="1"/>
    <col min="9223" max="9223" width="11.36328125" style="1"/>
    <col min="9224" max="9224" width="14" style="1" customWidth="1"/>
    <col min="9225" max="9472" width="11.36328125" style="1"/>
    <col min="9473" max="9473" width="6.08984375" style="1" customWidth="1"/>
    <col min="9474" max="9474" width="70.36328125" style="1" customWidth="1"/>
    <col min="9475" max="9475" width="5.36328125" style="1" customWidth="1"/>
    <col min="9476" max="9476" width="23.6328125" style="1" customWidth="1"/>
    <col min="9477" max="9477" width="16" style="1" customWidth="1"/>
    <col min="9478" max="9478" width="25.36328125" style="1" customWidth="1"/>
    <col min="9479" max="9479" width="11.36328125" style="1"/>
    <col min="9480" max="9480" width="14" style="1" customWidth="1"/>
    <col min="9481" max="9728" width="11.36328125" style="1"/>
    <col min="9729" max="9729" width="6.08984375" style="1" customWidth="1"/>
    <col min="9730" max="9730" width="70.36328125" style="1" customWidth="1"/>
    <col min="9731" max="9731" width="5.36328125" style="1" customWidth="1"/>
    <col min="9732" max="9732" width="23.6328125" style="1" customWidth="1"/>
    <col min="9733" max="9733" width="16" style="1" customWidth="1"/>
    <col min="9734" max="9734" width="25.36328125" style="1" customWidth="1"/>
    <col min="9735" max="9735" width="11.36328125" style="1"/>
    <col min="9736" max="9736" width="14" style="1" customWidth="1"/>
    <col min="9737" max="9984" width="11.36328125" style="1"/>
    <col min="9985" max="9985" width="6.08984375" style="1" customWidth="1"/>
    <col min="9986" max="9986" width="70.36328125" style="1" customWidth="1"/>
    <col min="9987" max="9987" width="5.36328125" style="1" customWidth="1"/>
    <col min="9988" max="9988" width="23.6328125" style="1" customWidth="1"/>
    <col min="9989" max="9989" width="16" style="1" customWidth="1"/>
    <col min="9990" max="9990" width="25.36328125" style="1" customWidth="1"/>
    <col min="9991" max="9991" width="11.36328125" style="1"/>
    <col min="9992" max="9992" width="14" style="1" customWidth="1"/>
    <col min="9993" max="10240" width="11.36328125" style="1"/>
    <col min="10241" max="10241" width="6.08984375" style="1" customWidth="1"/>
    <col min="10242" max="10242" width="70.36328125" style="1" customWidth="1"/>
    <col min="10243" max="10243" width="5.36328125" style="1" customWidth="1"/>
    <col min="10244" max="10244" width="23.6328125" style="1" customWidth="1"/>
    <col min="10245" max="10245" width="16" style="1" customWidth="1"/>
    <col min="10246" max="10246" width="25.36328125" style="1" customWidth="1"/>
    <col min="10247" max="10247" width="11.36328125" style="1"/>
    <col min="10248" max="10248" width="14" style="1" customWidth="1"/>
    <col min="10249" max="10496" width="11.36328125" style="1"/>
    <col min="10497" max="10497" width="6.08984375" style="1" customWidth="1"/>
    <col min="10498" max="10498" width="70.36328125" style="1" customWidth="1"/>
    <col min="10499" max="10499" width="5.36328125" style="1" customWidth="1"/>
    <col min="10500" max="10500" width="23.6328125" style="1" customWidth="1"/>
    <col min="10501" max="10501" width="16" style="1" customWidth="1"/>
    <col min="10502" max="10502" width="25.36328125" style="1" customWidth="1"/>
    <col min="10503" max="10503" width="11.36328125" style="1"/>
    <col min="10504" max="10504" width="14" style="1" customWidth="1"/>
    <col min="10505" max="10752" width="11.36328125" style="1"/>
    <col min="10753" max="10753" width="6.08984375" style="1" customWidth="1"/>
    <col min="10754" max="10754" width="70.36328125" style="1" customWidth="1"/>
    <col min="10755" max="10755" width="5.36328125" style="1" customWidth="1"/>
    <col min="10756" max="10756" width="23.6328125" style="1" customWidth="1"/>
    <col min="10757" max="10757" width="16" style="1" customWidth="1"/>
    <col min="10758" max="10758" width="25.36328125" style="1" customWidth="1"/>
    <col min="10759" max="10759" width="11.36328125" style="1"/>
    <col min="10760" max="10760" width="14" style="1" customWidth="1"/>
    <col min="10761" max="11008" width="11.36328125" style="1"/>
    <col min="11009" max="11009" width="6.08984375" style="1" customWidth="1"/>
    <col min="11010" max="11010" width="70.36328125" style="1" customWidth="1"/>
    <col min="11011" max="11011" width="5.36328125" style="1" customWidth="1"/>
    <col min="11012" max="11012" width="23.6328125" style="1" customWidth="1"/>
    <col min="11013" max="11013" width="16" style="1" customWidth="1"/>
    <col min="11014" max="11014" width="25.36328125" style="1" customWidth="1"/>
    <col min="11015" max="11015" width="11.36328125" style="1"/>
    <col min="11016" max="11016" width="14" style="1" customWidth="1"/>
    <col min="11017" max="11264" width="11.36328125" style="1"/>
    <col min="11265" max="11265" width="6.08984375" style="1" customWidth="1"/>
    <col min="11266" max="11266" width="70.36328125" style="1" customWidth="1"/>
    <col min="11267" max="11267" width="5.36328125" style="1" customWidth="1"/>
    <col min="11268" max="11268" width="23.6328125" style="1" customWidth="1"/>
    <col min="11269" max="11269" width="16" style="1" customWidth="1"/>
    <col min="11270" max="11270" width="25.36328125" style="1" customWidth="1"/>
    <col min="11271" max="11271" width="11.36328125" style="1"/>
    <col min="11272" max="11272" width="14" style="1" customWidth="1"/>
    <col min="11273" max="11520" width="11.36328125" style="1"/>
    <col min="11521" max="11521" width="6.08984375" style="1" customWidth="1"/>
    <col min="11522" max="11522" width="70.36328125" style="1" customWidth="1"/>
    <col min="11523" max="11523" width="5.36328125" style="1" customWidth="1"/>
    <col min="11524" max="11524" width="23.6328125" style="1" customWidth="1"/>
    <col min="11525" max="11525" width="16" style="1" customWidth="1"/>
    <col min="11526" max="11526" width="25.36328125" style="1" customWidth="1"/>
    <col min="11527" max="11527" width="11.36328125" style="1"/>
    <col min="11528" max="11528" width="14" style="1" customWidth="1"/>
    <col min="11529" max="11776" width="11.36328125" style="1"/>
    <col min="11777" max="11777" width="6.08984375" style="1" customWidth="1"/>
    <col min="11778" max="11778" width="70.36328125" style="1" customWidth="1"/>
    <col min="11779" max="11779" width="5.36328125" style="1" customWidth="1"/>
    <col min="11780" max="11780" width="23.6328125" style="1" customWidth="1"/>
    <col min="11781" max="11781" width="16" style="1" customWidth="1"/>
    <col min="11782" max="11782" width="25.36328125" style="1" customWidth="1"/>
    <col min="11783" max="11783" width="11.36328125" style="1"/>
    <col min="11784" max="11784" width="14" style="1" customWidth="1"/>
    <col min="11785" max="12032" width="11.36328125" style="1"/>
    <col min="12033" max="12033" width="6.08984375" style="1" customWidth="1"/>
    <col min="12034" max="12034" width="70.36328125" style="1" customWidth="1"/>
    <col min="12035" max="12035" width="5.36328125" style="1" customWidth="1"/>
    <col min="12036" max="12036" width="23.6328125" style="1" customWidth="1"/>
    <col min="12037" max="12037" width="16" style="1" customWidth="1"/>
    <col min="12038" max="12038" width="25.36328125" style="1" customWidth="1"/>
    <col min="12039" max="12039" width="11.36328125" style="1"/>
    <col min="12040" max="12040" width="14" style="1" customWidth="1"/>
    <col min="12041" max="12288" width="11.36328125" style="1"/>
    <col min="12289" max="12289" width="6.08984375" style="1" customWidth="1"/>
    <col min="12290" max="12290" width="70.36328125" style="1" customWidth="1"/>
    <col min="12291" max="12291" width="5.36328125" style="1" customWidth="1"/>
    <col min="12292" max="12292" width="23.6328125" style="1" customWidth="1"/>
    <col min="12293" max="12293" width="16" style="1" customWidth="1"/>
    <col min="12294" max="12294" width="25.36328125" style="1" customWidth="1"/>
    <col min="12295" max="12295" width="11.36328125" style="1"/>
    <col min="12296" max="12296" width="14" style="1" customWidth="1"/>
    <col min="12297" max="12544" width="11.36328125" style="1"/>
    <col min="12545" max="12545" width="6.08984375" style="1" customWidth="1"/>
    <col min="12546" max="12546" width="70.36328125" style="1" customWidth="1"/>
    <col min="12547" max="12547" width="5.36328125" style="1" customWidth="1"/>
    <col min="12548" max="12548" width="23.6328125" style="1" customWidth="1"/>
    <col min="12549" max="12549" width="16" style="1" customWidth="1"/>
    <col min="12550" max="12550" width="25.36328125" style="1" customWidth="1"/>
    <col min="12551" max="12551" width="11.36328125" style="1"/>
    <col min="12552" max="12552" width="14" style="1" customWidth="1"/>
    <col min="12553" max="12800" width="11.36328125" style="1"/>
    <col min="12801" max="12801" width="6.08984375" style="1" customWidth="1"/>
    <col min="12802" max="12802" width="70.36328125" style="1" customWidth="1"/>
    <col min="12803" max="12803" width="5.36328125" style="1" customWidth="1"/>
    <col min="12804" max="12804" width="23.6328125" style="1" customWidth="1"/>
    <col min="12805" max="12805" width="16" style="1" customWidth="1"/>
    <col min="12806" max="12806" width="25.36328125" style="1" customWidth="1"/>
    <col min="12807" max="12807" width="11.36328125" style="1"/>
    <col min="12808" max="12808" width="14" style="1" customWidth="1"/>
    <col min="12809" max="13056" width="11.36328125" style="1"/>
    <col min="13057" max="13057" width="6.08984375" style="1" customWidth="1"/>
    <col min="13058" max="13058" width="70.36328125" style="1" customWidth="1"/>
    <col min="13059" max="13059" width="5.36328125" style="1" customWidth="1"/>
    <col min="13060" max="13060" width="23.6328125" style="1" customWidth="1"/>
    <col min="13061" max="13061" width="16" style="1" customWidth="1"/>
    <col min="13062" max="13062" width="25.36328125" style="1" customWidth="1"/>
    <col min="13063" max="13063" width="11.36328125" style="1"/>
    <col min="13064" max="13064" width="14" style="1" customWidth="1"/>
    <col min="13065" max="13312" width="11.36328125" style="1"/>
    <col min="13313" max="13313" width="6.08984375" style="1" customWidth="1"/>
    <col min="13314" max="13314" width="70.36328125" style="1" customWidth="1"/>
    <col min="13315" max="13315" width="5.36328125" style="1" customWidth="1"/>
    <col min="13316" max="13316" width="23.6328125" style="1" customWidth="1"/>
    <col min="13317" max="13317" width="16" style="1" customWidth="1"/>
    <col min="13318" max="13318" width="25.36328125" style="1" customWidth="1"/>
    <col min="13319" max="13319" width="11.36328125" style="1"/>
    <col min="13320" max="13320" width="14" style="1" customWidth="1"/>
    <col min="13321" max="13568" width="11.36328125" style="1"/>
    <col min="13569" max="13569" width="6.08984375" style="1" customWidth="1"/>
    <col min="13570" max="13570" width="70.36328125" style="1" customWidth="1"/>
    <col min="13571" max="13571" width="5.36328125" style="1" customWidth="1"/>
    <col min="13572" max="13572" width="23.6328125" style="1" customWidth="1"/>
    <col min="13573" max="13573" width="16" style="1" customWidth="1"/>
    <col min="13574" max="13574" width="25.36328125" style="1" customWidth="1"/>
    <col min="13575" max="13575" width="11.36328125" style="1"/>
    <col min="13576" max="13576" width="14" style="1" customWidth="1"/>
    <col min="13577" max="13824" width="11.36328125" style="1"/>
    <col min="13825" max="13825" width="6.08984375" style="1" customWidth="1"/>
    <col min="13826" max="13826" width="70.36328125" style="1" customWidth="1"/>
    <col min="13827" max="13827" width="5.36328125" style="1" customWidth="1"/>
    <col min="13828" max="13828" width="23.6328125" style="1" customWidth="1"/>
    <col min="13829" max="13829" width="16" style="1" customWidth="1"/>
    <col min="13830" max="13830" width="25.36328125" style="1" customWidth="1"/>
    <col min="13831" max="13831" width="11.36328125" style="1"/>
    <col min="13832" max="13832" width="14" style="1" customWidth="1"/>
    <col min="13833" max="14080" width="11.36328125" style="1"/>
    <col min="14081" max="14081" width="6.08984375" style="1" customWidth="1"/>
    <col min="14082" max="14082" width="70.36328125" style="1" customWidth="1"/>
    <col min="14083" max="14083" width="5.36328125" style="1" customWidth="1"/>
    <col min="14084" max="14084" width="23.6328125" style="1" customWidth="1"/>
    <col min="14085" max="14085" width="16" style="1" customWidth="1"/>
    <col min="14086" max="14086" width="25.36328125" style="1" customWidth="1"/>
    <col min="14087" max="14087" width="11.36328125" style="1"/>
    <col min="14088" max="14088" width="14" style="1" customWidth="1"/>
    <col min="14089" max="14336" width="11.36328125" style="1"/>
    <col min="14337" max="14337" width="6.08984375" style="1" customWidth="1"/>
    <col min="14338" max="14338" width="70.36328125" style="1" customWidth="1"/>
    <col min="14339" max="14339" width="5.36328125" style="1" customWidth="1"/>
    <col min="14340" max="14340" width="23.6328125" style="1" customWidth="1"/>
    <col min="14341" max="14341" width="16" style="1" customWidth="1"/>
    <col min="14342" max="14342" width="25.36328125" style="1" customWidth="1"/>
    <col min="14343" max="14343" width="11.36328125" style="1"/>
    <col min="14344" max="14344" width="14" style="1" customWidth="1"/>
    <col min="14345" max="14592" width="11.36328125" style="1"/>
    <col min="14593" max="14593" width="6.08984375" style="1" customWidth="1"/>
    <col min="14594" max="14594" width="70.36328125" style="1" customWidth="1"/>
    <col min="14595" max="14595" width="5.36328125" style="1" customWidth="1"/>
    <col min="14596" max="14596" width="23.6328125" style="1" customWidth="1"/>
    <col min="14597" max="14597" width="16" style="1" customWidth="1"/>
    <col min="14598" max="14598" width="25.36328125" style="1" customWidth="1"/>
    <col min="14599" max="14599" width="11.36328125" style="1"/>
    <col min="14600" max="14600" width="14" style="1" customWidth="1"/>
    <col min="14601" max="14848" width="11.36328125" style="1"/>
    <col min="14849" max="14849" width="6.08984375" style="1" customWidth="1"/>
    <col min="14850" max="14850" width="70.36328125" style="1" customWidth="1"/>
    <col min="14851" max="14851" width="5.36328125" style="1" customWidth="1"/>
    <col min="14852" max="14852" width="23.6328125" style="1" customWidth="1"/>
    <col min="14853" max="14853" width="16" style="1" customWidth="1"/>
    <col min="14854" max="14854" width="25.36328125" style="1" customWidth="1"/>
    <col min="14855" max="14855" width="11.36328125" style="1"/>
    <col min="14856" max="14856" width="14" style="1" customWidth="1"/>
    <col min="14857" max="15104" width="11.36328125" style="1"/>
    <col min="15105" max="15105" width="6.08984375" style="1" customWidth="1"/>
    <col min="15106" max="15106" width="70.36328125" style="1" customWidth="1"/>
    <col min="15107" max="15107" width="5.36328125" style="1" customWidth="1"/>
    <col min="15108" max="15108" width="23.6328125" style="1" customWidth="1"/>
    <col min="15109" max="15109" width="16" style="1" customWidth="1"/>
    <col min="15110" max="15110" width="25.36328125" style="1" customWidth="1"/>
    <col min="15111" max="15111" width="11.36328125" style="1"/>
    <col min="15112" max="15112" width="14" style="1" customWidth="1"/>
    <col min="15113" max="15360" width="11.36328125" style="1"/>
    <col min="15361" max="15361" width="6.08984375" style="1" customWidth="1"/>
    <col min="15362" max="15362" width="70.36328125" style="1" customWidth="1"/>
    <col min="15363" max="15363" width="5.36328125" style="1" customWidth="1"/>
    <col min="15364" max="15364" width="23.6328125" style="1" customWidth="1"/>
    <col min="15365" max="15365" width="16" style="1" customWidth="1"/>
    <col min="15366" max="15366" width="25.36328125" style="1" customWidth="1"/>
    <col min="15367" max="15367" width="11.36328125" style="1"/>
    <col min="15368" max="15368" width="14" style="1" customWidth="1"/>
    <col min="15369" max="15616" width="11.36328125" style="1"/>
    <col min="15617" max="15617" width="6.08984375" style="1" customWidth="1"/>
    <col min="15618" max="15618" width="70.36328125" style="1" customWidth="1"/>
    <col min="15619" max="15619" width="5.36328125" style="1" customWidth="1"/>
    <col min="15620" max="15620" width="23.6328125" style="1" customWidth="1"/>
    <col min="15621" max="15621" width="16" style="1" customWidth="1"/>
    <col min="15622" max="15622" width="25.36328125" style="1" customWidth="1"/>
    <col min="15623" max="15623" width="11.36328125" style="1"/>
    <col min="15624" max="15624" width="14" style="1" customWidth="1"/>
    <col min="15625" max="15872" width="11.36328125" style="1"/>
    <col min="15873" max="15873" width="6.08984375" style="1" customWidth="1"/>
    <col min="15874" max="15874" width="70.36328125" style="1" customWidth="1"/>
    <col min="15875" max="15875" width="5.36328125" style="1" customWidth="1"/>
    <col min="15876" max="15876" width="23.6328125" style="1" customWidth="1"/>
    <col min="15877" max="15877" width="16" style="1" customWidth="1"/>
    <col min="15878" max="15878" width="25.36328125" style="1" customWidth="1"/>
    <col min="15879" max="15879" width="11.36328125" style="1"/>
    <col min="15880" max="15880" width="14" style="1" customWidth="1"/>
    <col min="15881" max="16128" width="11.36328125" style="1"/>
    <col min="16129" max="16129" width="6.08984375" style="1" customWidth="1"/>
    <col min="16130" max="16130" width="70.36328125" style="1" customWidth="1"/>
    <col min="16131" max="16131" width="5.36328125" style="1" customWidth="1"/>
    <col min="16132" max="16132" width="23.6328125" style="1" customWidth="1"/>
    <col min="16133" max="16133" width="16" style="1" customWidth="1"/>
    <col min="16134" max="16134" width="25.36328125" style="1" customWidth="1"/>
    <col min="16135" max="16135" width="11.36328125" style="1"/>
    <col min="16136" max="16136" width="14" style="1" customWidth="1"/>
    <col min="16137" max="16384" width="11.36328125" style="1"/>
  </cols>
  <sheetData>
    <row r="1" spans="1:10" ht="23" thickBot="1" x14ac:dyDescent="0.4">
      <c r="A1" s="467" t="s">
        <v>296</v>
      </c>
      <c r="B1" s="468"/>
      <c r="C1" s="468"/>
      <c r="D1" s="468"/>
      <c r="E1" s="468"/>
      <c r="F1" s="469"/>
    </row>
    <row r="2" spans="1:10" ht="20.5" thickBot="1" x14ac:dyDescent="0.4">
      <c r="A2" s="470" t="s">
        <v>159</v>
      </c>
      <c r="B2" s="470"/>
      <c r="C2" s="470"/>
      <c r="D2" s="470"/>
      <c r="E2" s="470"/>
      <c r="F2" s="470"/>
    </row>
    <row r="3" spans="1:10" s="3" customFormat="1" ht="15" customHeight="1" thickBot="1" x14ac:dyDescent="0.4">
      <c r="A3" s="2" t="s">
        <v>0</v>
      </c>
      <c r="B3" s="471"/>
      <c r="C3" s="471"/>
      <c r="D3" s="471"/>
      <c r="E3" s="471"/>
      <c r="F3" s="471"/>
    </row>
    <row r="4" spans="1:10" s="3" customFormat="1" ht="36" customHeight="1" thickBot="1" x14ac:dyDescent="0.4">
      <c r="A4" s="39" t="s">
        <v>1</v>
      </c>
      <c r="B4" s="40" t="s">
        <v>2</v>
      </c>
      <c r="C4" s="40" t="s">
        <v>3</v>
      </c>
      <c r="D4" s="41" t="s">
        <v>4</v>
      </c>
      <c r="E4" s="127" t="s">
        <v>161</v>
      </c>
      <c r="F4" s="127" t="s">
        <v>160</v>
      </c>
    </row>
    <row r="5" spans="1:10" s="21" customFormat="1" ht="23.25" customHeight="1" x14ac:dyDescent="0.3">
      <c r="A5" s="42" t="s">
        <v>27</v>
      </c>
      <c r="B5" s="43" t="s">
        <v>28</v>
      </c>
      <c r="C5" s="44"/>
      <c r="D5" s="44"/>
      <c r="E5" s="44"/>
      <c r="F5" s="45"/>
    </row>
    <row r="6" spans="1:10" s="21" customFormat="1" ht="3.75" customHeight="1" x14ac:dyDescent="0.3">
      <c r="A6" s="22"/>
      <c r="B6" s="23"/>
      <c r="C6" s="19"/>
      <c r="D6" s="19"/>
      <c r="E6" s="19"/>
      <c r="F6" s="20"/>
    </row>
    <row r="7" spans="1:10" s="21" customFormat="1" ht="25.5" customHeight="1" x14ac:dyDescent="0.35">
      <c r="A7" s="24">
        <v>1</v>
      </c>
      <c r="B7" s="25" t="s">
        <v>29</v>
      </c>
      <c r="C7" s="26"/>
      <c r="D7" s="26"/>
      <c r="E7" s="26"/>
      <c r="F7" s="27"/>
    </row>
    <row r="8" spans="1:10" s="32" customFormat="1" ht="17.25" customHeight="1" x14ac:dyDescent="0.35">
      <c r="A8" s="28" t="s">
        <v>30</v>
      </c>
      <c r="B8" s="29" t="s">
        <v>31</v>
      </c>
      <c r="C8" s="30" t="s">
        <v>32</v>
      </c>
      <c r="D8" s="30">
        <v>1</v>
      </c>
      <c r="E8" s="15"/>
      <c r="F8" s="31">
        <f>+E8*D8</f>
        <v>0</v>
      </c>
    </row>
    <row r="9" spans="1:10" s="32" customFormat="1" ht="18" customHeight="1" x14ac:dyDescent="0.35">
      <c r="A9" s="28" t="s">
        <v>33</v>
      </c>
      <c r="B9" s="29" t="s">
        <v>34</v>
      </c>
      <c r="C9" s="30" t="s">
        <v>35</v>
      </c>
      <c r="D9" s="30">
        <v>1</v>
      </c>
      <c r="E9" s="15"/>
      <c r="F9" s="31">
        <f>+E9*D9</f>
        <v>0</v>
      </c>
    </row>
    <row r="10" spans="1:10" s="21" customFormat="1" ht="16" thickBot="1" x14ac:dyDescent="0.4">
      <c r="A10" s="46"/>
      <c r="B10" s="47" t="s">
        <v>36</v>
      </c>
      <c r="C10" s="48"/>
      <c r="D10" s="48"/>
      <c r="E10" s="49"/>
      <c r="F10" s="50">
        <f>+SUM(F8:F9)</f>
        <v>0</v>
      </c>
    </row>
    <row r="11" spans="1:10" ht="17.25" customHeight="1" thickBot="1" x14ac:dyDescent="0.4">
      <c r="A11" s="126">
        <v>2</v>
      </c>
      <c r="B11" s="122" t="s">
        <v>25</v>
      </c>
      <c r="C11" s="51"/>
      <c r="D11" s="51"/>
      <c r="E11" s="51"/>
      <c r="F11" s="52"/>
    </row>
    <row r="12" spans="1:10" ht="21.75" customHeight="1" x14ac:dyDescent="0.35">
      <c r="A12" s="125" t="s">
        <v>156</v>
      </c>
      <c r="B12" s="10" t="s">
        <v>20</v>
      </c>
      <c r="C12" s="13" t="s">
        <v>5</v>
      </c>
      <c r="D12" s="16">
        <v>32.76</v>
      </c>
      <c r="E12" s="14"/>
      <c r="F12" s="31">
        <f t="shared" ref="F12" si="0">E12*D12</f>
        <v>0</v>
      </c>
    </row>
    <row r="13" spans="1:10" ht="18" customHeight="1" thickBot="1" x14ac:dyDescent="0.4">
      <c r="A13" s="125" t="s">
        <v>157</v>
      </c>
      <c r="B13" s="53" t="s">
        <v>7</v>
      </c>
      <c r="C13" s="54"/>
      <c r="D13" s="55"/>
      <c r="E13" s="56"/>
      <c r="F13" s="57">
        <f>SUM(F12:F12)</f>
        <v>0</v>
      </c>
    </row>
    <row r="14" spans="1:10" ht="19.5" customHeight="1" thickBot="1" x14ac:dyDescent="0.4">
      <c r="A14" s="125" t="s">
        <v>158</v>
      </c>
      <c r="B14" s="58"/>
      <c r="C14" s="59"/>
      <c r="D14" s="59"/>
      <c r="E14" s="60"/>
      <c r="F14" s="61"/>
    </row>
    <row r="15" spans="1:10" ht="16.5" customHeight="1" x14ac:dyDescent="0.35">
      <c r="A15" s="124">
        <v>3</v>
      </c>
      <c r="B15" s="122" t="s">
        <v>26</v>
      </c>
      <c r="C15" s="472"/>
      <c r="D15" s="472"/>
      <c r="E15" s="472"/>
      <c r="F15" s="473"/>
    </row>
    <row r="16" spans="1:10" ht="18" customHeight="1" x14ac:dyDescent="0.35">
      <c r="A16" s="124" t="s">
        <v>150</v>
      </c>
      <c r="B16" s="12" t="s">
        <v>8</v>
      </c>
      <c r="C16" s="464"/>
      <c r="D16" s="464"/>
      <c r="E16" s="464"/>
      <c r="F16" s="465"/>
      <c r="J16" s="9"/>
    </row>
    <row r="17" spans="1:8" ht="15.75" customHeight="1" x14ac:dyDescent="0.35">
      <c r="A17" s="125" t="s">
        <v>151</v>
      </c>
      <c r="B17" s="10" t="s">
        <v>17</v>
      </c>
      <c r="C17" s="13" t="s">
        <v>5</v>
      </c>
      <c r="D17" s="128">
        <f>(14*0.15*0.3*2.16)+(3*0.2*0.2)+((26*0.3*0.2)+(0.3*0.4)+(0.3*0.85)+(0.3*0.2))*3.84*0.2</f>
        <v>3.0129600000000005</v>
      </c>
      <c r="E17" s="10"/>
      <c r="F17" s="31">
        <f>+E17*D17</f>
        <v>0</v>
      </c>
    </row>
    <row r="18" spans="1:8" ht="15.75" customHeight="1" x14ac:dyDescent="0.35">
      <c r="A18" s="125" t="s">
        <v>270</v>
      </c>
      <c r="B18" s="10" t="s">
        <v>271</v>
      </c>
      <c r="C18" s="13" t="s">
        <v>5</v>
      </c>
      <c r="D18" s="143">
        <v>1.8167499999999999</v>
      </c>
      <c r="E18" s="10"/>
      <c r="F18" s="31">
        <f t="shared" ref="F18:F21" si="1">+E18*D18</f>
        <v>0</v>
      </c>
    </row>
    <row r="19" spans="1:8" ht="17.25" customHeight="1" x14ac:dyDescent="0.35">
      <c r="A19" s="125" t="s">
        <v>152</v>
      </c>
      <c r="B19" s="10" t="s">
        <v>18</v>
      </c>
      <c r="C19" s="13" t="s">
        <v>5</v>
      </c>
      <c r="D19" s="132">
        <v>4.22</v>
      </c>
      <c r="E19" s="10"/>
      <c r="F19" s="31">
        <f t="shared" si="1"/>
        <v>0</v>
      </c>
    </row>
    <row r="20" spans="1:8" ht="16.5" customHeight="1" x14ac:dyDescent="0.35">
      <c r="A20" s="125" t="s">
        <v>167</v>
      </c>
      <c r="B20" s="10" t="s">
        <v>19</v>
      </c>
      <c r="C20" s="13" t="s">
        <v>5</v>
      </c>
      <c r="D20" s="143">
        <v>1.5</v>
      </c>
      <c r="E20" s="10"/>
      <c r="F20" s="31">
        <f t="shared" si="1"/>
        <v>0</v>
      </c>
    </row>
    <row r="21" spans="1:8" ht="17.25" customHeight="1" x14ac:dyDescent="0.35">
      <c r="A21" s="125" t="s">
        <v>168</v>
      </c>
      <c r="B21" s="10" t="s">
        <v>23</v>
      </c>
      <c r="C21" s="13" t="s">
        <v>5</v>
      </c>
      <c r="D21" s="132">
        <v>5.6915999999999993</v>
      </c>
      <c r="E21" s="10"/>
      <c r="F21" s="31">
        <f t="shared" si="1"/>
        <v>0</v>
      </c>
    </row>
    <row r="22" spans="1:8" ht="16.5" customHeight="1" x14ac:dyDescent="0.35">
      <c r="A22" s="124" t="s">
        <v>153</v>
      </c>
      <c r="B22" s="12" t="s">
        <v>9</v>
      </c>
      <c r="C22" s="464"/>
      <c r="D22" s="464"/>
      <c r="E22" s="464"/>
      <c r="F22" s="465"/>
    </row>
    <row r="23" spans="1:8" ht="18" customHeight="1" x14ac:dyDescent="0.35">
      <c r="A23" s="125" t="s">
        <v>154</v>
      </c>
      <c r="B23" s="10" t="s">
        <v>10</v>
      </c>
      <c r="C23" s="13" t="s">
        <v>6</v>
      </c>
      <c r="D23" s="128">
        <v>106.4</v>
      </c>
      <c r="E23" s="129"/>
      <c r="F23" s="31">
        <f>+E23*D23</f>
        <v>0</v>
      </c>
      <c r="H23" s="4"/>
    </row>
    <row r="24" spans="1:8" ht="16.5" customHeight="1" x14ac:dyDescent="0.35">
      <c r="A24" s="124" t="s">
        <v>169</v>
      </c>
      <c r="B24" s="12" t="s">
        <v>11</v>
      </c>
      <c r="C24" s="10"/>
      <c r="D24" s="129"/>
      <c r="E24" s="10"/>
      <c r="F24" s="62"/>
    </row>
    <row r="25" spans="1:8" ht="16.5" customHeight="1" x14ac:dyDescent="0.35">
      <c r="A25" s="125" t="s">
        <v>155</v>
      </c>
      <c r="B25" s="10" t="s">
        <v>21</v>
      </c>
      <c r="C25" s="13" t="s">
        <v>6</v>
      </c>
      <c r="D25" s="128">
        <f>((2*((3.86+10.65)+(6.2+7)+(3.95+8.5))-2.065*6)*(3.09-0.15))*0.2</f>
        <v>39.942839999999997</v>
      </c>
      <c r="E25" s="10"/>
      <c r="F25" s="31">
        <f>E25*D25</f>
        <v>0</v>
      </c>
    </row>
    <row r="26" spans="1:8" ht="15.75" customHeight="1" x14ac:dyDescent="0.35">
      <c r="A26" s="125" t="s">
        <v>156</v>
      </c>
      <c r="B26" s="10" t="s">
        <v>283</v>
      </c>
      <c r="C26" s="13" t="s">
        <v>6</v>
      </c>
      <c r="D26" s="128">
        <f>+(3.86*2+2.6+3.95+2.5+6.7)*(3.09-0.15)-0.93*2.25</f>
        <v>66.909299999999988</v>
      </c>
      <c r="E26" s="10"/>
      <c r="F26" s="31">
        <f t="shared" ref="F26:F29" si="2">E26*D26</f>
        <v>0</v>
      </c>
    </row>
    <row r="27" spans="1:8" ht="15.75" customHeight="1" x14ac:dyDescent="0.35">
      <c r="A27" s="125" t="s">
        <v>157</v>
      </c>
      <c r="B27" s="10" t="s">
        <v>297</v>
      </c>
      <c r="C27" s="13" t="s">
        <v>6</v>
      </c>
      <c r="D27" s="128">
        <v>8.32</v>
      </c>
      <c r="E27" s="10"/>
      <c r="F27" s="31">
        <f t="shared" si="2"/>
        <v>0</v>
      </c>
    </row>
    <row r="28" spans="1:8" ht="15.75" customHeight="1" x14ac:dyDescent="0.35">
      <c r="A28" s="125" t="s">
        <v>158</v>
      </c>
      <c r="B28" s="10" t="s">
        <v>24</v>
      </c>
      <c r="C28" s="13" t="s">
        <v>6</v>
      </c>
      <c r="D28" s="131">
        <f>+(3.95+1.79+3.1+1.71-0.73-0.93*3)*2.25</f>
        <v>15.817500000000001</v>
      </c>
      <c r="E28" s="10"/>
      <c r="F28" s="31">
        <f t="shared" si="2"/>
        <v>0</v>
      </c>
    </row>
    <row r="29" spans="1:8" ht="15.75" customHeight="1" x14ac:dyDescent="0.35">
      <c r="A29" s="125" t="s">
        <v>289</v>
      </c>
      <c r="B29" s="10" t="s">
        <v>284</v>
      </c>
      <c r="C29" s="13" t="s">
        <v>285</v>
      </c>
      <c r="D29" s="131">
        <v>1</v>
      </c>
      <c r="E29" s="10"/>
      <c r="F29" s="31">
        <f t="shared" si="2"/>
        <v>0</v>
      </c>
    </row>
    <row r="30" spans="1:8" ht="15.75" customHeight="1" x14ac:dyDescent="0.35">
      <c r="A30" s="124" t="s">
        <v>170</v>
      </c>
      <c r="B30" s="12" t="s">
        <v>12</v>
      </c>
      <c r="C30" s="13"/>
      <c r="D30" s="130"/>
      <c r="E30" s="10"/>
      <c r="F30" s="31"/>
    </row>
    <row r="31" spans="1:8" ht="18" customHeight="1" x14ac:dyDescent="0.35">
      <c r="A31" s="125" t="s">
        <v>171</v>
      </c>
      <c r="B31" s="10" t="s">
        <v>13</v>
      </c>
      <c r="C31" s="13" t="s">
        <v>6</v>
      </c>
      <c r="D31" s="128">
        <v>311.08</v>
      </c>
      <c r="E31" s="10"/>
      <c r="F31" s="31">
        <f>+E31*D31</f>
        <v>0</v>
      </c>
    </row>
    <row r="32" spans="1:8" ht="17.25" customHeight="1" x14ac:dyDescent="0.35">
      <c r="A32" s="125" t="s">
        <v>172</v>
      </c>
      <c r="B32" s="10" t="s">
        <v>14</v>
      </c>
      <c r="C32" s="13" t="s">
        <v>6</v>
      </c>
      <c r="D32" s="128">
        <v>106.4</v>
      </c>
      <c r="E32" s="129"/>
      <c r="F32" s="31">
        <f t="shared" ref="F32:F33" si="3">+E32*D32</f>
        <v>0</v>
      </c>
    </row>
    <row r="33" spans="1:8" ht="16.5" customHeight="1" x14ac:dyDescent="0.35">
      <c r="A33" s="125" t="s">
        <v>173</v>
      </c>
      <c r="B33" s="10" t="s">
        <v>15</v>
      </c>
      <c r="C33" s="13" t="s">
        <v>6</v>
      </c>
      <c r="D33" s="128">
        <v>311.01100000000002</v>
      </c>
      <c r="E33" s="10"/>
      <c r="F33" s="31">
        <f t="shared" si="3"/>
        <v>0</v>
      </c>
    </row>
    <row r="34" spans="1:8" ht="16.5" customHeight="1" thickBot="1" x14ac:dyDescent="0.4">
      <c r="A34" s="36"/>
      <c r="B34" s="156"/>
      <c r="C34" s="157"/>
      <c r="D34" s="158"/>
      <c r="E34" s="156"/>
      <c r="F34" s="159"/>
    </row>
    <row r="35" spans="1:8" ht="18" customHeight="1" thickBot="1" x14ac:dyDescent="0.4">
      <c r="A35" s="11"/>
      <c r="B35" s="466" t="s">
        <v>16</v>
      </c>
      <c r="C35" s="466"/>
      <c r="D35" s="466"/>
      <c r="E35" s="466"/>
      <c r="F35" s="57">
        <f>SUM(F17:F33)</f>
        <v>0</v>
      </c>
    </row>
    <row r="36" spans="1:8" ht="6.75" customHeight="1" thickBot="1" x14ac:dyDescent="0.4">
      <c r="A36" s="36"/>
      <c r="E36" s="37"/>
      <c r="F36" s="38"/>
    </row>
    <row r="37" spans="1:8" ht="33" customHeight="1" thickBot="1" x14ac:dyDescent="0.4">
      <c r="A37" s="455" t="s">
        <v>39</v>
      </c>
      <c r="B37" s="456"/>
      <c r="C37" s="456"/>
      <c r="D37" s="457"/>
      <c r="E37" s="458">
        <f>F35+F13+F10</f>
        <v>0</v>
      </c>
      <c r="F37" s="459"/>
      <c r="H37" s="7"/>
    </row>
    <row r="38" spans="1:8" s="21" customFormat="1" ht="21" customHeight="1" x14ac:dyDescent="0.3">
      <c r="A38" s="140" t="s">
        <v>54</v>
      </c>
      <c r="B38" s="18" t="s">
        <v>40</v>
      </c>
      <c r="C38" s="19"/>
      <c r="D38" s="19"/>
      <c r="E38" s="19"/>
      <c r="F38" s="20"/>
    </row>
    <row r="39" spans="1:8" s="21" customFormat="1" ht="3.75" customHeight="1" thickBot="1" x14ac:dyDescent="0.35">
      <c r="A39" s="64"/>
      <c r="B39" s="65"/>
      <c r="C39" s="66"/>
      <c r="D39" s="66"/>
      <c r="E39" s="66"/>
      <c r="F39" s="67"/>
    </row>
    <row r="40" spans="1:8" s="21" customFormat="1" ht="18" x14ac:dyDescent="0.3">
      <c r="A40" s="81">
        <v>4</v>
      </c>
      <c r="B40" s="68" t="s">
        <v>41</v>
      </c>
      <c r="C40" s="69"/>
      <c r="D40" s="69"/>
      <c r="E40" s="69"/>
      <c r="F40" s="70"/>
    </row>
    <row r="41" spans="1:8" s="21" customFormat="1" x14ac:dyDescent="0.3">
      <c r="A41" s="134" t="s">
        <v>174</v>
      </c>
      <c r="B41" s="72" t="s">
        <v>42</v>
      </c>
      <c r="C41" s="73"/>
      <c r="D41" s="72"/>
      <c r="E41" s="73"/>
      <c r="F41" s="74"/>
    </row>
    <row r="42" spans="1:8" s="21" customFormat="1" x14ac:dyDescent="0.35">
      <c r="A42" s="134" t="s">
        <v>175</v>
      </c>
      <c r="B42" s="72" t="s">
        <v>43</v>
      </c>
      <c r="C42" s="73" t="s">
        <v>44</v>
      </c>
      <c r="D42" s="73">
        <v>12.51</v>
      </c>
      <c r="E42" s="82"/>
      <c r="F42" s="31">
        <f>+E42*D42</f>
        <v>0</v>
      </c>
    </row>
    <row r="43" spans="1:8" s="21" customFormat="1" x14ac:dyDescent="0.35">
      <c r="A43" s="134" t="s">
        <v>176</v>
      </c>
      <c r="B43" s="72" t="s">
        <v>45</v>
      </c>
      <c r="C43" s="73" t="s">
        <v>44</v>
      </c>
      <c r="D43" s="73">
        <v>21.556999999999999</v>
      </c>
      <c r="E43" s="82"/>
      <c r="F43" s="31">
        <f t="shared" ref="F43:F50" si="4">+E43*D43</f>
        <v>0</v>
      </c>
    </row>
    <row r="44" spans="1:8" s="21" customFormat="1" x14ac:dyDescent="0.35">
      <c r="A44" s="134" t="s">
        <v>177</v>
      </c>
      <c r="B44" s="72" t="s">
        <v>46</v>
      </c>
      <c r="C44" s="73" t="s">
        <v>44</v>
      </c>
      <c r="D44" s="73">
        <v>33.481000000000002</v>
      </c>
      <c r="E44" s="82"/>
      <c r="F44" s="31">
        <f t="shared" si="4"/>
        <v>0</v>
      </c>
    </row>
    <row r="45" spans="1:8" s="21" customFormat="1" x14ac:dyDescent="0.35">
      <c r="A45" s="134" t="s">
        <v>178</v>
      </c>
      <c r="B45" s="72" t="s">
        <v>47</v>
      </c>
      <c r="C45" s="73" t="s">
        <v>44</v>
      </c>
      <c r="D45" s="73">
        <v>15.526999999999999</v>
      </c>
      <c r="E45" s="82"/>
      <c r="F45" s="31">
        <f t="shared" si="4"/>
        <v>0</v>
      </c>
    </row>
    <row r="46" spans="1:8" s="21" customFormat="1" x14ac:dyDescent="0.35">
      <c r="A46" s="134" t="s">
        <v>179</v>
      </c>
      <c r="B46" s="72" t="s">
        <v>48</v>
      </c>
      <c r="C46" s="73" t="s">
        <v>44</v>
      </c>
      <c r="D46" s="73">
        <v>2</v>
      </c>
      <c r="E46" s="82"/>
      <c r="F46" s="31">
        <f t="shared" si="4"/>
        <v>0</v>
      </c>
    </row>
    <row r="47" spans="1:8" s="135" customFormat="1" x14ac:dyDescent="0.35">
      <c r="A47" s="71" t="s">
        <v>272</v>
      </c>
      <c r="B47" s="72" t="s">
        <v>49</v>
      </c>
      <c r="C47" s="73" t="s">
        <v>50</v>
      </c>
      <c r="D47" s="73">
        <v>3</v>
      </c>
      <c r="E47" s="82"/>
      <c r="F47" s="31">
        <f t="shared" si="4"/>
        <v>0</v>
      </c>
    </row>
    <row r="48" spans="1:8" s="135" customFormat="1" x14ac:dyDescent="0.35">
      <c r="A48" s="71" t="s">
        <v>273</v>
      </c>
      <c r="B48" s="72" t="s">
        <v>51</v>
      </c>
      <c r="C48" s="73" t="s">
        <v>50</v>
      </c>
      <c r="D48" s="73">
        <v>6</v>
      </c>
      <c r="E48" s="82"/>
      <c r="F48" s="31">
        <f t="shared" si="4"/>
        <v>0</v>
      </c>
    </row>
    <row r="49" spans="1:6" s="135" customFormat="1" x14ac:dyDescent="0.35">
      <c r="A49" s="71" t="s">
        <v>274</v>
      </c>
      <c r="B49" s="72" t="s">
        <v>52</v>
      </c>
      <c r="C49" s="73" t="s">
        <v>50</v>
      </c>
      <c r="D49" s="73">
        <v>2</v>
      </c>
      <c r="E49" s="82"/>
      <c r="F49" s="31">
        <f t="shared" si="4"/>
        <v>0</v>
      </c>
    </row>
    <row r="50" spans="1:6" s="135" customFormat="1" x14ac:dyDescent="0.35">
      <c r="A50" s="71" t="s">
        <v>275</v>
      </c>
      <c r="B50" s="72" t="s">
        <v>163</v>
      </c>
      <c r="C50" s="73" t="s">
        <v>50</v>
      </c>
      <c r="D50" s="73">
        <v>1</v>
      </c>
      <c r="E50" s="82"/>
      <c r="F50" s="31">
        <f t="shared" si="4"/>
        <v>0</v>
      </c>
    </row>
    <row r="51" spans="1:6" s="21" customFormat="1" ht="18.75" customHeight="1" thickBot="1" x14ac:dyDescent="0.4">
      <c r="A51" s="75"/>
      <c r="B51" s="461" t="s">
        <v>53</v>
      </c>
      <c r="C51" s="462"/>
      <c r="D51" s="75"/>
      <c r="E51" s="76"/>
      <c r="F51" s="77">
        <f>SUM(F42:F50)</f>
        <v>0</v>
      </c>
    </row>
    <row r="52" spans="1:6" s="21" customFormat="1" ht="23.25" customHeight="1" x14ac:dyDescent="0.3">
      <c r="A52" s="80">
        <v>5</v>
      </c>
      <c r="B52" s="68" t="s">
        <v>55</v>
      </c>
      <c r="C52" s="69"/>
      <c r="D52" s="69"/>
      <c r="E52" s="69"/>
      <c r="F52" s="113"/>
    </row>
    <row r="53" spans="1:6" s="21" customFormat="1" ht="17.25" customHeight="1" x14ac:dyDescent="0.3">
      <c r="A53" s="81">
        <v>5.0999999999999996</v>
      </c>
      <c r="B53" s="95" t="s">
        <v>56</v>
      </c>
      <c r="C53" s="19"/>
      <c r="D53" s="19"/>
      <c r="E53" s="19"/>
      <c r="F53" s="117"/>
    </row>
    <row r="54" spans="1:6" s="21" customFormat="1" x14ac:dyDescent="0.35">
      <c r="A54" s="71" t="s">
        <v>180</v>
      </c>
      <c r="B54" s="72" t="s">
        <v>57</v>
      </c>
      <c r="C54" s="73" t="s">
        <v>37</v>
      </c>
      <c r="D54" s="137">
        <v>65</v>
      </c>
      <c r="E54" s="136"/>
      <c r="F54" s="31">
        <f>E54*D54</f>
        <v>0</v>
      </c>
    </row>
    <row r="55" spans="1:6" s="21" customFormat="1" x14ac:dyDescent="0.35">
      <c r="A55" s="71" t="s">
        <v>186</v>
      </c>
      <c r="B55" s="72" t="s">
        <v>58</v>
      </c>
      <c r="C55" s="73" t="s">
        <v>37</v>
      </c>
      <c r="D55" s="137">
        <f>1.13+3.09+1.142+1.143+1.18+1.12+3.09+1.143</f>
        <v>13.038</v>
      </c>
      <c r="E55" s="136"/>
      <c r="F55" s="31">
        <f t="shared" ref="F55:F60" si="5">E55*D55</f>
        <v>0</v>
      </c>
    </row>
    <row r="56" spans="1:6" s="21" customFormat="1" x14ac:dyDescent="0.35">
      <c r="A56" s="71" t="s">
        <v>187</v>
      </c>
      <c r="B56" s="83" t="s">
        <v>181</v>
      </c>
      <c r="C56" s="84" t="s">
        <v>44</v>
      </c>
      <c r="D56" s="137">
        <f>2.8*34</f>
        <v>95.199999999999989</v>
      </c>
      <c r="E56" s="136"/>
      <c r="F56" s="31">
        <f t="shared" si="5"/>
        <v>0</v>
      </c>
    </row>
    <row r="57" spans="1:6" s="21" customFormat="1" x14ac:dyDescent="0.35">
      <c r="A57" s="71" t="s">
        <v>188</v>
      </c>
      <c r="B57" s="83" t="s">
        <v>182</v>
      </c>
      <c r="C57" s="84" t="s">
        <v>44</v>
      </c>
      <c r="D57" s="137">
        <f>5*6+6*5+7*9+6*3+7*3.6+5*6+17.5*6+8.13</f>
        <v>309.33</v>
      </c>
      <c r="E57" s="136"/>
      <c r="F57" s="31">
        <f t="shared" si="5"/>
        <v>0</v>
      </c>
    </row>
    <row r="58" spans="1:6" s="21" customFormat="1" x14ac:dyDescent="0.35">
      <c r="A58" s="71" t="s">
        <v>189</v>
      </c>
      <c r="B58" s="83" t="s">
        <v>183</v>
      </c>
      <c r="C58" s="84" t="s">
        <v>50</v>
      </c>
      <c r="D58" s="137">
        <v>17</v>
      </c>
      <c r="E58" s="136"/>
      <c r="F58" s="31">
        <f t="shared" si="5"/>
        <v>0</v>
      </c>
    </row>
    <row r="59" spans="1:6" s="21" customFormat="1" x14ac:dyDescent="0.35">
      <c r="A59" s="71" t="s">
        <v>190</v>
      </c>
      <c r="B59" s="141" t="s">
        <v>184</v>
      </c>
      <c r="C59" s="84" t="s">
        <v>44</v>
      </c>
      <c r="D59" s="137">
        <v>8</v>
      </c>
      <c r="E59" s="136"/>
      <c r="F59" s="31">
        <f t="shared" si="5"/>
        <v>0</v>
      </c>
    </row>
    <row r="60" spans="1:6" s="21" customFormat="1" x14ac:dyDescent="0.35">
      <c r="A60" s="71" t="s">
        <v>191</v>
      </c>
      <c r="B60" s="83" t="s">
        <v>185</v>
      </c>
      <c r="C60" s="84" t="s">
        <v>50</v>
      </c>
      <c r="D60" s="137">
        <v>2</v>
      </c>
      <c r="E60" s="136"/>
      <c r="F60" s="31">
        <f t="shared" si="5"/>
        <v>0</v>
      </c>
    </row>
    <row r="61" spans="1:6" s="21" customFormat="1" x14ac:dyDescent="0.35">
      <c r="A61" s="85"/>
      <c r="B61" s="463" t="s">
        <v>59</v>
      </c>
      <c r="C61" s="463"/>
      <c r="D61" s="138"/>
      <c r="E61" s="136"/>
      <c r="F61" s="33">
        <f>+SUM(F54:F60)</f>
        <v>0</v>
      </c>
    </row>
    <row r="62" spans="1:6" s="21" customFormat="1" ht="14" x14ac:dyDescent="0.3">
      <c r="A62" s="81">
        <v>5.2</v>
      </c>
      <c r="B62" s="95" t="s">
        <v>60</v>
      </c>
      <c r="C62" s="86"/>
      <c r="D62" s="138"/>
      <c r="E62" s="136"/>
      <c r="F62" s="88"/>
    </row>
    <row r="63" spans="1:6" s="21" customFormat="1" x14ac:dyDescent="0.35">
      <c r="A63" s="71" t="s">
        <v>192</v>
      </c>
      <c r="B63" s="72" t="s">
        <v>61</v>
      </c>
      <c r="C63" s="72" t="s">
        <v>6</v>
      </c>
      <c r="D63" s="73">
        <v>106.4</v>
      </c>
      <c r="E63" s="82"/>
      <c r="F63" s="31">
        <f>+E63*D63</f>
        <v>0</v>
      </c>
    </row>
    <row r="64" spans="1:6" s="21" customFormat="1" x14ac:dyDescent="0.35">
      <c r="A64" s="71" t="s">
        <v>193</v>
      </c>
      <c r="B64" s="72" t="s">
        <v>276</v>
      </c>
      <c r="C64" s="72" t="s">
        <v>44</v>
      </c>
      <c r="D64" s="73">
        <f>+((4.45+10.65)*2)+((6.8+7)*2)+((8.5+4.55)*2)</f>
        <v>83.9</v>
      </c>
      <c r="E64" s="82"/>
      <c r="F64" s="31">
        <f t="shared" ref="F64:F65" si="6">+E64*D64</f>
        <v>0</v>
      </c>
    </row>
    <row r="65" spans="1:6" s="21" customFormat="1" x14ac:dyDescent="0.35">
      <c r="A65" s="71" t="s">
        <v>277</v>
      </c>
      <c r="B65" s="72" t="s">
        <v>62</v>
      </c>
      <c r="C65" s="72" t="s">
        <v>50</v>
      </c>
      <c r="D65" s="73">
        <v>3</v>
      </c>
      <c r="E65" s="82"/>
      <c r="F65" s="31">
        <f t="shared" si="6"/>
        <v>0</v>
      </c>
    </row>
    <row r="66" spans="1:6" s="21" customFormat="1" x14ac:dyDescent="0.35">
      <c r="A66" s="71" t="s">
        <v>293</v>
      </c>
      <c r="B66" s="72" t="s">
        <v>294</v>
      </c>
      <c r="C66" s="72" t="s">
        <v>37</v>
      </c>
      <c r="D66" s="73">
        <v>106.4</v>
      </c>
      <c r="E66" s="82"/>
      <c r="F66" s="31">
        <f>+E66*D66</f>
        <v>0</v>
      </c>
    </row>
    <row r="67" spans="1:6" s="21" customFormat="1" thickBot="1" x14ac:dyDescent="0.35">
      <c r="A67" s="17"/>
      <c r="B67" s="89" t="s">
        <v>63</v>
      </c>
      <c r="C67" s="19"/>
      <c r="D67" s="19"/>
      <c r="E67" s="19"/>
      <c r="F67" s="33">
        <f>+SUM(F63:F66)</f>
        <v>0</v>
      </c>
    </row>
    <row r="68" spans="1:6" s="21" customFormat="1" ht="23.25" customHeight="1" thickBot="1" x14ac:dyDescent="0.4">
      <c r="A68" s="90"/>
      <c r="B68" s="439" t="s">
        <v>64</v>
      </c>
      <c r="C68" s="440"/>
      <c r="D68" s="91"/>
      <c r="E68" s="92"/>
      <c r="F68" s="93">
        <f>F67+F61</f>
        <v>0</v>
      </c>
    </row>
    <row r="69" spans="1:6" s="21" customFormat="1" ht="12" customHeight="1" thickBot="1" x14ac:dyDescent="0.35">
      <c r="A69" s="63"/>
      <c r="B69" s="63"/>
      <c r="C69" s="63"/>
      <c r="D69" s="63"/>
      <c r="E69" s="63"/>
      <c r="F69" s="63"/>
    </row>
    <row r="70" spans="1:6" s="21" customFormat="1" ht="18" x14ac:dyDescent="0.3">
      <c r="A70" s="80">
        <v>6</v>
      </c>
      <c r="B70" s="68" t="s">
        <v>65</v>
      </c>
      <c r="C70" s="69"/>
      <c r="D70" s="69"/>
      <c r="E70" s="69"/>
      <c r="F70" s="70"/>
    </row>
    <row r="71" spans="1:6" s="21" customFormat="1" ht="17.25" customHeight="1" x14ac:dyDescent="0.3">
      <c r="A71" s="94">
        <v>6.1</v>
      </c>
      <c r="B71" s="95" t="s">
        <v>66</v>
      </c>
      <c r="C71" s="87"/>
      <c r="D71" s="87"/>
      <c r="E71" s="87"/>
      <c r="F71" s="88"/>
    </row>
    <row r="72" spans="1:6" s="21" customFormat="1" ht="17.25" customHeight="1" x14ac:dyDescent="0.3">
      <c r="A72" s="71" t="s">
        <v>194</v>
      </c>
      <c r="B72" s="96" t="s">
        <v>67</v>
      </c>
      <c r="C72" s="34" t="s">
        <v>37</v>
      </c>
      <c r="D72" s="105">
        <v>6</v>
      </c>
      <c r="E72" s="150"/>
      <c r="F72" s="35">
        <f>+E72*D72</f>
        <v>0</v>
      </c>
    </row>
    <row r="73" spans="1:6" s="21" customFormat="1" ht="17.25" customHeight="1" x14ac:dyDescent="0.3">
      <c r="A73" s="71" t="s">
        <v>263</v>
      </c>
      <c r="B73" s="96" t="s">
        <v>262</v>
      </c>
      <c r="C73" s="142" t="s">
        <v>50</v>
      </c>
      <c r="D73" s="105">
        <v>1</v>
      </c>
      <c r="E73" s="150"/>
      <c r="F73" s="35">
        <f>+E73*D73</f>
        <v>0</v>
      </c>
    </row>
    <row r="74" spans="1:6" s="21" customFormat="1" ht="17.25" customHeight="1" x14ac:dyDescent="0.35">
      <c r="A74" s="94">
        <v>6.2</v>
      </c>
      <c r="B74" s="463" t="s">
        <v>264</v>
      </c>
      <c r="C74" s="463"/>
      <c r="D74" s="19"/>
      <c r="E74" s="19"/>
      <c r="F74" s="33">
        <f>+SUM(F72:F73)</f>
        <v>0</v>
      </c>
    </row>
    <row r="75" spans="1:6" s="21" customFormat="1" ht="17.25" customHeight="1" x14ac:dyDescent="0.3">
      <c r="A75" s="97" t="s">
        <v>195</v>
      </c>
      <c r="B75" s="95" t="s">
        <v>68</v>
      </c>
      <c r="C75" s="87"/>
      <c r="D75" s="87"/>
      <c r="E75" s="34"/>
      <c r="F75" s="88"/>
    </row>
    <row r="76" spans="1:6" s="21" customFormat="1" ht="27.75" customHeight="1" x14ac:dyDescent="0.3">
      <c r="A76" s="97" t="s">
        <v>279</v>
      </c>
      <c r="B76" s="144" t="s">
        <v>278</v>
      </c>
      <c r="C76" s="87" t="s">
        <v>6</v>
      </c>
      <c r="D76" s="87">
        <f>54.22*2</f>
        <v>108.44</v>
      </c>
      <c r="E76" s="146"/>
      <c r="F76" s="88">
        <f>+E76*D76</f>
        <v>0</v>
      </c>
    </row>
    <row r="77" spans="1:6" s="21" customFormat="1" ht="17.25" customHeight="1" x14ac:dyDescent="0.3">
      <c r="A77" s="97" t="s">
        <v>280</v>
      </c>
      <c r="B77" s="96" t="s">
        <v>69</v>
      </c>
      <c r="C77" s="96" t="s">
        <v>37</v>
      </c>
      <c r="D77" s="105">
        <f>73.367-19.147</f>
        <v>54.220000000000006</v>
      </c>
      <c r="E77" s="146"/>
      <c r="F77" s="88">
        <f>+E77*D77</f>
        <v>0</v>
      </c>
    </row>
    <row r="78" spans="1:6" s="21" customFormat="1" ht="17.25" customHeight="1" x14ac:dyDescent="0.35">
      <c r="A78" s="22"/>
      <c r="B78" s="463" t="s">
        <v>281</v>
      </c>
      <c r="C78" s="463"/>
      <c r="D78" s="139"/>
      <c r="E78" s="136"/>
      <c r="F78" s="33">
        <f>+SUM(F76:F77)</f>
        <v>0</v>
      </c>
    </row>
    <row r="79" spans="1:6" s="21" customFormat="1" ht="17.25" customHeight="1" x14ac:dyDescent="0.3">
      <c r="A79" s="94" t="s">
        <v>199</v>
      </c>
      <c r="B79" s="95" t="s">
        <v>70</v>
      </c>
      <c r="C79" s="87"/>
      <c r="D79" s="139"/>
      <c r="E79" s="136"/>
      <c r="F79" s="88"/>
    </row>
    <row r="80" spans="1:6" s="21" customFormat="1" ht="17.25" customHeight="1" x14ac:dyDescent="0.3">
      <c r="A80" s="97" t="s">
        <v>200</v>
      </c>
      <c r="B80" s="98" t="s">
        <v>71</v>
      </c>
      <c r="C80" s="99" t="s">
        <v>44</v>
      </c>
      <c r="D80" s="105">
        <v>7.3</v>
      </c>
      <c r="E80" s="146"/>
      <c r="F80" s="100">
        <f>+E80*D80</f>
        <v>0</v>
      </c>
    </row>
    <row r="81" spans="1:6" s="21" customFormat="1" ht="17.25" customHeight="1" x14ac:dyDescent="0.3">
      <c r="A81" s="97" t="s">
        <v>201</v>
      </c>
      <c r="B81" s="98" t="s">
        <v>72</v>
      </c>
      <c r="C81" s="99" t="s">
        <v>44</v>
      </c>
      <c r="D81" s="105">
        <v>2.35</v>
      </c>
      <c r="E81" s="146"/>
      <c r="F81" s="100">
        <f>+E81*D81</f>
        <v>0</v>
      </c>
    </row>
    <row r="82" spans="1:6" s="21" customFormat="1" ht="17.25" customHeight="1" x14ac:dyDescent="0.35">
      <c r="A82" s="22"/>
      <c r="B82" s="463" t="s">
        <v>265</v>
      </c>
      <c r="C82" s="463"/>
      <c r="D82" s="87"/>
      <c r="E82" s="87"/>
      <c r="F82" s="101">
        <f>+SUM(F80:F81)</f>
        <v>0</v>
      </c>
    </row>
    <row r="83" spans="1:6" s="21" customFormat="1" ht="17.25" customHeight="1" x14ac:dyDescent="0.3">
      <c r="A83" s="102">
        <v>6.4</v>
      </c>
      <c r="B83" s="95" t="s">
        <v>73</v>
      </c>
      <c r="C83" s="87"/>
      <c r="D83" s="87"/>
      <c r="E83" s="87"/>
      <c r="F83" s="88"/>
    </row>
    <row r="84" spans="1:6" ht="17.25" customHeight="1" x14ac:dyDescent="0.35">
      <c r="A84" s="103" t="s">
        <v>196</v>
      </c>
      <c r="B84" s="104" t="s">
        <v>74</v>
      </c>
      <c r="C84" s="105" t="s">
        <v>50</v>
      </c>
      <c r="D84" s="105">
        <v>6</v>
      </c>
      <c r="E84" s="133"/>
      <c r="F84" s="106">
        <f>+E84*D84</f>
        <v>0</v>
      </c>
    </row>
    <row r="85" spans="1:6" ht="17.25" customHeight="1" x14ac:dyDescent="0.35">
      <c r="A85" s="103" t="s">
        <v>197</v>
      </c>
      <c r="B85" s="104" t="s">
        <v>75</v>
      </c>
      <c r="C85" s="105" t="s">
        <v>50</v>
      </c>
      <c r="D85" s="105">
        <v>5</v>
      </c>
      <c r="E85" s="34"/>
      <c r="F85" s="106">
        <f t="shared" ref="F85:F87" si="7">+E85*D85</f>
        <v>0</v>
      </c>
    </row>
    <row r="86" spans="1:6" ht="17.25" customHeight="1" x14ac:dyDescent="0.35">
      <c r="A86" s="103" t="s">
        <v>198</v>
      </c>
      <c r="B86" s="104" t="s">
        <v>76</v>
      </c>
      <c r="C86" s="105" t="s">
        <v>50</v>
      </c>
      <c r="D86" s="107">
        <v>1</v>
      </c>
      <c r="E86" s="34"/>
      <c r="F86" s="106">
        <f t="shared" si="7"/>
        <v>0</v>
      </c>
    </row>
    <row r="87" spans="1:6" ht="17.25" customHeight="1" x14ac:dyDescent="0.35">
      <c r="A87" s="103"/>
      <c r="B87" s="104" t="s">
        <v>282</v>
      </c>
      <c r="C87" s="105" t="s">
        <v>50</v>
      </c>
      <c r="D87" s="107">
        <v>1</v>
      </c>
      <c r="E87" s="34"/>
      <c r="F87" s="106">
        <f t="shared" si="7"/>
        <v>0</v>
      </c>
    </row>
    <row r="88" spans="1:6" s="21" customFormat="1" ht="17.25" customHeight="1" thickBot="1" x14ac:dyDescent="0.4">
      <c r="A88" s="17"/>
      <c r="B88" s="463" t="s">
        <v>266</v>
      </c>
      <c r="C88" s="463"/>
      <c r="D88" s="19"/>
      <c r="E88" s="19"/>
      <c r="F88" s="101">
        <f>SUM(F84:F87)</f>
        <v>0</v>
      </c>
    </row>
    <row r="89" spans="1:6" s="21" customFormat="1" ht="23.25" customHeight="1" thickBot="1" x14ac:dyDescent="0.4">
      <c r="A89" s="90"/>
      <c r="B89" s="439" t="s">
        <v>77</v>
      </c>
      <c r="C89" s="440"/>
      <c r="D89" s="91"/>
      <c r="E89" s="92"/>
      <c r="F89" s="93">
        <f>+F88+F82+F78+F74</f>
        <v>0</v>
      </c>
    </row>
    <row r="90" spans="1:6" s="21" customFormat="1" ht="14.5" thickBot="1" x14ac:dyDescent="0.35">
      <c r="A90" s="75"/>
      <c r="B90" s="108"/>
      <c r="C90" s="75"/>
      <c r="D90" s="75"/>
      <c r="E90" s="75"/>
      <c r="F90" s="109"/>
    </row>
    <row r="91" spans="1:6" s="21" customFormat="1" ht="18" x14ac:dyDescent="0.3">
      <c r="A91" s="80">
        <v>7</v>
      </c>
      <c r="B91" s="68" t="s">
        <v>78</v>
      </c>
      <c r="C91" s="69"/>
      <c r="D91" s="69"/>
      <c r="E91" s="69"/>
      <c r="F91" s="70"/>
    </row>
    <row r="92" spans="1:6" s="21" customFormat="1" x14ac:dyDescent="0.3">
      <c r="A92" s="71" t="s">
        <v>202</v>
      </c>
      <c r="B92" s="110" t="s">
        <v>79</v>
      </c>
      <c r="C92" s="111" t="s">
        <v>37</v>
      </c>
      <c r="D92" s="111">
        <v>27.2</v>
      </c>
      <c r="E92" s="149"/>
      <c r="F92" s="20">
        <f>+E92*D92</f>
        <v>0</v>
      </c>
    </row>
    <row r="93" spans="1:6" s="21" customFormat="1" x14ac:dyDescent="0.3">
      <c r="A93" s="71" t="s">
        <v>203</v>
      </c>
      <c r="B93" s="110" t="s">
        <v>80</v>
      </c>
      <c r="C93" s="111" t="s">
        <v>37</v>
      </c>
      <c r="D93" s="111">
        <v>150.4</v>
      </c>
      <c r="E93" s="149"/>
      <c r="F93" s="20">
        <f t="shared" ref="F93:F95" si="8">+E93*D93</f>
        <v>0</v>
      </c>
    </row>
    <row r="94" spans="1:6" s="21" customFormat="1" x14ac:dyDescent="0.3">
      <c r="A94" s="71" t="s">
        <v>204</v>
      </c>
      <c r="B94" s="110" t="s">
        <v>162</v>
      </c>
      <c r="C94" s="111" t="s">
        <v>6</v>
      </c>
      <c r="D94" s="145">
        <v>132</v>
      </c>
      <c r="E94" s="149"/>
      <c r="F94" s="20">
        <f t="shared" si="8"/>
        <v>0</v>
      </c>
    </row>
    <row r="95" spans="1:6" s="21" customFormat="1" ht="16" thickBot="1" x14ac:dyDescent="0.35">
      <c r="A95" s="71" t="s">
        <v>205</v>
      </c>
      <c r="B95" s="110" t="s">
        <v>81</v>
      </c>
      <c r="C95" s="111" t="s">
        <v>44</v>
      </c>
      <c r="D95" s="111">
        <v>127.65</v>
      </c>
      <c r="E95" s="150"/>
      <c r="F95" s="20">
        <f t="shared" si="8"/>
        <v>0</v>
      </c>
    </row>
    <row r="96" spans="1:6" s="21" customFormat="1" ht="23.25" customHeight="1" thickBot="1" x14ac:dyDescent="0.4">
      <c r="A96" s="90"/>
      <c r="B96" s="439" t="s">
        <v>77</v>
      </c>
      <c r="C96" s="440"/>
      <c r="D96" s="91"/>
      <c r="E96" s="92"/>
      <c r="F96" s="93">
        <f>SUM(F92:F95)</f>
        <v>0</v>
      </c>
    </row>
    <row r="97" spans="1:6" s="21" customFormat="1" ht="14.5" thickBot="1" x14ac:dyDescent="0.35">
      <c r="A97" s="441"/>
      <c r="B97" s="441"/>
      <c r="C97" s="75"/>
      <c r="D97" s="75"/>
      <c r="E97" s="75"/>
      <c r="F97" s="109"/>
    </row>
    <row r="98" spans="1:6" s="21" customFormat="1" ht="20.25" customHeight="1" x14ac:dyDescent="0.3">
      <c r="A98" s="80">
        <v>8</v>
      </c>
      <c r="B98" s="112" t="s">
        <v>82</v>
      </c>
      <c r="C98" s="87"/>
      <c r="D98" s="87"/>
      <c r="E98" s="87"/>
      <c r="F98" s="113"/>
    </row>
    <row r="99" spans="1:6" ht="18" customHeight="1" x14ac:dyDescent="0.35">
      <c r="A99" s="105" t="s">
        <v>206</v>
      </c>
      <c r="B99" s="104" t="s">
        <v>83</v>
      </c>
      <c r="C99" s="105" t="s">
        <v>50</v>
      </c>
      <c r="D99" s="105">
        <v>2</v>
      </c>
      <c r="E99" s="147"/>
      <c r="F99" s="114">
        <f>+E99*D99</f>
        <v>0</v>
      </c>
    </row>
    <row r="100" spans="1:6" ht="35.25" customHeight="1" x14ac:dyDescent="0.35">
      <c r="A100" s="71" t="s">
        <v>207</v>
      </c>
      <c r="B100" s="104" t="s">
        <v>84</v>
      </c>
      <c r="C100" s="105" t="s">
        <v>44</v>
      </c>
      <c r="D100" s="105">
        <v>16</v>
      </c>
      <c r="E100" s="147"/>
      <c r="F100" s="114">
        <f t="shared" ref="F100:F103" si="9">+E100*D100</f>
        <v>0</v>
      </c>
    </row>
    <row r="101" spans="1:6" ht="18" customHeight="1" x14ac:dyDescent="0.35">
      <c r="A101" s="71" t="s">
        <v>208</v>
      </c>
      <c r="B101" s="104" t="s">
        <v>85</v>
      </c>
      <c r="C101" s="105" t="s">
        <v>50</v>
      </c>
      <c r="D101" s="105">
        <v>2</v>
      </c>
      <c r="E101" s="147"/>
      <c r="F101" s="114">
        <f t="shared" si="9"/>
        <v>0</v>
      </c>
    </row>
    <row r="102" spans="1:6" ht="18" customHeight="1" x14ac:dyDescent="0.35">
      <c r="A102" s="105" t="s">
        <v>209</v>
      </c>
      <c r="B102" s="104" t="s">
        <v>86</v>
      </c>
      <c r="C102" s="105" t="s">
        <v>50</v>
      </c>
      <c r="D102" s="105">
        <v>1</v>
      </c>
      <c r="E102" s="147"/>
      <c r="F102" s="114">
        <f t="shared" si="9"/>
        <v>0</v>
      </c>
    </row>
    <row r="103" spans="1:6" ht="31.5" thickBot="1" x14ac:dyDescent="0.4">
      <c r="A103" s="105" t="s">
        <v>210</v>
      </c>
      <c r="B103" s="104" t="s">
        <v>87</v>
      </c>
      <c r="C103" s="105" t="s">
        <v>50</v>
      </c>
      <c r="D103" s="105">
        <v>1</v>
      </c>
      <c r="E103" s="147"/>
      <c r="F103" s="114">
        <f t="shared" si="9"/>
        <v>0</v>
      </c>
    </row>
    <row r="104" spans="1:6" ht="18" thickBot="1" x14ac:dyDescent="0.4">
      <c r="A104" s="105"/>
      <c r="B104" s="439" t="s">
        <v>88</v>
      </c>
      <c r="C104" s="440"/>
      <c r="D104" s="105"/>
      <c r="E104" s="105"/>
      <c r="F104" s="93">
        <f>SUM(F99:F103)</f>
        <v>0</v>
      </c>
    </row>
    <row r="105" spans="1:6" s="21" customFormat="1" ht="8.25" customHeight="1" thickBot="1" x14ac:dyDescent="0.35">
      <c r="A105" s="460"/>
      <c r="B105" s="460"/>
      <c r="C105" s="66"/>
      <c r="D105" s="66"/>
      <c r="E105" s="66"/>
      <c r="F105" s="115"/>
    </row>
    <row r="106" spans="1:6" s="21" customFormat="1" ht="20.25" customHeight="1" x14ac:dyDescent="0.3">
      <c r="A106" s="80">
        <v>9</v>
      </c>
      <c r="B106" s="68" t="s">
        <v>211</v>
      </c>
      <c r="C106" s="69"/>
      <c r="D106" s="69"/>
      <c r="E106" s="69"/>
      <c r="F106" s="70"/>
    </row>
    <row r="107" spans="1:6" x14ac:dyDescent="0.35">
      <c r="A107" s="103" t="s">
        <v>212</v>
      </c>
      <c r="B107" s="104" t="s">
        <v>166</v>
      </c>
      <c r="C107" s="105" t="s">
        <v>165</v>
      </c>
      <c r="D107" s="105">
        <v>1</v>
      </c>
      <c r="E107" s="34"/>
      <c r="F107" s="106">
        <f t="shared" ref="F107:F112" si="10">+E107*D107</f>
        <v>0</v>
      </c>
    </row>
    <row r="108" spans="1:6" x14ac:dyDescent="0.35">
      <c r="A108" s="103" t="s">
        <v>213</v>
      </c>
      <c r="B108" s="104" t="s">
        <v>89</v>
      </c>
      <c r="C108" s="105" t="s">
        <v>50</v>
      </c>
      <c r="D108" s="105">
        <v>4</v>
      </c>
      <c r="E108" s="34"/>
      <c r="F108" s="106">
        <f t="shared" si="10"/>
        <v>0</v>
      </c>
    </row>
    <row r="109" spans="1:6" x14ac:dyDescent="0.35">
      <c r="A109" s="103" t="s">
        <v>214</v>
      </c>
      <c r="B109" s="104" t="s">
        <v>90</v>
      </c>
      <c r="C109" s="105" t="s">
        <v>50</v>
      </c>
      <c r="D109" s="105">
        <v>3</v>
      </c>
      <c r="E109" s="34"/>
      <c r="F109" s="106">
        <f t="shared" si="10"/>
        <v>0</v>
      </c>
    </row>
    <row r="110" spans="1:6" x14ac:dyDescent="0.35">
      <c r="A110" s="103" t="s">
        <v>215</v>
      </c>
      <c r="B110" s="104" t="s">
        <v>91</v>
      </c>
      <c r="C110" s="105" t="s">
        <v>50</v>
      </c>
      <c r="D110" s="105">
        <v>1</v>
      </c>
      <c r="E110" s="34"/>
      <c r="F110" s="106">
        <f t="shared" si="10"/>
        <v>0</v>
      </c>
    </row>
    <row r="111" spans="1:6" x14ac:dyDescent="0.35">
      <c r="A111" s="103" t="s">
        <v>216</v>
      </c>
      <c r="B111" s="104" t="s">
        <v>92</v>
      </c>
      <c r="C111" s="105" t="s">
        <v>50</v>
      </c>
      <c r="D111" s="105">
        <v>3</v>
      </c>
      <c r="E111" s="34"/>
      <c r="F111" s="106">
        <f t="shared" si="10"/>
        <v>0</v>
      </c>
    </row>
    <row r="112" spans="1:6" ht="16" thickBot="1" x14ac:dyDescent="0.4">
      <c r="A112" s="103" t="s">
        <v>217</v>
      </c>
      <c r="B112" s="104" t="s">
        <v>93</v>
      </c>
      <c r="C112" s="105" t="s">
        <v>50</v>
      </c>
      <c r="D112" s="105">
        <v>3</v>
      </c>
      <c r="E112" s="34"/>
      <c r="F112" s="106">
        <f t="shared" si="10"/>
        <v>0</v>
      </c>
    </row>
    <row r="113" spans="1:6" s="21" customFormat="1" ht="19.5" customHeight="1" thickBot="1" x14ac:dyDescent="0.4">
      <c r="A113" s="90"/>
      <c r="B113" s="439" t="s">
        <v>218</v>
      </c>
      <c r="C113" s="440"/>
      <c r="D113" s="91"/>
      <c r="E113" s="91"/>
      <c r="F113" s="93">
        <f>SUM(F107:F112)</f>
        <v>0</v>
      </c>
    </row>
    <row r="114" spans="1:6" s="21" customFormat="1" ht="20.25" customHeight="1" x14ac:dyDescent="0.3">
      <c r="A114" s="80">
        <v>11</v>
      </c>
      <c r="B114" s="112" t="s">
        <v>95</v>
      </c>
      <c r="C114" s="87"/>
      <c r="D114" s="87"/>
      <c r="E114" s="118"/>
      <c r="F114" s="113"/>
    </row>
    <row r="115" spans="1:6" ht="17.25" customHeight="1" x14ac:dyDescent="0.35">
      <c r="A115" s="105" t="s">
        <v>219</v>
      </c>
      <c r="B115" s="104" t="s">
        <v>267</v>
      </c>
      <c r="C115" s="105"/>
      <c r="D115" s="105"/>
      <c r="E115" s="34"/>
      <c r="F115" s="114"/>
    </row>
    <row r="116" spans="1:6" ht="17.25" customHeight="1" x14ac:dyDescent="0.35">
      <c r="A116" s="105" t="s">
        <v>260</v>
      </c>
      <c r="B116" s="104" t="s">
        <v>268</v>
      </c>
      <c r="C116" s="105" t="s">
        <v>37</v>
      </c>
      <c r="D116" s="123">
        <f>D31</f>
        <v>311.08</v>
      </c>
      <c r="E116" s="34"/>
      <c r="F116" s="114">
        <f>+E116*D116</f>
        <v>0</v>
      </c>
    </row>
    <row r="117" spans="1:6" ht="17.25" customHeight="1" x14ac:dyDescent="0.35">
      <c r="A117" s="105" t="s">
        <v>261</v>
      </c>
      <c r="B117" s="104" t="s">
        <v>96</v>
      </c>
      <c r="C117" s="105" t="s">
        <v>37</v>
      </c>
      <c r="D117" s="123">
        <f>D32</f>
        <v>106.4</v>
      </c>
      <c r="E117" s="34"/>
      <c r="F117" s="114">
        <f>+E117*D117</f>
        <v>0</v>
      </c>
    </row>
    <row r="118" spans="1:6" ht="17.25" customHeight="1" thickBot="1" x14ac:dyDescent="0.4">
      <c r="A118" s="105" t="s">
        <v>220</v>
      </c>
      <c r="B118" s="104" t="s">
        <v>269</v>
      </c>
      <c r="C118" s="105" t="s">
        <v>37</v>
      </c>
      <c r="D118" s="123">
        <f>D33</f>
        <v>311.01100000000002</v>
      </c>
      <c r="E118" s="34"/>
      <c r="F118" s="114">
        <f>+E118*D118</f>
        <v>0</v>
      </c>
    </row>
    <row r="119" spans="1:6" s="21" customFormat="1" ht="18" thickBot="1" x14ac:dyDescent="0.4">
      <c r="A119" s="19"/>
      <c r="B119" s="439" t="s">
        <v>97</v>
      </c>
      <c r="C119" s="440"/>
      <c r="D119" s="19"/>
      <c r="E119" s="19"/>
      <c r="F119" s="93">
        <f>SUM(F116:F118)</f>
        <v>0</v>
      </c>
    </row>
    <row r="120" spans="1:6" s="21" customFormat="1" ht="14.5" thickBot="1" x14ac:dyDescent="0.35">
      <c r="A120" s="19"/>
      <c r="B120" s="116"/>
      <c r="C120" s="19"/>
      <c r="D120" s="19"/>
      <c r="E120" s="19"/>
      <c r="F120" s="117"/>
    </row>
    <row r="121" spans="1:6" s="119" customFormat="1" ht="18" x14ac:dyDescent="0.3">
      <c r="A121" s="80">
        <v>12</v>
      </c>
      <c r="B121" s="112" t="s">
        <v>98</v>
      </c>
      <c r="C121" s="87"/>
      <c r="D121" s="87"/>
      <c r="E121" s="87"/>
      <c r="F121" s="113"/>
    </row>
    <row r="122" spans="1:6" x14ac:dyDescent="0.35">
      <c r="A122" s="105" t="s">
        <v>221</v>
      </c>
      <c r="B122" s="104" t="s">
        <v>99</v>
      </c>
      <c r="C122" s="105" t="s">
        <v>50</v>
      </c>
      <c r="D122" s="107">
        <v>5</v>
      </c>
      <c r="E122" s="148"/>
      <c r="F122" s="114">
        <f t="shared" ref="F122:F129" si="11">+E122*D122</f>
        <v>0</v>
      </c>
    </row>
    <row r="123" spans="1:6" x14ac:dyDescent="0.35">
      <c r="A123" s="105" t="s">
        <v>222</v>
      </c>
      <c r="B123" s="104" t="s">
        <v>100</v>
      </c>
      <c r="C123" s="105" t="s">
        <v>50</v>
      </c>
      <c r="D123" s="107">
        <v>7</v>
      </c>
      <c r="E123" s="148"/>
      <c r="F123" s="114">
        <f t="shared" si="11"/>
        <v>0</v>
      </c>
    </row>
    <row r="124" spans="1:6" x14ac:dyDescent="0.35">
      <c r="A124" s="105" t="s">
        <v>223</v>
      </c>
      <c r="B124" s="104" t="s">
        <v>101</v>
      </c>
      <c r="C124" s="105" t="s">
        <v>50</v>
      </c>
      <c r="D124" s="107">
        <v>7</v>
      </c>
      <c r="E124" s="148"/>
      <c r="F124" s="114">
        <f t="shared" si="11"/>
        <v>0</v>
      </c>
    </row>
    <row r="125" spans="1:6" x14ac:dyDescent="0.35">
      <c r="A125" s="105" t="s">
        <v>224</v>
      </c>
      <c r="B125" s="104" t="s">
        <v>102</v>
      </c>
      <c r="C125" s="105" t="s">
        <v>50</v>
      </c>
      <c r="D125" s="107">
        <v>1</v>
      </c>
      <c r="E125" s="148"/>
      <c r="F125" s="114">
        <f t="shared" si="11"/>
        <v>0</v>
      </c>
    </row>
    <row r="126" spans="1:6" x14ac:dyDescent="0.35">
      <c r="A126" s="105" t="s">
        <v>225</v>
      </c>
      <c r="B126" s="104" t="s">
        <v>103</v>
      </c>
      <c r="C126" s="105" t="s">
        <v>50</v>
      </c>
      <c r="D126" s="107">
        <v>1</v>
      </c>
      <c r="E126" s="148"/>
      <c r="F126" s="114">
        <f t="shared" si="11"/>
        <v>0</v>
      </c>
    </row>
    <row r="127" spans="1:6" x14ac:dyDescent="0.35">
      <c r="A127" s="105" t="s">
        <v>226</v>
      </c>
      <c r="B127" s="104" t="s">
        <v>104</v>
      </c>
      <c r="C127" s="105" t="s">
        <v>50</v>
      </c>
      <c r="D127" s="107">
        <v>1</v>
      </c>
      <c r="E127" s="148"/>
      <c r="F127" s="114">
        <f t="shared" si="11"/>
        <v>0</v>
      </c>
    </row>
    <row r="128" spans="1:6" x14ac:dyDescent="0.35">
      <c r="A128" s="105" t="s">
        <v>227</v>
      </c>
      <c r="B128" s="104" t="s">
        <v>105</v>
      </c>
      <c r="C128" s="105" t="s">
        <v>50</v>
      </c>
      <c r="D128" s="107">
        <v>1</v>
      </c>
      <c r="E128" s="148"/>
      <c r="F128" s="114">
        <f t="shared" si="11"/>
        <v>0</v>
      </c>
    </row>
    <row r="129" spans="1:6" ht="16" thickBot="1" x14ac:dyDescent="0.4">
      <c r="A129" s="105" t="s">
        <v>228</v>
      </c>
      <c r="B129" s="104" t="s">
        <v>106</v>
      </c>
      <c r="C129" s="105" t="s">
        <v>50</v>
      </c>
      <c r="D129" s="107">
        <v>17</v>
      </c>
      <c r="E129" s="148"/>
      <c r="F129" s="114">
        <f t="shared" si="11"/>
        <v>0</v>
      </c>
    </row>
    <row r="130" spans="1:6" s="21" customFormat="1" ht="18" thickBot="1" x14ac:dyDescent="0.4">
      <c r="A130" s="19"/>
      <c r="B130" s="439" t="s">
        <v>107</v>
      </c>
      <c r="C130" s="440"/>
      <c r="D130" s="19"/>
      <c r="E130" s="19"/>
      <c r="F130" s="93">
        <f>SUM(F122:F129)</f>
        <v>0</v>
      </c>
    </row>
    <row r="131" spans="1:6" s="21" customFormat="1" ht="5.25" customHeight="1" thickBot="1" x14ac:dyDescent="0.35">
      <c r="A131" s="66"/>
      <c r="B131" s="78"/>
      <c r="C131" s="66"/>
      <c r="D131" s="66"/>
      <c r="E131" s="66"/>
      <c r="F131" s="115"/>
    </row>
    <row r="132" spans="1:6" s="21" customFormat="1" ht="18" x14ac:dyDescent="0.3">
      <c r="A132" s="80">
        <v>13</v>
      </c>
      <c r="B132" s="68" t="s">
        <v>108</v>
      </c>
      <c r="C132" s="69"/>
      <c r="D132" s="69"/>
      <c r="E132" s="69"/>
      <c r="F132" s="70"/>
    </row>
    <row r="133" spans="1:6" ht="17.25" customHeight="1" x14ac:dyDescent="0.35">
      <c r="A133" s="103" t="s">
        <v>229</v>
      </c>
      <c r="B133" s="104" t="s">
        <v>109</v>
      </c>
      <c r="C133" s="105" t="s">
        <v>110</v>
      </c>
      <c r="D133" s="107">
        <v>30.98</v>
      </c>
      <c r="E133" s="148"/>
      <c r="F133" s="106">
        <f t="shared" ref="F133:F138" si="12">+E133*D133</f>
        <v>0</v>
      </c>
    </row>
    <row r="134" spans="1:6" ht="17.25" customHeight="1" x14ac:dyDescent="0.35">
      <c r="A134" s="103" t="s">
        <v>230</v>
      </c>
      <c r="B134" s="104" t="s">
        <v>111</v>
      </c>
      <c r="C134" s="105" t="s">
        <v>38</v>
      </c>
      <c r="D134" s="107">
        <v>10.11</v>
      </c>
      <c r="E134" s="148"/>
      <c r="F134" s="106">
        <f t="shared" si="12"/>
        <v>0</v>
      </c>
    </row>
    <row r="135" spans="1:6" ht="17.25" customHeight="1" x14ac:dyDescent="0.35">
      <c r="A135" s="103" t="s">
        <v>231</v>
      </c>
      <c r="B135" s="104" t="s">
        <v>112</v>
      </c>
      <c r="C135" s="105" t="s">
        <v>38</v>
      </c>
      <c r="D135" s="107">
        <v>2.96</v>
      </c>
      <c r="E135" s="148"/>
      <c r="F135" s="106">
        <f t="shared" si="12"/>
        <v>0</v>
      </c>
    </row>
    <row r="136" spans="1:6" ht="17.25" customHeight="1" x14ac:dyDescent="0.35">
      <c r="A136" s="103" t="s">
        <v>232</v>
      </c>
      <c r="B136" s="104" t="s">
        <v>113</v>
      </c>
      <c r="C136" s="105" t="s">
        <v>38</v>
      </c>
      <c r="D136" s="107">
        <v>5.3</v>
      </c>
      <c r="E136" s="148"/>
      <c r="F136" s="106">
        <f t="shared" si="12"/>
        <v>0</v>
      </c>
    </row>
    <row r="137" spans="1:6" ht="17.25" customHeight="1" x14ac:dyDescent="0.35">
      <c r="A137" s="103" t="s">
        <v>233</v>
      </c>
      <c r="B137" s="104" t="s">
        <v>114</v>
      </c>
      <c r="C137" s="105" t="s">
        <v>50</v>
      </c>
      <c r="D137" s="107">
        <v>8</v>
      </c>
      <c r="E137" s="148"/>
      <c r="F137" s="106">
        <f t="shared" si="12"/>
        <v>0</v>
      </c>
    </row>
    <row r="138" spans="1:6" ht="17.25" customHeight="1" thickBot="1" x14ac:dyDescent="0.4">
      <c r="A138" s="103" t="s">
        <v>234</v>
      </c>
      <c r="B138" s="104" t="s">
        <v>115</v>
      </c>
      <c r="C138" s="105" t="s">
        <v>37</v>
      </c>
      <c r="D138" s="107">
        <v>29.6</v>
      </c>
      <c r="E138" s="148"/>
      <c r="F138" s="106">
        <f t="shared" si="12"/>
        <v>0</v>
      </c>
    </row>
    <row r="139" spans="1:6" s="21" customFormat="1" ht="18" thickBot="1" x14ac:dyDescent="0.4">
      <c r="A139" s="90"/>
      <c r="B139" s="439" t="s">
        <v>116</v>
      </c>
      <c r="C139" s="440"/>
      <c r="D139" s="91"/>
      <c r="E139" s="91"/>
      <c r="F139" s="93">
        <f>SUM(F133:F138)</f>
        <v>0</v>
      </c>
    </row>
    <row r="140" spans="1:6" s="21" customFormat="1" ht="14.5" thickBot="1" x14ac:dyDescent="0.35">
      <c r="A140" s="63"/>
      <c r="C140" s="120"/>
      <c r="D140" s="63"/>
      <c r="E140" s="63"/>
      <c r="F140" s="121"/>
    </row>
    <row r="141" spans="1:6" s="21" customFormat="1" ht="18" x14ac:dyDescent="0.3">
      <c r="A141" s="80">
        <v>14</v>
      </c>
      <c r="B141" s="68" t="s">
        <v>117</v>
      </c>
      <c r="C141" s="69"/>
      <c r="D141" s="69"/>
      <c r="E141" s="69"/>
      <c r="F141" s="70"/>
    </row>
    <row r="142" spans="1:6" ht="16" thickBot="1" x14ac:dyDescent="0.4">
      <c r="A142" s="105" t="s">
        <v>235</v>
      </c>
      <c r="B142" s="104" t="s">
        <v>118</v>
      </c>
      <c r="C142" s="105" t="s">
        <v>50</v>
      </c>
      <c r="D142" s="107">
        <v>2</v>
      </c>
      <c r="E142" s="34"/>
      <c r="F142" s="114">
        <f>+E142*D142</f>
        <v>0</v>
      </c>
    </row>
    <row r="143" spans="1:6" s="21" customFormat="1" ht="18" thickBot="1" x14ac:dyDescent="0.4">
      <c r="A143" s="19"/>
      <c r="B143" s="439" t="s">
        <v>119</v>
      </c>
      <c r="C143" s="440"/>
      <c r="D143" s="19"/>
      <c r="E143" s="34"/>
      <c r="F143" s="93">
        <f>SUM(F142)</f>
        <v>0</v>
      </c>
    </row>
    <row r="144" spans="1:6" s="21" customFormat="1" ht="10.5" customHeight="1" thickBot="1" x14ac:dyDescent="0.35">
      <c r="A144" s="66"/>
      <c r="B144" s="78"/>
      <c r="C144" s="66"/>
      <c r="D144" s="66"/>
      <c r="E144" s="34"/>
      <c r="F144" s="115"/>
    </row>
    <row r="145" spans="1:6" s="21" customFormat="1" ht="18" x14ac:dyDescent="0.3">
      <c r="A145" s="80">
        <v>15</v>
      </c>
      <c r="B145" s="68" t="s">
        <v>120</v>
      </c>
      <c r="C145" s="69"/>
      <c r="D145" s="69"/>
      <c r="E145" s="34"/>
      <c r="F145" s="70"/>
    </row>
    <row r="146" spans="1:6" x14ac:dyDescent="0.35">
      <c r="A146" s="103" t="s">
        <v>236</v>
      </c>
      <c r="B146" s="104" t="s">
        <v>121</v>
      </c>
      <c r="C146" s="105" t="s">
        <v>50</v>
      </c>
      <c r="D146" s="107">
        <v>1</v>
      </c>
      <c r="E146" s="146"/>
      <c r="F146" s="106">
        <f>+E146*D146</f>
        <v>0</v>
      </c>
    </row>
    <row r="147" spans="1:6" x14ac:dyDescent="0.35">
      <c r="A147" s="103" t="s">
        <v>237</v>
      </c>
      <c r="B147" s="104" t="s">
        <v>122</v>
      </c>
      <c r="C147" s="105" t="s">
        <v>44</v>
      </c>
      <c r="D147" s="107">
        <v>28.41</v>
      </c>
      <c r="E147" s="146"/>
      <c r="F147" s="106">
        <f>+E147*D147</f>
        <v>0</v>
      </c>
    </row>
    <row r="148" spans="1:6" x14ac:dyDescent="0.35">
      <c r="A148" s="103" t="s">
        <v>238</v>
      </c>
      <c r="B148" s="104" t="s">
        <v>123</v>
      </c>
      <c r="C148" s="105" t="s">
        <v>50</v>
      </c>
      <c r="D148" s="107">
        <v>1</v>
      </c>
      <c r="E148" s="146"/>
      <c r="F148" s="106">
        <f>+E148*D148</f>
        <v>0</v>
      </c>
    </row>
    <row r="149" spans="1:6" ht="16" thickBot="1" x14ac:dyDescent="0.4">
      <c r="A149" s="103" t="s">
        <v>239</v>
      </c>
      <c r="B149" s="104" t="s">
        <v>124</v>
      </c>
      <c r="C149" s="105" t="s">
        <v>50</v>
      </c>
      <c r="D149" s="107">
        <v>1</v>
      </c>
      <c r="E149" s="146"/>
      <c r="F149" s="106">
        <f>+E149*D149</f>
        <v>0</v>
      </c>
    </row>
    <row r="150" spans="1:6" s="21" customFormat="1" ht="18" thickBot="1" x14ac:dyDescent="0.4">
      <c r="A150" s="90"/>
      <c r="B150" s="439" t="s">
        <v>125</v>
      </c>
      <c r="C150" s="440"/>
      <c r="D150" s="91"/>
      <c r="E150" s="91"/>
      <c r="F150" s="93">
        <f>SUM(F146:F149)</f>
        <v>0</v>
      </c>
    </row>
    <row r="151" spans="1:6" s="21" customFormat="1" ht="12" customHeight="1" thickBot="1" x14ac:dyDescent="0.35">
      <c r="A151" s="450"/>
      <c r="B151" s="441"/>
      <c r="C151" s="450"/>
      <c r="D151" s="450"/>
      <c r="E151" s="450"/>
      <c r="F151" s="452"/>
    </row>
    <row r="152" spans="1:6" s="21" customFormat="1" ht="15" hidden="1" customHeight="1" thickBot="1" x14ac:dyDescent="0.35">
      <c r="A152" s="451"/>
      <c r="B152" s="454"/>
      <c r="C152" s="451"/>
      <c r="D152" s="451"/>
      <c r="E152" s="451"/>
      <c r="F152" s="453"/>
    </row>
    <row r="153" spans="1:6" s="21" customFormat="1" ht="18" x14ac:dyDescent="0.3">
      <c r="A153" s="80">
        <v>16</v>
      </c>
      <c r="B153" s="68" t="s">
        <v>126</v>
      </c>
      <c r="C153" s="87"/>
      <c r="D153" s="87"/>
      <c r="E153" s="87"/>
      <c r="F153" s="113"/>
    </row>
    <row r="154" spans="1:6" s="21" customFormat="1" x14ac:dyDescent="0.3">
      <c r="A154" s="105" t="s">
        <v>240</v>
      </c>
      <c r="B154" s="104" t="s">
        <v>164</v>
      </c>
      <c r="C154" s="87" t="s">
        <v>165</v>
      </c>
      <c r="D154" s="87">
        <v>1</v>
      </c>
      <c r="E154" s="146"/>
      <c r="F154" s="114">
        <f>+E154*D154</f>
        <v>0</v>
      </c>
    </row>
    <row r="155" spans="1:6" x14ac:dyDescent="0.35">
      <c r="A155" s="105" t="s">
        <v>241</v>
      </c>
      <c r="B155" s="104" t="s">
        <v>127</v>
      </c>
      <c r="C155" s="105" t="s">
        <v>128</v>
      </c>
      <c r="D155" s="107">
        <v>1</v>
      </c>
      <c r="E155" s="146"/>
      <c r="F155" s="114">
        <f t="shared" ref="F155:F176" si="13">+E155*D155</f>
        <v>0</v>
      </c>
    </row>
    <row r="156" spans="1:6" x14ac:dyDescent="0.35">
      <c r="A156" s="105" t="s">
        <v>242</v>
      </c>
      <c r="B156" s="104" t="s">
        <v>129</v>
      </c>
      <c r="C156" s="105" t="s">
        <v>50</v>
      </c>
      <c r="D156" s="107">
        <v>12</v>
      </c>
      <c r="E156" s="150"/>
      <c r="F156" s="114">
        <f t="shared" si="13"/>
        <v>0</v>
      </c>
    </row>
    <row r="157" spans="1:6" x14ac:dyDescent="0.35">
      <c r="A157" s="105" t="s">
        <v>243</v>
      </c>
      <c r="B157" s="104" t="s">
        <v>130</v>
      </c>
      <c r="C157" s="105" t="s">
        <v>50</v>
      </c>
      <c r="D157" s="107">
        <v>1</v>
      </c>
      <c r="E157" s="150"/>
      <c r="F157" s="114">
        <f t="shared" si="13"/>
        <v>0</v>
      </c>
    </row>
    <row r="158" spans="1:6" x14ac:dyDescent="0.35">
      <c r="A158" s="105" t="s">
        <v>244</v>
      </c>
      <c r="B158" s="104" t="s">
        <v>131</v>
      </c>
      <c r="C158" s="105" t="s">
        <v>50</v>
      </c>
      <c r="D158" s="107">
        <v>1</v>
      </c>
      <c r="E158" s="150"/>
      <c r="F158" s="114">
        <f t="shared" si="13"/>
        <v>0</v>
      </c>
    </row>
    <row r="159" spans="1:6" x14ac:dyDescent="0.35">
      <c r="A159" s="105" t="s">
        <v>245</v>
      </c>
      <c r="B159" s="104" t="s">
        <v>132</v>
      </c>
      <c r="C159" s="105" t="s">
        <v>50</v>
      </c>
      <c r="D159" s="107">
        <v>1</v>
      </c>
      <c r="E159" s="150"/>
      <c r="F159" s="114">
        <f t="shared" si="13"/>
        <v>0</v>
      </c>
    </row>
    <row r="160" spans="1:6" x14ac:dyDescent="0.35">
      <c r="A160" s="105" t="s">
        <v>246</v>
      </c>
      <c r="B160" s="104" t="s">
        <v>133</v>
      </c>
      <c r="C160" s="105" t="s">
        <v>50</v>
      </c>
      <c r="D160" s="107">
        <v>18</v>
      </c>
      <c r="E160" s="150"/>
      <c r="F160" s="114">
        <f t="shared" si="13"/>
        <v>0</v>
      </c>
    </row>
    <row r="161" spans="1:6" x14ac:dyDescent="0.35">
      <c r="A161" s="105" t="s">
        <v>247</v>
      </c>
      <c r="B161" s="104" t="s">
        <v>134</v>
      </c>
      <c r="C161" s="105" t="s">
        <v>50</v>
      </c>
      <c r="D161" s="107">
        <v>5</v>
      </c>
      <c r="E161" s="150"/>
      <c r="F161" s="114">
        <f t="shared" si="13"/>
        <v>0</v>
      </c>
    </row>
    <row r="162" spans="1:6" x14ac:dyDescent="0.35">
      <c r="A162" s="105" t="s">
        <v>248</v>
      </c>
      <c r="B162" s="104" t="s">
        <v>135</v>
      </c>
      <c r="C162" s="105" t="s">
        <v>50</v>
      </c>
      <c r="D162" s="107">
        <v>2</v>
      </c>
      <c r="E162" s="150"/>
      <c r="F162" s="114">
        <f t="shared" si="13"/>
        <v>0</v>
      </c>
    </row>
    <row r="163" spans="1:6" x14ac:dyDescent="0.35">
      <c r="A163" s="105" t="s">
        <v>249</v>
      </c>
      <c r="B163" s="104" t="s">
        <v>136</v>
      </c>
      <c r="C163" s="105" t="s">
        <v>50</v>
      </c>
      <c r="D163" s="107">
        <v>1</v>
      </c>
      <c r="E163" s="150"/>
      <c r="F163" s="114">
        <f t="shared" si="13"/>
        <v>0</v>
      </c>
    </row>
    <row r="164" spans="1:6" x14ac:dyDescent="0.35">
      <c r="A164" s="105" t="s">
        <v>250</v>
      </c>
      <c r="B164" s="104" t="s">
        <v>137</v>
      </c>
      <c r="C164" s="105" t="s">
        <v>50</v>
      </c>
      <c r="D164" s="107">
        <v>10</v>
      </c>
      <c r="E164" s="150"/>
      <c r="F164" s="114">
        <f t="shared" si="13"/>
        <v>0</v>
      </c>
    </row>
    <row r="165" spans="1:6" x14ac:dyDescent="0.35">
      <c r="A165" s="105" t="s">
        <v>251</v>
      </c>
      <c r="B165" s="104" t="s">
        <v>138</v>
      </c>
      <c r="C165" s="105" t="s">
        <v>50</v>
      </c>
      <c r="D165" s="107">
        <v>6</v>
      </c>
      <c r="E165" s="150"/>
      <c r="F165" s="114">
        <f t="shared" si="13"/>
        <v>0</v>
      </c>
    </row>
    <row r="166" spans="1:6" x14ac:dyDescent="0.35">
      <c r="A166" s="105" t="s">
        <v>252</v>
      </c>
      <c r="B166" s="104" t="s">
        <v>139</v>
      </c>
      <c r="C166" s="105" t="s">
        <v>50</v>
      </c>
      <c r="D166" s="107">
        <v>1</v>
      </c>
      <c r="E166" s="150"/>
      <c r="F166" s="114">
        <f t="shared" si="13"/>
        <v>0</v>
      </c>
    </row>
    <row r="167" spans="1:6" x14ac:dyDescent="0.35">
      <c r="A167" s="105" t="s">
        <v>253</v>
      </c>
      <c r="B167" s="104" t="s">
        <v>140</v>
      </c>
      <c r="C167" s="105" t="s">
        <v>50</v>
      </c>
      <c r="D167" s="107">
        <v>6</v>
      </c>
      <c r="E167" s="150"/>
      <c r="F167" s="114">
        <f t="shared" si="13"/>
        <v>0</v>
      </c>
    </row>
    <row r="168" spans="1:6" x14ac:dyDescent="0.35">
      <c r="A168" s="105" t="s">
        <v>254</v>
      </c>
      <c r="B168" s="104" t="s">
        <v>141</v>
      </c>
      <c r="C168" s="105" t="s">
        <v>50</v>
      </c>
      <c r="D168" s="107">
        <v>5</v>
      </c>
      <c r="E168" s="150"/>
      <c r="F168" s="114">
        <f t="shared" si="13"/>
        <v>0</v>
      </c>
    </row>
    <row r="169" spans="1:6" x14ac:dyDescent="0.35">
      <c r="A169" s="105" t="s">
        <v>255</v>
      </c>
      <c r="B169" s="104" t="s">
        <v>142</v>
      </c>
      <c r="C169" s="105" t="s">
        <v>50</v>
      </c>
      <c r="D169" s="107">
        <v>1</v>
      </c>
      <c r="E169" s="150"/>
      <c r="F169" s="114">
        <f t="shared" si="13"/>
        <v>0</v>
      </c>
    </row>
    <row r="170" spans="1:6" x14ac:dyDescent="0.35">
      <c r="A170" s="105" t="s">
        <v>256</v>
      </c>
      <c r="B170" s="104" t="s">
        <v>143</v>
      </c>
      <c r="C170" s="105" t="s">
        <v>50</v>
      </c>
      <c r="D170" s="107">
        <v>2</v>
      </c>
      <c r="E170" s="150"/>
      <c r="F170" s="114">
        <f t="shared" si="13"/>
        <v>0</v>
      </c>
    </row>
    <row r="171" spans="1:6" x14ac:dyDescent="0.35">
      <c r="A171" s="105" t="s">
        <v>257</v>
      </c>
      <c r="B171" s="104" t="s">
        <v>144</v>
      </c>
      <c r="C171" s="105" t="s">
        <v>50</v>
      </c>
      <c r="D171" s="107">
        <v>1</v>
      </c>
      <c r="E171" s="150"/>
      <c r="F171" s="114">
        <f t="shared" si="13"/>
        <v>0</v>
      </c>
    </row>
    <row r="172" spans="1:6" x14ac:dyDescent="0.35">
      <c r="A172" s="105" t="s">
        <v>258</v>
      </c>
      <c r="B172" s="104" t="s">
        <v>145</v>
      </c>
      <c r="C172" s="105" t="s">
        <v>50</v>
      </c>
      <c r="D172" s="107">
        <v>4</v>
      </c>
      <c r="E172" s="150"/>
      <c r="F172" s="114">
        <f t="shared" si="13"/>
        <v>0</v>
      </c>
    </row>
    <row r="173" spans="1:6" x14ac:dyDescent="0.35">
      <c r="A173" s="105" t="s">
        <v>259</v>
      </c>
      <c r="B173" s="104" t="s">
        <v>146</v>
      </c>
      <c r="C173" s="105" t="s">
        <v>50</v>
      </c>
      <c r="D173" s="107">
        <v>1</v>
      </c>
      <c r="E173" s="150"/>
      <c r="F173" s="114">
        <f t="shared" si="13"/>
        <v>0</v>
      </c>
    </row>
    <row r="174" spans="1:6" x14ac:dyDescent="0.35">
      <c r="A174" s="105" t="s">
        <v>290</v>
      </c>
      <c r="B174" s="104" t="s">
        <v>286</v>
      </c>
      <c r="C174" s="105" t="s">
        <v>50</v>
      </c>
      <c r="D174" s="107">
        <v>5</v>
      </c>
      <c r="E174" s="150"/>
      <c r="F174" s="114">
        <f t="shared" si="13"/>
        <v>0</v>
      </c>
    </row>
    <row r="175" spans="1:6" x14ac:dyDescent="0.35">
      <c r="A175" s="105" t="s">
        <v>291</v>
      </c>
      <c r="B175" s="104" t="s">
        <v>287</v>
      </c>
      <c r="C175" s="105" t="s">
        <v>50</v>
      </c>
      <c r="D175" s="107">
        <v>1</v>
      </c>
      <c r="E175" s="150"/>
      <c r="F175" s="114">
        <f t="shared" si="13"/>
        <v>0</v>
      </c>
    </row>
    <row r="176" spans="1:6" ht="16" thickBot="1" x14ac:dyDescent="0.4">
      <c r="A176" s="105" t="s">
        <v>292</v>
      </c>
      <c r="B176" s="104" t="s">
        <v>288</v>
      </c>
      <c r="C176" s="105" t="s">
        <v>50</v>
      </c>
      <c r="D176" s="107">
        <v>1</v>
      </c>
      <c r="E176" s="150"/>
      <c r="F176" s="114">
        <f t="shared" si="13"/>
        <v>0</v>
      </c>
    </row>
    <row r="177" spans="1:8" s="21" customFormat="1" ht="18" thickBot="1" x14ac:dyDescent="0.4">
      <c r="A177" s="19"/>
      <c r="B177" s="461" t="s">
        <v>147</v>
      </c>
      <c r="C177" s="462"/>
      <c r="D177" s="19"/>
      <c r="E177" s="19"/>
      <c r="F177" s="93">
        <f>SUM(F154:F176)</f>
        <v>0</v>
      </c>
    </row>
    <row r="178" spans="1:8" s="21" customFormat="1" ht="3.75" customHeight="1" thickBot="1" x14ac:dyDescent="0.35">
      <c r="A178" s="442"/>
      <c r="B178" s="443"/>
      <c r="C178" s="443"/>
      <c r="D178" s="443"/>
      <c r="E178" s="443"/>
      <c r="F178" s="444"/>
    </row>
    <row r="179" spans="1:8" s="21" customFormat="1" ht="42" customHeight="1" thickBot="1" x14ac:dyDescent="0.35">
      <c r="A179" s="455" t="s">
        <v>148</v>
      </c>
      <c r="B179" s="456"/>
      <c r="C179" s="456"/>
      <c r="D179" s="457"/>
      <c r="E179" s="458">
        <f>F177+F150+F152+F143+F139+F130+F119+F113+F104+F96+F89+F68+F51</f>
        <v>0</v>
      </c>
      <c r="F179" s="459"/>
    </row>
    <row r="180" spans="1:8" s="21" customFormat="1" ht="8.25" customHeight="1" x14ac:dyDescent="0.3">
      <c r="A180" s="442"/>
      <c r="B180" s="443"/>
      <c r="C180" s="443"/>
      <c r="D180" s="443"/>
      <c r="E180" s="443"/>
      <c r="F180" s="444"/>
    </row>
    <row r="181" spans="1:8" s="21" customFormat="1" ht="42" customHeight="1" x14ac:dyDescent="0.3">
      <c r="A181" s="445" t="s">
        <v>149</v>
      </c>
      <c r="B181" s="446"/>
      <c r="C181" s="446"/>
      <c r="D181" s="447"/>
      <c r="E181" s="448">
        <f>E179+E37</f>
        <v>0</v>
      </c>
      <c r="F181" s="449"/>
    </row>
    <row r="182" spans="1:8" s="21" customFormat="1" ht="14" x14ac:dyDescent="0.3">
      <c r="A182" s="63"/>
      <c r="C182" s="120"/>
      <c r="D182" s="63"/>
      <c r="E182" s="63"/>
      <c r="F182" s="121"/>
    </row>
    <row r="183" spans="1:8" s="21" customFormat="1" ht="14" x14ac:dyDescent="0.3">
      <c r="A183" s="63"/>
      <c r="C183" s="120"/>
      <c r="D183" s="63"/>
      <c r="E183" s="63"/>
      <c r="F183" s="151"/>
    </row>
    <row r="184" spans="1:8" x14ac:dyDescent="0.35">
      <c r="F184" s="152"/>
      <c r="G184" s="153"/>
      <c r="H184" s="154"/>
    </row>
  </sheetData>
  <mergeCells count="40">
    <mergeCell ref="B68:C68"/>
    <mergeCell ref="A1:F1"/>
    <mergeCell ref="A2:F2"/>
    <mergeCell ref="B3:F3"/>
    <mergeCell ref="C15:F15"/>
    <mergeCell ref="C16:F16"/>
    <mergeCell ref="C22:F22"/>
    <mergeCell ref="B35:E35"/>
    <mergeCell ref="A37:D37"/>
    <mergeCell ref="E37:F37"/>
    <mergeCell ref="B51:C51"/>
    <mergeCell ref="B61:C61"/>
    <mergeCell ref="B130:C130"/>
    <mergeCell ref="B74:C74"/>
    <mergeCell ref="B78:C78"/>
    <mergeCell ref="B82:C82"/>
    <mergeCell ref="B88:C88"/>
    <mergeCell ref="B89:C89"/>
    <mergeCell ref="B96:C96"/>
    <mergeCell ref="A97:B97"/>
    <mergeCell ref="B104:C104"/>
    <mergeCell ref="A105:B105"/>
    <mergeCell ref="B113:C113"/>
    <mergeCell ref="B119:C119"/>
    <mergeCell ref="B139:C139"/>
    <mergeCell ref="B143:C143"/>
    <mergeCell ref="B150:C150"/>
    <mergeCell ref="A151:A152"/>
    <mergeCell ref="B151:B152"/>
    <mergeCell ref="C151:C152"/>
    <mergeCell ref="A180:F180"/>
    <mergeCell ref="A181:D181"/>
    <mergeCell ref="E181:F181"/>
    <mergeCell ref="D151:D152"/>
    <mergeCell ref="E151:E152"/>
    <mergeCell ref="F151:F152"/>
    <mergeCell ref="B177:C177"/>
    <mergeCell ref="A178:F178"/>
    <mergeCell ref="A179:D179"/>
    <mergeCell ref="E179:F179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  <rowBreaks count="1" manualBreakCount="1">
    <brk id="116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D604C-418B-4017-97B9-A22D9B0F11E4}">
  <dimension ref="A1:N193"/>
  <sheetViews>
    <sheetView showWhiteSpace="0" zoomScale="70" zoomScaleNormal="70" zoomScalePageLayoutView="70" workbookViewId="0">
      <selection activeCell="C22" sqref="C22"/>
    </sheetView>
  </sheetViews>
  <sheetFormatPr baseColWidth="10" defaultColWidth="8.36328125" defaultRowHeight="14" x14ac:dyDescent="0.3"/>
  <cols>
    <col min="1" max="1" width="6.54296875" style="63" customWidth="1"/>
    <col min="2" max="2" width="66.36328125" style="21" customWidth="1"/>
    <col min="3" max="3" width="7.36328125" style="120" customWidth="1"/>
    <col min="4" max="4" width="11.6328125" style="63" customWidth="1"/>
    <col min="5" max="5" width="12.6328125" style="63" bestFit="1" customWidth="1"/>
    <col min="6" max="6" width="18.54296875" style="160" customWidth="1"/>
    <col min="7" max="7" width="9.36328125" style="21" customWidth="1"/>
    <col min="8" max="8" width="10.54296875" style="21" bestFit="1" customWidth="1"/>
    <col min="9" max="16384" width="8.36328125" style="21"/>
  </cols>
  <sheetData>
    <row r="1" spans="1:6" s="1" customFormat="1" ht="23" thickBot="1" x14ac:dyDescent="0.4">
      <c r="A1" s="467" t="s">
        <v>406</v>
      </c>
      <c r="B1" s="468"/>
      <c r="C1" s="468"/>
      <c r="D1" s="468"/>
      <c r="E1" s="468"/>
      <c r="F1" s="469"/>
    </row>
    <row r="2" spans="1:6" s="1" customFormat="1" ht="20.5" thickBot="1" x14ac:dyDescent="0.4">
      <c r="A2" s="470" t="s">
        <v>405</v>
      </c>
      <c r="B2" s="470"/>
      <c r="C2" s="470"/>
      <c r="D2" s="470"/>
      <c r="E2" s="470"/>
      <c r="F2" s="470"/>
    </row>
    <row r="3" spans="1:6" s="3" customFormat="1" ht="15" customHeight="1" thickBot="1" x14ac:dyDescent="0.4">
      <c r="A3" s="2" t="s">
        <v>0</v>
      </c>
      <c r="B3" s="474"/>
      <c r="C3" s="474"/>
      <c r="D3" s="474"/>
      <c r="E3" s="474"/>
      <c r="F3" s="474"/>
    </row>
    <row r="4" spans="1:6" s="3" customFormat="1" ht="18.75" customHeight="1" x14ac:dyDescent="0.35">
      <c r="A4" s="250" t="s">
        <v>1</v>
      </c>
      <c r="B4" s="250" t="s">
        <v>2</v>
      </c>
      <c r="C4" s="250" t="s">
        <v>3</v>
      </c>
      <c r="D4" s="249" t="s">
        <v>4</v>
      </c>
      <c r="E4" s="248" t="s">
        <v>404</v>
      </c>
      <c r="F4" s="248" t="s">
        <v>403</v>
      </c>
    </row>
    <row r="5" spans="1:6" ht="23.25" customHeight="1" x14ac:dyDescent="0.3">
      <c r="A5" s="17" t="s">
        <v>27</v>
      </c>
      <c r="B5" s="18" t="s">
        <v>28</v>
      </c>
      <c r="C5" s="19"/>
      <c r="D5" s="19"/>
      <c r="E5" s="19"/>
      <c r="F5" s="173"/>
    </row>
    <row r="6" spans="1:6" ht="3.75" customHeight="1" x14ac:dyDescent="0.3">
      <c r="A6" s="22"/>
      <c r="B6" s="23"/>
      <c r="C6" s="19"/>
      <c r="D6" s="19"/>
      <c r="E6" s="19"/>
      <c r="F6" s="173"/>
    </row>
    <row r="7" spans="1:6" ht="25.5" customHeight="1" x14ac:dyDescent="0.35">
      <c r="A7" s="24">
        <v>1</v>
      </c>
      <c r="B7" s="25" t="s">
        <v>29</v>
      </c>
      <c r="C7" s="26"/>
      <c r="D7" s="26"/>
      <c r="E7" s="26"/>
      <c r="F7" s="27"/>
    </row>
    <row r="8" spans="1:6" s="32" customFormat="1" ht="17.25" customHeight="1" x14ac:dyDescent="0.35">
      <c r="A8" s="28" t="s">
        <v>30</v>
      </c>
      <c r="B8" s="29" t="s">
        <v>31</v>
      </c>
      <c r="C8" s="30" t="s">
        <v>32</v>
      </c>
      <c r="D8" s="30">
        <v>1</v>
      </c>
      <c r="E8" s="247"/>
      <c r="F8" s="211">
        <f>+E8*D8</f>
        <v>0</v>
      </c>
    </row>
    <row r="9" spans="1:6" s="32" customFormat="1" ht="18" customHeight="1" x14ac:dyDescent="0.35">
      <c r="A9" s="28" t="s">
        <v>33</v>
      </c>
      <c r="B9" s="29" t="s">
        <v>34</v>
      </c>
      <c r="C9" s="30" t="s">
        <v>35</v>
      </c>
      <c r="D9" s="30">
        <v>1</v>
      </c>
      <c r="E9" s="247"/>
      <c r="F9" s="211">
        <f>+E9*D9</f>
        <v>0</v>
      </c>
    </row>
    <row r="10" spans="1:6" ht="16" thickBot="1" x14ac:dyDescent="0.4">
      <c r="A10" s="237"/>
      <c r="B10" s="466" t="s">
        <v>402</v>
      </c>
      <c r="C10" s="466"/>
      <c r="D10" s="466"/>
      <c r="E10" s="466"/>
      <c r="F10" s="210">
        <f>SUM(F8:F9)</f>
        <v>0</v>
      </c>
    </row>
    <row r="11" spans="1:6" s="32" customFormat="1" ht="15.5" x14ac:dyDescent="0.35">
      <c r="A11" s="24">
        <v>2</v>
      </c>
      <c r="B11" s="25" t="s">
        <v>401</v>
      </c>
      <c r="C11" s="30"/>
      <c r="D11" s="30"/>
      <c r="E11" s="247"/>
      <c r="F11" s="211"/>
    </row>
    <row r="12" spans="1:6" s="32" customFormat="1" ht="16.5" customHeight="1" x14ac:dyDescent="0.35">
      <c r="A12" s="28" t="s">
        <v>400</v>
      </c>
      <c r="B12" s="29" t="s">
        <v>399</v>
      </c>
      <c r="C12" s="30" t="s">
        <v>38</v>
      </c>
      <c r="D12" s="30">
        <v>2.96</v>
      </c>
      <c r="E12" s="242"/>
      <c r="F12" s="213">
        <f>+E12*D12</f>
        <v>0</v>
      </c>
    </row>
    <row r="13" spans="1:6" s="32" customFormat="1" ht="16" thickBot="1" x14ac:dyDescent="0.4">
      <c r="A13" s="28"/>
      <c r="B13" s="466" t="s">
        <v>398</v>
      </c>
      <c r="C13" s="466"/>
      <c r="D13" s="466"/>
      <c r="E13" s="466"/>
      <c r="F13" s="210">
        <f>SUM(F12:F12)</f>
        <v>0</v>
      </c>
    </row>
    <row r="14" spans="1:6" s="1" customFormat="1" ht="17.25" customHeight="1" x14ac:dyDescent="0.35">
      <c r="A14" s="124">
        <v>3</v>
      </c>
      <c r="B14" s="25" t="s">
        <v>25</v>
      </c>
      <c r="C14" s="246"/>
      <c r="D14" s="246"/>
      <c r="E14" s="246"/>
      <c r="F14" s="245"/>
    </row>
    <row r="15" spans="1:6" s="1" customFormat="1" ht="17.25" customHeight="1" x14ac:dyDescent="0.35">
      <c r="A15" s="124" t="s">
        <v>397</v>
      </c>
      <c r="B15" s="244" t="s">
        <v>396</v>
      </c>
      <c r="C15" s="464"/>
      <c r="D15" s="464"/>
      <c r="E15" s="464"/>
      <c r="F15" s="465"/>
    </row>
    <row r="16" spans="1:6" s="1" customFormat="1" ht="16.5" customHeight="1" x14ac:dyDescent="0.35">
      <c r="A16" s="125" t="s">
        <v>155</v>
      </c>
      <c r="B16" s="10" t="s">
        <v>20</v>
      </c>
      <c r="C16" s="13" t="s">
        <v>5</v>
      </c>
      <c r="D16" s="243">
        <v>32.76</v>
      </c>
      <c r="E16" s="242"/>
      <c r="F16" s="213">
        <f>+E16*D16</f>
        <v>0</v>
      </c>
    </row>
    <row r="17" spans="1:8" s="1" customFormat="1" ht="18" customHeight="1" x14ac:dyDescent="0.35">
      <c r="A17" s="125"/>
      <c r="B17" s="228" t="s">
        <v>395</v>
      </c>
      <c r="C17" s="227"/>
      <c r="D17" s="241"/>
      <c r="E17" s="226"/>
      <c r="F17" s="225">
        <f>SUM(F16)</f>
        <v>0</v>
      </c>
    </row>
    <row r="18" spans="1:8" s="1" customFormat="1" ht="16.5" customHeight="1" x14ac:dyDescent="0.35">
      <c r="A18" s="124">
        <v>4</v>
      </c>
      <c r="B18" s="25" t="s">
        <v>26</v>
      </c>
      <c r="C18" s="464"/>
      <c r="D18" s="464"/>
      <c r="E18" s="464"/>
      <c r="F18" s="465"/>
    </row>
    <row r="19" spans="1:8" s="1" customFormat="1" ht="18" customHeight="1" x14ac:dyDescent="0.35">
      <c r="A19" s="124" t="s">
        <v>394</v>
      </c>
      <c r="B19" s="12" t="s">
        <v>8</v>
      </c>
      <c r="C19" s="464"/>
      <c r="D19" s="464"/>
      <c r="E19" s="464"/>
      <c r="F19" s="465"/>
    </row>
    <row r="20" spans="1:8" s="234" customFormat="1" ht="16.5" customHeight="1" x14ac:dyDescent="0.35">
      <c r="A20" s="237" t="s">
        <v>393</v>
      </c>
      <c r="B20" s="29" t="s">
        <v>17</v>
      </c>
      <c r="C20" s="30" t="s">
        <v>5</v>
      </c>
      <c r="D20" s="239"/>
      <c r="E20" s="189"/>
      <c r="F20" s="235">
        <f>E20*D20</f>
        <v>0</v>
      </c>
    </row>
    <row r="21" spans="1:8" s="234" customFormat="1" ht="16.5" customHeight="1" x14ac:dyDescent="0.35">
      <c r="A21" s="237" t="s">
        <v>392</v>
      </c>
      <c r="B21" s="29" t="s">
        <v>391</v>
      </c>
      <c r="C21" s="30" t="s">
        <v>5</v>
      </c>
      <c r="D21" s="240">
        <v>1.8167499999999999</v>
      </c>
      <c r="E21" s="189"/>
      <c r="F21" s="206">
        <f>E21*D21</f>
        <v>0</v>
      </c>
    </row>
    <row r="22" spans="1:8" s="234" customFormat="1" ht="16.5" customHeight="1" x14ac:dyDescent="0.35">
      <c r="A22" s="237" t="s">
        <v>390</v>
      </c>
      <c r="B22" s="29" t="s">
        <v>18</v>
      </c>
      <c r="C22" s="30" t="s">
        <v>5</v>
      </c>
      <c r="D22" s="239"/>
      <c r="E22" s="189"/>
      <c r="F22" s="235">
        <f>E22*D22</f>
        <v>0</v>
      </c>
    </row>
    <row r="23" spans="1:8" s="234" customFormat="1" ht="16.5" customHeight="1" x14ac:dyDescent="0.35">
      <c r="A23" s="237" t="s">
        <v>389</v>
      </c>
      <c r="B23" s="29" t="s">
        <v>19</v>
      </c>
      <c r="C23" s="30" t="s">
        <v>5</v>
      </c>
      <c r="D23" s="240">
        <v>1.5</v>
      </c>
      <c r="E23" s="189"/>
      <c r="F23" s="206">
        <f>E23*D23</f>
        <v>0</v>
      </c>
    </row>
    <row r="24" spans="1:8" s="234" customFormat="1" ht="16.5" customHeight="1" x14ac:dyDescent="0.35">
      <c r="A24" s="237" t="s">
        <v>388</v>
      </c>
      <c r="B24" s="29" t="s">
        <v>23</v>
      </c>
      <c r="C24" s="30" t="s">
        <v>5</v>
      </c>
      <c r="D24" s="239">
        <v>5.6915999999999993</v>
      </c>
      <c r="E24" s="189"/>
      <c r="F24" s="235">
        <f>E24*D24</f>
        <v>0</v>
      </c>
    </row>
    <row r="25" spans="1:8" s="1" customFormat="1" ht="16.5" customHeight="1" x14ac:dyDescent="0.35">
      <c r="A25" s="124" t="s">
        <v>387</v>
      </c>
      <c r="B25" s="12" t="s">
        <v>9</v>
      </c>
      <c r="C25" s="464"/>
      <c r="D25" s="464"/>
      <c r="E25" s="464"/>
      <c r="F25" s="465"/>
    </row>
    <row r="26" spans="1:8" s="1" customFormat="1" ht="18" customHeight="1" x14ac:dyDescent="0.35">
      <c r="A26" s="125" t="s">
        <v>387</v>
      </c>
      <c r="B26" s="10" t="s">
        <v>10</v>
      </c>
      <c r="C26" s="13" t="s">
        <v>6</v>
      </c>
      <c r="D26" s="230"/>
      <c r="E26" s="10"/>
      <c r="F26" s="211">
        <f>+E26*D26</f>
        <v>0</v>
      </c>
      <c r="G26" s="238"/>
      <c r="H26" s="238"/>
    </row>
    <row r="27" spans="1:8" s="1" customFormat="1" ht="18" customHeight="1" x14ac:dyDescent="0.35">
      <c r="A27" s="124" t="s">
        <v>386</v>
      </c>
      <c r="B27" s="12" t="s">
        <v>11</v>
      </c>
      <c r="C27" s="13"/>
      <c r="D27" s="13"/>
      <c r="F27" s="155"/>
      <c r="G27" s="238"/>
      <c r="H27" s="238"/>
    </row>
    <row r="28" spans="1:8" s="234" customFormat="1" ht="16.5" customHeight="1" x14ac:dyDescent="0.35">
      <c r="A28" s="237" t="s">
        <v>385</v>
      </c>
      <c r="B28" s="29" t="s">
        <v>21</v>
      </c>
      <c r="C28" s="30" t="s">
        <v>6</v>
      </c>
      <c r="D28" s="30"/>
      <c r="E28" s="189"/>
      <c r="F28" s="235">
        <f>E30*D28</f>
        <v>0</v>
      </c>
      <c r="G28" s="238"/>
      <c r="H28" s="238"/>
    </row>
    <row r="29" spans="1:8" s="234" customFormat="1" ht="16.5" customHeight="1" x14ac:dyDescent="0.35">
      <c r="A29" s="237" t="s">
        <v>384</v>
      </c>
      <c r="B29" s="29" t="s">
        <v>283</v>
      </c>
      <c r="C29" s="30" t="s">
        <v>6</v>
      </c>
      <c r="D29" s="30"/>
      <c r="E29" s="189"/>
      <c r="F29" s="235">
        <f>E31*D29</f>
        <v>0</v>
      </c>
      <c r="G29" s="238"/>
      <c r="H29" s="238"/>
    </row>
    <row r="30" spans="1:8" s="234" customFormat="1" ht="16.5" customHeight="1" x14ac:dyDescent="0.35">
      <c r="A30" s="237" t="s">
        <v>383</v>
      </c>
      <c r="B30" s="29" t="s">
        <v>22</v>
      </c>
      <c r="C30" s="30" t="s">
        <v>6</v>
      </c>
      <c r="D30" s="236"/>
      <c r="E30" s="189"/>
      <c r="F30" s="235">
        <f>E32*D30</f>
        <v>0</v>
      </c>
    </row>
    <row r="31" spans="1:8" s="231" customFormat="1" ht="16.5" customHeight="1" x14ac:dyDescent="0.35">
      <c r="A31" s="125" t="s">
        <v>382</v>
      </c>
      <c r="B31" s="72" t="s">
        <v>24</v>
      </c>
      <c r="C31" s="73" t="s">
        <v>6</v>
      </c>
      <c r="D31" s="233">
        <v>24.101999999999997</v>
      </c>
      <c r="E31" s="185"/>
      <c r="F31" s="229">
        <f>E33*D31</f>
        <v>0</v>
      </c>
      <c r="G31" s="232"/>
    </row>
    <row r="32" spans="1:8" s="1" customFormat="1" ht="16.5" customHeight="1" x14ac:dyDescent="0.35">
      <c r="A32" s="125" t="s">
        <v>381</v>
      </c>
      <c r="B32" s="10" t="s">
        <v>13</v>
      </c>
      <c r="C32" s="13" t="s">
        <v>6</v>
      </c>
      <c r="D32" s="230">
        <f>311.08*0.3</f>
        <v>93.323999999999998</v>
      </c>
      <c r="E32" s="185"/>
      <c r="F32" s="229">
        <f>E34*D32</f>
        <v>0</v>
      </c>
      <c r="G32" s="176"/>
      <c r="H32" s="231"/>
    </row>
    <row r="33" spans="1:8" s="1" customFormat="1" ht="16.5" customHeight="1" x14ac:dyDescent="0.35">
      <c r="A33" s="125" t="s">
        <v>380</v>
      </c>
      <c r="B33" s="10" t="s">
        <v>15</v>
      </c>
      <c r="C33" s="13" t="s">
        <v>6</v>
      </c>
      <c r="D33" s="230">
        <f>106.4*0.1</f>
        <v>10.64</v>
      </c>
      <c r="E33" s="185"/>
      <c r="F33" s="229">
        <f>+E33*D33</f>
        <v>0</v>
      </c>
      <c r="G33" s="176"/>
      <c r="H33" s="231"/>
    </row>
    <row r="34" spans="1:8" s="1" customFormat="1" ht="16.5" customHeight="1" x14ac:dyDescent="0.35">
      <c r="A34" s="125" t="s">
        <v>379</v>
      </c>
      <c r="B34" s="10" t="s">
        <v>14</v>
      </c>
      <c r="C34" s="13" t="s">
        <v>6</v>
      </c>
      <c r="D34" s="230">
        <f>311.011*0.15</f>
        <v>46.651650000000004</v>
      </c>
      <c r="E34" s="185"/>
      <c r="F34" s="229">
        <f>+E34*D34</f>
        <v>0</v>
      </c>
      <c r="G34" s="176"/>
    </row>
    <row r="35" spans="1:8" s="1" customFormat="1" ht="16.5" customHeight="1" x14ac:dyDescent="0.35">
      <c r="A35" s="125"/>
      <c r="B35" s="10" t="s">
        <v>284</v>
      </c>
      <c r="C35" s="13" t="s">
        <v>285</v>
      </c>
      <c r="D35" s="230">
        <v>1</v>
      </c>
      <c r="E35" s="185"/>
      <c r="F35" s="229">
        <f>+E35*D35</f>
        <v>0</v>
      </c>
      <c r="G35" s="176"/>
    </row>
    <row r="36" spans="1:8" s="1" customFormat="1" ht="18" customHeight="1" x14ac:dyDescent="0.35">
      <c r="A36" s="125"/>
      <c r="B36" s="228" t="s">
        <v>378</v>
      </c>
      <c r="C36" s="227"/>
      <c r="D36" s="227"/>
      <c r="E36" s="226"/>
      <c r="F36" s="225">
        <f>SUM(F20:F33)</f>
        <v>0</v>
      </c>
      <c r="G36" s="176"/>
    </row>
    <row r="37" spans="1:8" s="1" customFormat="1" ht="11.25" customHeight="1" thickBot="1" x14ac:dyDescent="0.4">
      <c r="A37" s="36"/>
      <c r="C37" s="5"/>
      <c r="D37" s="5"/>
      <c r="E37" s="224"/>
      <c r="F37" s="223"/>
      <c r="G37" s="176"/>
    </row>
    <row r="38" spans="1:8" s="1" customFormat="1" ht="37.5" customHeight="1" thickBot="1" x14ac:dyDescent="0.4">
      <c r="A38" s="455" t="s">
        <v>39</v>
      </c>
      <c r="B38" s="456"/>
      <c r="C38" s="456"/>
      <c r="D38" s="457"/>
      <c r="E38" s="475">
        <f>+F36+F17+F13+F10</f>
        <v>0</v>
      </c>
      <c r="F38" s="476"/>
      <c r="G38" s="176"/>
    </row>
    <row r="39" spans="1:8" ht="14.5" thickBot="1" x14ac:dyDescent="0.35">
      <c r="A39" s="477"/>
      <c r="B39" s="478"/>
      <c r="C39" s="478"/>
      <c r="D39" s="478"/>
      <c r="E39" s="478"/>
      <c r="F39" s="479"/>
      <c r="G39" s="222"/>
      <c r="H39" s="221"/>
    </row>
    <row r="40" spans="1:8" ht="23.25" customHeight="1" x14ac:dyDescent="0.3">
      <c r="A40" s="140" t="s">
        <v>54</v>
      </c>
      <c r="B40" s="18" t="s">
        <v>40</v>
      </c>
      <c r="C40" s="19"/>
      <c r="D40" s="19"/>
      <c r="E40" s="19"/>
      <c r="F40" s="173"/>
    </row>
    <row r="41" spans="1:8" ht="3.75" customHeight="1" thickBot="1" x14ac:dyDescent="0.35">
      <c r="A41" s="64"/>
      <c r="B41" s="65"/>
      <c r="C41" s="66"/>
      <c r="D41" s="66"/>
      <c r="E41" s="66"/>
      <c r="F41" s="178"/>
    </row>
    <row r="42" spans="1:8" ht="18" x14ac:dyDescent="0.3">
      <c r="A42" s="81">
        <v>5</v>
      </c>
      <c r="B42" s="68" t="s">
        <v>41</v>
      </c>
      <c r="C42" s="69"/>
      <c r="D42" s="69"/>
      <c r="E42" s="69"/>
      <c r="F42" s="177"/>
    </row>
    <row r="43" spans="1:8" ht="15.5" x14ac:dyDescent="0.3">
      <c r="A43" s="71" t="s">
        <v>377</v>
      </c>
      <c r="B43" s="72" t="s">
        <v>42</v>
      </c>
      <c r="C43" s="73"/>
      <c r="D43" s="72"/>
      <c r="E43" s="73"/>
      <c r="F43" s="74"/>
    </row>
    <row r="44" spans="1:8" ht="15.5" x14ac:dyDescent="0.35">
      <c r="A44" s="71" t="s">
        <v>376</v>
      </c>
      <c r="B44" s="72" t="s">
        <v>43</v>
      </c>
      <c r="C44" s="73" t="s">
        <v>44</v>
      </c>
      <c r="D44" s="73">
        <v>12.51</v>
      </c>
      <c r="E44" s="185"/>
      <c r="F44" s="213">
        <f t="shared" ref="F44:F52" si="0">+E44*D44</f>
        <v>0</v>
      </c>
    </row>
    <row r="45" spans="1:8" ht="15.5" x14ac:dyDescent="0.35">
      <c r="A45" s="71" t="s">
        <v>375</v>
      </c>
      <c r="B45" s="72" t="s">
        <v>45</v>
      </c>
      <c r="C45" s="73" t="s">
        <v>44</v>
      </c>
      <c r="D45" s="73">
        <v>21.556999999999999</v>
      </c>
      <c r="E45" s="185"/>
      <c r="F45" s="213">
        <f t="shared" si="0"/>
        <v>0</v>
      </c>
    </row>
    <row r="46" spans="1:8" ht="15.5" x14ac:dyDescent="0.35">
      <c r="A46" s="71" t="s">
        <v>374</v>
      </c>
      <c r="B46" s="72" t="s">
        <v>46</v>
      </c>
      <c r="C46" s="73" t="s">
        <v>44</v>
      </c>
      <c r="D46" s="73">
        <v>33.481000000000002</v>
      </c>
      <c r="E46" s="185"/>
      <c r="F46" s="213">
        <f t="shared" si="0"/>
        <v>0</v>
      </c>
    </row>
    <row r="47" spans="1:8" ht="15.5" x14ac:dyDescent="0.35">
      <c r="A47" s="71" t="s">
        <v>373</v>
      </c>
      <c r="B47" s="72" t="s">
        <v>47</v>
      </c>
      <c r="C47" s="73" t="s">
        <v>44</v>
      </c>
      <c r="D47" s="73">
        <v>15.526999999999999</v>
      </c>
      <c r="E47" s="185"/>
      <c r="F47" s="213">
        <f t="shared" si="0"/>
        <v>0</v>
      </c>
    </row>
    <row r="48" spans="1:8" ht="15.5" x14ac:dyDescent="0.35">
      <c r="A48" s="71" t="s">
        <v>372</v>
      </c>
      <c r="B48" s="72" t="s">
        <v>48</v>
      </c>
      <c r="C48" s="73" t="s">
        <v>44</v>
      </c>
      <c r="D48" s="73">
        <v>2</v>
      </c>
      <c r="E48" s="185"/>
      <c r="F48" s="213">
        <f t="shared" si="0"/>
        <v>0</v>
      </c>
    </row>
    <row r="49" spans="1:6" ht="15.5" x14ac:dyDescent="0.35">
      <c r="A49" s="71" t="s">
        <v>272</v>
      </c>
      <c r="B49" s="72" t="s">
        <v>49</v>
      </c>
      <c r="C49" s="73" t="s">
        <v>50</v>
      </c>
      <c r="D49" s="73">
        <v>3</v>
      </c>
      <c r="E49" s="164"/>
      <c r="F49" s="211">
        <f t="shared" si="0"/>
        <v>0</v>
      </c>
    </row>
    <row r="50" spans="1:6" ht="15.5" x14ac:dyDescent="0.35">
      <c r="A50" s="71" t="s">
        <v>273</v>
      </c>
      <c r="B50" s="72" t="s">
        <v>51</v>
      </c>
      <c r="C50" s="73" t="s">
        <v>50</v>
      </c>
      <c r="D50" s="73">
        <v>6</v>
      </c>
      <c r="E50" s="164"/>
      <c r="F50" s="211">
        <f t="shared" si="0"/>
        <v>0</v>
      </c>
    </row>
    <row r="51" spans="1:6" ht="15.5" x14ac:dyDescent="0.35">
      <c r="A51" s="71" t="s">
        <v>274</v>
      </c>
      <c r="B51" s="72" t="s">
        <v>52</v>
      </c>
      <c r="C51" s="73" t="s">
        <v>50</v>
      </c>
      <c r="D51" s="73">
        <v>2</v>
      </c>
      <c r="E51" s="164"/>
      <c r="F51" s="211">
        <f t="shared" si="0"/>
        <v>0</v>
      </c>
    </row>
    <row r="52" spans="1:6" ht="15.5" x14ac:dyDescent="0.35">
      <c r="A52" s="71" t="s">
        <v>275</v>
      </c>
      <c r="B52" s="72" t="s">
        <v>163</v>
      </c>
      <c r="C52" s="73" t="s">
        <v>50</v>
      </c>
      <c r="D52" s="73">
        <v>1</v>
      </c>
      <c r="E52" s="164"/>
      <c r="F52" s="211">
        <f t="shared" si="0"/>
        <v>0</v>
      </c>
    </row>
    <row r="53" spans="1:6" ht="18.75" customHeight="1" thickBot="1" x14ac:dyDescent="0.4">
      <c r="A53" s="175"/>
      <c r="B53" s="461" t="s">
        <v>53</v>
      </c>
      <c r="C53" s="462"/>
      <c r="D53" s="75"/>
      <c r="E53" s="76"/>
      <c r="F53" s="220">
        <f>SUM(F44:F52)</f>
        <v>0</v>
      </c>
    </row>
    <row r="54" spans="1:6" ht="6" customHeight="1" thickBot="1" x14ac:dyDescent="0.35">
      <c r="A54" s="179"/>
      <c r="B54" s="78"/>
      <c r="C54" s="66"/>
      <c r="D54" s="66"/>
      <c r="E54" s="66"/>
      <c r="F54" s="219"/>
    </row>
    <row r="55" spans="1:6" ht="23.25" customHeight="1" x14ac:dyDescent="0.3">
      <c r="A55" s="80">
        <v>6</v>
      </c>
      <c r="B55" s="68" t="s">
        <v>55</v>
      </c>
      <c r="C55" s="69"/>
      <c r="D55" s="69"/>
      <c r="E55" s="69"/>
      <c r="F55" s="177"/>
    </row>
    <row r="56" spans="1:6" ht="17.25" customHeight="1" x14ac:dyDescent="0.3">
      <c r="A56" s="94">
        <v>6.1</v>
      </c>
      <c r="B56" s="95" t="s">
        <v>56</v>
      </c>
      <c r="C56" s="19"/>
      <c r="D56" s="19"/>
      <c r="E56" s="19"/>
      <c r="F56" s="174"/>
    </row>
    <row r="57" spans="1:6" ht="15.5" x14ac:dyDescent="0.35">
      <c r="A57" s="71" t="s">
        <v>194</v>
      </c>
      <c r="B57" s="72" t="s">
        <v>57</v>
      </c>
      <c r="C57" s="73" t="s">
        <v>37</v>
      </c>
      <c r="D57" s="73">
        <v>65</v>
      </c>
      <c r="E57" s="214"/>
      <c r="F57" s="213">
        <f t="shared" ref="F57:F63" si="1">+E57*D57</f>
        <v>0</v>
      </c>
    </row>
    <row r="58" spans="1:6" ht="15.5" x14ac:dyDescent="0.35">
      <c r="A58" s="71" t="s">
        <v>263</v>
      </c>
      <c r="B58" s="72" t="s">
        <v>58</v>
      </c>
      <c r="C58" s="73" t="s">
        <v>37</v>
      </c>
      <c r="D58" s="73">
        <v>13.04</v>
      </c>
      <c r="E58" s="214"/>
      <c r="F58" s="213">
        <f t="shared" si="1"/>
        <v>0</v>
      </c>
    </row>
    <row r="59" spans="1:6" ht="15.5" x14ac:dyDescent="0.35">
      <c r="A59" s="71" t="s">
        <v>371</v>
      </c>
      <c r="B59" s="83" t="s">
        <v>182</v>
      </c>
      <c r="C59" s="84" t="s">
        <v>44</v>
      </c>
      <c r="D59" s="73">
        <v>309.33</v>
      </c>
      <c r="E59" s="214"/>
      <c r="F59" s="213">
        <f t="shared" si="1"/>
        <v>0</v>
      </c>
    </row>
    <row r="60" spans="1:6" ht="15.5" x14ac:dyDescent="0.35">
      <c r="A60" s="71" t="s">
        <v>370</v>
      </c>
      <c r="B60" s="83" t="s">
        <v>181</v>
      </c>
      <c r="C60" s="84" t="s">
        <v>44</v>
      </c>
      <c r="D60" s="73">
        <v>95.2</v>
      </c>
      <c r="E60" s="214"/>
      <c r="F60" s="213">
        <f t="shared" si="1"/>
        <v>0</v>
      </c>
    </row>
    <row r="61" spans="1:6" ht="15.5" x14ac:dyDescent="0.35">
      <c r="A61" s="71" t="s">
        <v>369</v>
      </c>
      <c r="B61" s="83" t="s">
        <v>183</v>
      </c>
      <c r="C61" s="84" t="s">
        <v>50</v>
      </c>
      <c r="D61" s="218">
        <v>17</v>
      </c>
      <c r="E61" s="214"/>
      <c r="F61" s="213">
        <f t="shared" si="1"/>
        <v>0</v>
      </c>
    </row>
    <row r="62" spans="1:6" ht="15.5" x14ac:dyDescent="0.35">
      <c r="A62" s="71" t="s">
        <v>368</v>
      </c>
      <c r="B62" s="141" t="s">
        <v>184</v>
      </c>
      <c r="C62" s="84" t="s">
        <v>44</v>
      </c>
      <c r="D62" s="218">
        <v>8</v>
      </c>
      <c r="E62" s="214"/>
      <c r="F62" s="213">
        <f t="shared" si="1"/>
        <v>0</v>
      </c>
    </row>
    <row r="63" spans="1:6" ht="15.5" x14ac:dyDescent="0.35">
      <c r="A63" s="71" t="s">
        <v>367</v>
      </c>
      <c r="B63" s="141" t="s">
        <v>185</v>
      </c>
      <c r="C63" s="84" t="s">
        <v>50</v>
      </c>
      <c r="D63" s="218">
        <v>2</v>
      </c>
      <c r="E63" s="214"/>
      <c r="F63" s="213">
        <f t="shared" si="1"/>
        <v>0</v>
      </c>
    </row>
    <row r="64" spans="1:6" ht="15.5" x14ac:dyDescent="0.35">
      <c r="A64" s="85"/>
      <c r="B64" s="463" t="s">
        <v>59</v>
      </c>
      <c r="C64" s="463"/>
      <c r="D64" s="217"/>
      <c r="E64" s="216"/>
      <c r="F64" s="210">
        <f>SUM(F57:F63)</f>
        <v>0</v>
      </c>
    </row>
    <row r="65" spans="1:6" x14ac:dyDescent="0.3">
      <c r="A65" s="81">
        <v>7</v>
      </c>
      <c r="B65" s="95" t="s">
        <v>60</v>
      </c>
      <c r="C65" s="86"/>
      <c r="D65" s="87"/>
      <c r="E65" s="215"/>
      <c r="F65" s="172"/>
    </row>
    <row r="66" spans="1:6" ht="15.5" x14ac:dyDescent="0.35">
      <c r="A66" s="81">
        <v>6.1</v>
      </c>
      <c r="B66" s="72" t="s">
        <v>61</v>
      </c>
      <c r="C66" s="72" t="s">
        <v>37</v>
      </c>
      <c r="D66" s="73">
        <v>109.58</v>
      </c>
      <c r="E66" s="214"/>
      <c r="F66" s="213">
        <f>+E66*D66</f>
        <v>0</v>
      </c>
    </row>
    <row r="67" spans="1:6" ht="15.5" x14ac:dyDescent="0.35">
      <c r="A67" s="81" t="s">
        <v>366</v>
      </c>
      <c r="B67" s="72" t="s">
        <v>276</v>
      </c>
      <c r="C67" s="72" t="s">
        <v>44</v>
      </c>
      <c r="D67" s="73">
        <f>+((4.45+10.65)*2)+((6.8+7)*2)+((8.5+4.55)*2)</f>
        <v>83.9</v>
      </c>
      <c r="E67" s="214"/>
      <c r="F67" s="213">
        <f>+E67*D67</f>
        <v>0</v>
      </c>
    </row>
    <row r="68" spans="1:6" ht="15.5" x14ac:dyDescent="0.35">
      <c r="A68" s="71" t="s">
        <v>263</v>
      </c>
      <c r="B68" s="72" t="s">
        <v>62</v>
      </c>
      <c r="C68" s="72" t="s">
        <v>50</v>
      </c>
      <c r="D68" s="73">
        <v>3</v>
      </c>
      <c r="E68" s="212"/>
      <c r="F68" s="211">
        <f>+E68*D68</f>
        <v>0</v>
      </c>
    </row>
    <row r="69" spans="1:6" ht="15.5" x14ac:dyDescent="0.35">
      <c r="A69" s="71" t="s">
        <v>365</v>
      </c>
      <c r="B69" s="72" t="s">
        <v>294</v>
      </c>
      <c r="C69" s="72" t="s">
        <v>37</v>
      </c>
      <c r="D69" s="73">
        <v>106.4</v>
      </c>
      <c r="E69" s="212"/>
      <c r="F69" s="211">
        <f>+E69*D69</f>
        <v>0</v>
      </c>
    </row>
    <row r="70" spans="1:6" ht="16" thickBot="1" x14ac:dyDescent="0.4">
      <c r="A70" s="71"/>
      <c r="B70" s="463" t="s">
        <v>364</v>
      </c>
      <c r="C70" s="463"/>
      <c r="D70" s="19"/>
      <c r="E70" s="19"/>
      <c r="F70" s="210">
        <f>SUM(F66:F69)</f>
        <v>0</v>
      </c>
    </row>
    <row r="71" spans="1:6" ht="23.25" customHeight="1" thickBot="1" x14ac:dyDescent="0.4">
      <c r="A71" s="90"/>
      <c r="B71" s="439" t="s">
        <v>64</v>
      </c>
      <c r="C71" s="440"/>
      <c r="D71" s="91"/>
      <c r="E71" s="92"/>
      <c r="F71" s="162">
        <f>+F70+F64</f>
        <v>0</v>
      </c>
    </row>
    <row r="72" spans="1:6" ht="12" customHeight="1" thickBot="1" x14ac:dyDescent="0.35">
      <c r="A72" s="181"/>
      <c r="B72" s="63"/>
      <c r="C72" s="63"/>
      <c r="F72" s="209"/>
    </row>
    <row r="73" spans="1:6" ht="18" x14ac:dyDescent="0.3">
      <c r="A73" s="80">
        <v>8</v>
      </c>
      <c r="B73" s="68" t="s">
        <v>65</v>
      </c>
      <c r="C73" s="69"/>
      <c r="D73" s="69"/>
      <c r="E73" s="69"/>
      <c r="F73" s="177"/>
    </row>
    <row r="74" spans="1:6" ht="17.25" customHeight="1" x14ac:dyDescent="0.3">
      <c r="A74" s="94" t="s">
        <v>206</v>
      </c>
      <c r="B74" s="95" t="s">
        <v>66</v>
      </c>
      <c r="C74" s="87"/>
      <c r="D74" s="87"/>
      <c r="E74" s="87"/>
      <c r="F74" s="172"/>
    </row>
    <row r="75" spans="1:6" s="135" customFormat="1" ht="17.25" customHeight="1" x14ac:dyDescent="0.3">
      <c r="A75" s="134" t="s">
        <v>363</v>
      </c>
      <c r="B75" s="198" t="s">
        <v>67</v>
      </c>
      <c r="C75" s="168" t="s">
        <v>37</v>
      </c>
      <c r="D75" s="168">
        <v>6</v>
      </c>
      <c r="E75" s="168"/>
      <c r="F75" s="206">
        <f>+E75*D75</f>
        <v>0</v>
      </c>
    </row>
    <row r="76" spans="1:6" s="135" customFormat="1" ht="17.25" customHeight="1" x14ac:dyDescent="0.3">
      <c r="A76" s="134" t="s">
        <v>362</v>
      </c>
      <c r="B76" s="198" t="s">
        <v>262</v>
      </c>
      <c r="C76" s="168" t="s">
        <v>50</v>
      </c>
      <c r="D76" s="168">
        <v>1</v>
      </c>
      <c r="E76" s="168"/>
      <c r="F76" s="206">
        <f>+E76*D76</f>
        <v>0</v>
      </c>
    </row>
    <row r="77" spans="1:6" s="135" customFormat="1" ht="17.25" customHeight="1" thickBot="1" x14ac:dyDescent="0.35">
      <c r="A77" s="134"/>
      <c r="B77" s="208" t="s">
        <v>361</v>
      </c>
      <c r="C77" s="207" t="s">
        <v>50</v>
      </c>
      <c r="D77" s="168">
        <v>4</v>
      </c>
      <c r="E77" s="168"/>
      <c r="F77" s="206">
        <f>+D77*E77</f>
        <v>0</v>
      </c>
    </row>
    <row r="78" spans="1:6" s="135" customFormat="1" ht="17.25" customHeight="1" thickBot="1" x14ac:dyDescent="0.35">
      <c r="A78" s="205"/>
      <c r="B78" s="439" t="s">
        <v>360</v>
      </c>
      <c r="C78" s="440"/>
      <c r="D78" s="139"/>
      <c r="E78" s="168"/>
      <c r="F78" s="204">
        <f>SUM(F75:F77)</f>
        <v>0</v>
      </c>
    </row>
    <row r="79" spans="1:6" s="135" customFormat="1" ht="17.25" customHeight="1" x14ac:dyDescent="0.3">
      <c r="A79" s="203" t="s">
        <v>207</v>
      </c>
      <c r="B79" s="202" t="s">
        <v>68</v>
      </c>
      <c r="C79" s="201"/>
      <c r="D79" s="201"/>
      <c r="E79" s="200"/>
      <c r="F79" s="199"/>
    </row>
    <row r="80" spans="1:6" s="135" customFormat="1" ht="18.75" customHeight="1" x14ac:dyDescent="0.3">
      <c r="A80" s="134" t="s">
        <v>359</v>
      </c>
      <c r="B80" s="198" t="s">
        <v>278</v>
      </c>
      <c r="C80" s="198" t="s">
        <v>37</v>
      </c>
      <c r="D80" s="197">
        <v>146.73400000000001</v>
      </c>
      <c r="E80" s="168"/>
      <c r="F80" s="195">
        <f>E80*D80</f>
        <v>0</v>
      </c>
    </row>
    <row r="81" spans="1:6" s="135" customFormat="1" ht="17.25" customHeight="1" thickBot="1" x14ac:dyDescent="0.35">
      <c r="A81" s="134" t="s">
        <v>358</v>
      </c>
      <c r="B81" s="196" t="s">
        <v>69</v>
      </c>
      <c r="C81" s="196" t="s">
        <v>37</v>
      </c>
      <c r="D81" s="145">
        <v>73.367000000000004</v>
      </c>
      <c r="E81" s="189"/>
      <c r="F81" s="195">
        <f>+E81*D81</f>
        <v>0</v>
      </c>
    </row>
    <row r="82" spans="1:6" s="135" customFormat="1" ht="17.25" customHeight="1" thickBot="1" x14ac:dyDescent="0.35">
      <c r="A82" s="134"/>
      <c r="B82" s="439" t="s">
        <v>357</v>
      </c>
      <c r="C82" s="440"/>
      <c r="D82" s="145"/>
      <c r="E82" s="189"/>
      <c r="F82" s="191">
        <f>+SUM(F80:F81)</f>
        <v>0</v>
      </c>
    </row>
    <row r="83" spans="1:6" ht="17.25" customHeight="1" x14ac:dyDescent="0.3">
      <c r="A83" s="94" t="s">
        <v>208</v>
      </c>
      <c r="B83" s="95" t="s">
        <v>70</v>
      </c>
      <c r="C83" s="87"/>
      <c r="D83" s="87"/>
      <c r="E83" s="87"/>
      <c r="F83" s="194"/>
    </row>
    <row r="84" spans="1:6" ht="17.25" customHeight="1" x14ac:dyDescent="0.3">
      <c r="A84" s="71" t="s">
        <v>356</v>
      </c>
      <c r="B84" s="98" t="s">
        <v>71</v>
      </c>
      <c r="C84" s="99" t="s">
        <v>44</v>
      </c>
      <c r="D84" s="99">
        <v>7.3</v>
      </c>
      <c r="E84" s="164"/>
      <c r="F84" s="193">
        <f>+E84*D84</f>
        <v>0</v>
      </c>
    </row>
    <row r="85" spans="1:6" ht="17.25" customHeight="1" thickBot="1" x14ac:dyDescent="0.35">
      <c r="A85" s="71" t="s">
        <v>355</v>
      </c>
      <c r="B85" s="98" t="s">
        <v>72</v>
      </c>
      <c r="C85" s="99" t="s">
        <v>44</v>
      </c>
      <c r="D85" s="99">
        <v>2.35</v>
      </c>
      <c r="E85" s="164"/>
      <c r="F85" s="193">
        <f>+E85*D85</f>
        <v>0</v>
      </c>
    </row>
    <row r="86" spans="1:6" ht="17.25" customHeight="1" thickBot="1" x14ac:dyDescent="0.35">
      <c r="A86" s="22"/>
      <c r="B86" s="439" t="s">
        <v>354</v>
      </c>
      <c r="C86" s="440"/>
      <c r="D86" s="87"/>
      <c r="E86" s="87"/>
      <c r="F86" s="191">
        <f>SUM(F84:F85)</f>
        <v>0</v>
      </c>
    </row>
    <row r="87" spans="1:6" ht="17.25" customHeight="1" x14ac:dyDescent="0.3">
      <c r="A87" s="94" t="s">
        <v>209</v>
      </c>
      <c r="B87" s="95" t="s">
        <v>73</v>
      </c>
      <c r="C87" s="87"/>
      <c r="D87" s="87"/>
      <c r="E87" s="87"/>
      <c r="F87" s="172"/>
    </row>
    <row r="88" spans="1:6" s="166" customFormat="1" ht="17.25" customHeight="1" x14ac:dyDescent="0.35">
      <c r="A88" s="134" t="s">
        <v>353</v>
      </c>
      <c r="B88" s="171" t="s">
        <v>74</v>
      </c>
      <c r="C88" s="170" t="s">
        <v>50</v>
      </c>
      <c r="D88" s="170">
        <v>6</v>
      </c>
      <c r="E88" s="189"/>
      <c r="F88" s="192">
        <f>+E88*D88</f>
        <v>0</v>
      </c>
    </row>
    <row r="89" spans="1:6" s="1" customFormat="1" ht="17.25" customHeight="1" x14ac:dyDescent="0.35">
      <c r="A89" s="134" t="s">
        <v>352</v>
      </c>
      <c r="B89" s="104" t="s">
        <v>75</v>
      </c>
      <c r="C89" s="105" t="s">
        <v>50</v>
      </c>
      <c r="D89" s="105">
        <v>5</v>
      </c>
      <c r="E89" s="164"/>
      <c r="F89" s="165">
        <f>+E89*D89</f>
        <v>0</v>
      </c>
    </row>
    <row r="90" spans="1:6" s="1" customFormat="1" ht="17.25" customHeight="1" x14ac:dyDescent="0.35">
      <c r="A90" s="134" t="s">
        <v>351</v>
      </c>
      <c r="B90" s="104" t="s">
        <v>76</v>
      </c>
      <c r="C90" s="105" t="s">
        <v>50</v>
      </c>
      <c r="D90" s="107">
        <v>1</v>
      </c>
      <c r="E90" s="164"/>
      <c r="F90" s="165">
        <f>+E90*D90</f>
        <v>0</v>
      </c>
    </row>
    <row r="91" spans="1:6" s="1" customFormat="1" ht="17.25" customHeight="1" thickBot="1" x14ac:dyDescent="0.4">
      <c r="A91" s="134" t="s">
        <v>350</v>
      </c>
      <c r="B91" s="104" t="s">
        <v>282</v>
      </c>
      <c r="C91" s="105" t="s">
        <v>50</v>
      </c>
      <c r="D91" s="107">
        <v>1</v>
      </c>
      <c r="E91" s="164"/>
      <c r="F91" s="165">
        <f>E91*D91</f>
        <v>0</v>
      </c>
    </row>
    <row r="92" spans="1:6" ht="17.25" customHeight="1" thickBot="1" x14ac:dyDescent="0.35">
      <c r="A92" s="17"/>
      <c r="B92" s="439" t="s">
        <v>349</v>
      </c>
      <c r="C92" s="440"/>
      <c r="D92" s="19"/>
      <c r="E92" s="19"/>
      <c r="F92" s="191">
        <f>SUM(F88:F91)</f>
        <v>0</v>
      </c>
    </row>
    <row r="93" spans="1:6" ht="23.25" customHeight="1" thickBot="1" x14ac:dyDescent="0.4">
      <c r="A93" s="90"/>
      <c r="B93" s="439" t="s">
        <v>77</v>
      </c>
      <c r="C93" s="440"/>
      <c r="D93" s="91"/>
      <c r="E93" s="92"/>
      <c r="F93" s="162">
        <f>F86++F78+F92+F82</f>
        <v>0</v>
      </c>
    </row>
    <row r="94" spans="1:6" ht="14.5" thickBot="1" x14ac:dyDescent="0.35">
      <c r="A94" s="175"/>
      <c r="B94" s="108"/>
      <c r="C94" s="75"/>
      <c r="D94" s="75"/>
      <c r="E94" s="75"/>
      <c r="F94" s="174"/>
    </row>
    <row r="95" spans="1:6" ht="18" x14ac:dyDescent="0.3">
      <c r="A95" s="80">
        <v>9</v>
      </c>
      <c r="B95" s="68" t="s">
        <v>78</v>
      </c>
      <c r="C95" s="69"/>
      <c r="D95" s="69"/>
      <c r="E95" s="69"/>
      <c r="F95" s="177"/>
    </row>
    <row r="96" spans="1:6" ht="15.5" x14ac:dyDescent="0.3">
      <c r="A96" s="71" t="s">
        <v>212</v>
      </c>
      <c r="B96" s="110" t="s">
        <v>79</v>
      </c>
      <c r="C96" s="111" t="s">
        <v>37</v>
      </c>
      <c r="D96" s="111">
        <v>27.2</v>
      </c>
      <c r="E96" s="185"/>
      <c r="F96" s="188">
        <f>+E96*D96</f>
        <v>0</v>
      </c>
    </row>
    <row r="97" spans="1:6" ht="15.5" x14ac:dyDescent="0.3">
      <c r="A97" s="71" t="s">
        <v>213</v>
      </c>
      <c r="B97" s="110" t="s">
        <v>80</v>
      </c>
      <c r="C97" s="111" t="s">
        <v>37</v>
      </c>
      <c r="D97" s="111">
        <v>150.4</v>
      </c>
      <c r="E97" s="185"/>
      <c r="F97" s="188">
        <f>+E97*D97</f>
        <v>0</v>
      </c>
    </row>
    <row r="98" spans="1:6" s="135" customFormat="1" ht="15.5" x14ac:dyDescent="0.3">
      <c r="A98" s="134" t="s">
        <v>214</v>
      </c>
      <c r="B98" s="190" t="s">
        <v>162</v>
      </c>
      <c r="C98" s="145" t="s">
        <v>37</v>
      </c>
      <c r="D98" s="145">
        <v>132</v>
      </c>
      <c r="E98" s="189"/>
      <c r="F98" s="188">
        <f>+E98*D98</f>
        <v>0</v>
      </c>
    </row>
    <row r="99" spans="1:6" ht="16" thickBot="1" x14ac:dyDescent="0.35">
      <c r="A99" s="71" t="s">
        <v>215</v>
      </c>
      <c r="B99" s="110" t="s">
        <v>81</v>
      </c>
      <c r="C99" s="111" t="s">
        <v>44</v>
      </c>
      <c r="D99" s="111">
        <v>127.65</v>
      </c>
      <c r="E99" s="164"/>
      <c r="F99" s="188">
        <f>+E99*D99</f>
        <v>0</v>
      </c>
    </row>
    <row r="100" spans="1:6" ht="23.25" customHeight="1" thickBot="1" x14ac:dyDescent="0.4">
      <c r="A100" s="90"/>
      <c r="B100" s="439" t="s">
        <v>77</v>
      </c>
      <c r="C100" s="440"/>
      <c r="D100" s="91"/>
      <c r="E100" s="92"/>
      <c r="F100" s="162">
        <f>SUM(F96:F99)</f>
        <v>0</v>
      </c>
    </row>
    <row r="101" spans="1:6" ht="14.5" thickBot="1" x14ac:dyDescent="0.35">
      <c r="A101" s="480"/>
      <c r="B101" s="441"/>
      <c r="C101" s="75"/>
      <c r="D101" s="75"/>
      <c r="E101" s="75"/>
      <c r="F101" s="174"/>
    </row>
    <row r="102" spans="1:6" ht="20.25" customHeight="1" x14ac:dyDescent="0.3">
      <c r="A102" s="80">
        <v>10</v>
      </c>
      <c r="B102" s="112" t="s">
        <v>82</v>
      </c>
      <c r="C102" s="87"/>
      <c r="D102" s="87"/>
      <c r="E102" s="87"/>
      <c r="F102" s="172"/>
    </row>
    <row r="103" spans="1:6" s="1" customFormat="1" ht="18" customHeight="1" x14ac:dyDescent="0.35">
      <c r="A103" s="71" t="s">
        <v>348</v>
      </c>
      <c r="B103" s="104" t="s">
        <v>83</v>
      </c>
      <c r="C103" s="105" t="s">
        <v>50</v>
      </c>
      <c r="D103" s="105">
        <v>2</v>
      </c>
      <c r="E103" s="164"/>
      <c r="F103" s="165">
        <f>+E103*D103</f>
        <v>0</v>
      </c>
    </row>
    <row r="104" spans="1:6" s="1" customFormat="1" ht="35.25" customHeight="1" x14ac:dyDescent="0.35">
      <c r="A104" s="71" t="s">
        <v>347</v>
      </c>
      <c r="B104" s="104" t="s">
        <v>84</v>
      </c>
      <c r="C104" s="105" t="s">
        <v>44</v>
      </c>
      <c r="D104" s="105">
        <v>16</v>
      </c>
      <c r="E104" s="164"/>
      <c r="F104" s="165">
        <f>+E104*D104</f>
        <v>0</v>
      </c>
    </row>
    <row r="105" spans="1:6" s="1" customFormat="1" ht="18" customHeight="1" x14ac:dyDescent="0.35">
      <c r="A105" s="71" t="s">
        <v>346</v>
      </c>
      <c r="B105" s="104" t="s">
        <v>85</v>
      </c>
      <c r="C105" s="105" t="s">
        <v>50</v>
      </c>
      <c r="D105" s="105">
        <v>2</v>
      </c>
      <c r="E105" s="164"/>
      <c r="F105" s="165">
        <f>+E105*D105</f>
        <v>0</v>
      </c>
    </row>
    <row r="106" spans="1:6" s="1" customFormat="1" ht="18" customHeight="1" x14ac:dyDescent="0.35">
      <c r="A106" s="71" t="s">
        <v>345</v>
      </c>
      <c r="B106" s="104" t="s">
        <v>86</v>
      </c>
      <c r="C106" s="105" t="s">
        <v>50</v>
      </c>
      <c r="D106" s="105">
        <v>1</v>
      </c>
      <c r="E106" s="164"/>
      <c r="F106" s="165">
        <f>+E106*D106</f>
        <v>0</v>
      </c>
    </row>
    <row r="107" spans="1:6" s="1" customFormat="1" ht="31.5" thickBot="1" x14ac:dyDescent="0.4">
      <c r="A107" s="71" t="s">
        <v>344</v>
      </c>
      <c r="B107" s="104" t="s">
        <v>87</v>
      </c>
      <c r="C107" s="105" t="s">
        <v>50</v>
      </c>
      <c r="D107" s="105">
        <v>1</v>
      </c>
      <c r="E107" s="164"/>
      <c r="F107" s="165">
        <f>+E107*D107</f>
        <v>0</v>
      </c>
    </row>
    <row r="108" spans="1:6" s="1" customFormat="1" ht="18" thickBot="1" x14ac:dyDescent="0.4">
      <c r="A108" s="103"/>
      <c r="B108" s="439" t="s">
        <v>88</v>
      </c>
      <c r="C108" s="440"/>
      <c r="D108" s="105"/>
      <c r="E108" s="105"/>
      <c r="F108" s="162">
        <f>SUM(F103:F107)</f>
        <v>0</v>
      </c>
    </row>
    <row r="109" spans="1:6" ht="8.25" customHeight="1" thickBot="1" x14ac:dyDescent="0.35">
      <c r="A109" s="481"/>
      <c r="B109" s="460"/>
      <c r="C109" s="66"/>
      <c r="D109" s="66"/>
      <c r="E109" s="66"/>
      <c r="F109" s="178"/>
    </row>
    <row r="110" spans="1:6" ht="20.25" customHeight="1" x14ac:dyDescent="0.3">
      <c r="A110" s="80">
        <v>11</v>
      </c>
      <c r="B110" s="68" t="s">
        <v>343</v>
      </c>
      <c r="C110" s="69"/>
      <c r="D110" s="69"/>
      <c r="E110" s="69"/>
      <c r="F110" s="177"/>
    </row>
    <row r="111" spans="1:6" ht="20.25" customHeight="1" x14ac:dyDescent="0.3">
      <c r="A111" s="71" t="s">
        <v>219</v>
      </c>
      <c r="B111" s="104" t="s">
        <v>166</v>
      </c>
      <c r="C111" s="75" t="s">
        <v>165</v>
      </c>
      <c r="D111" s="75">
        <v>1</v>
      </c>
      <c r="E111" s="75"/>
      <c r="F111" s="165">
        <f t="shared" ref="F111:F116" si="2">+E111*D111</f>
        <v>0</v>
      </c>
    </row>
    <row r="112" spans="1:6" s="1" customFormat="1" ht="15.5" x14ac:dyDescent="0.35">
      <c r="A112" s="71" t="s">
        <v>220</v>
      </c>
      <c r="B112" s="104" t="s">
        <v>89</v>
      </c>
      <c r="C112" s="105" t="s">
        <v>50</v>
      </c>
      <c r="D112" s="105">
        <v>4</v>
      </c>
      <c r="E112" s="164"/>
      <c r="F112" s="165">
        <f t="shared" si="2"/>
        <v>0</v>
      </c>
    </row>
    <row r="113" spans="1:12" s="1" customFormat="1" ht="31" x14ac:dyDescent="0.35">
      <c r="A113" s="71" t="s">
        <v>342</v>
      </c>
      <c r="B113" s="104" t="s">
        <v>90</v>
      </c>
      <c r="C113" s="105" t="s">
        <v>50</v>
      </c>
      <c r="D113" s="105">
        <v>3</v>
      </c>
      <c r="E113" s="185"/>
      <c r="F113" s="165">
        <f t="shared" si="2"/>
        <v>0</v>
      </c>
    </row>
    <row r="114" spans="1:12" s="1" customFormat="1" ht="15.5" x14ac:dyDescent="0.35">
      <c r="A114" s="71" t="s">
        <v>341</v>
      </c>
      <c r="B114" s="104" t="s">
        <v>91</v>
      </c>
      <c r="C114" s="105" t="s">
        <v>50</v>
      </c>
      <c r="D114" s="105">
        <v>1</v>
      </c>
      <c r="E114" s="185"/>
      <c r="F114" s="165">
        <f t="shared" si="2"/>
        <v>0</v>
      </c>
    </row>
    <row r="115" spans="1:12" s="1" customFormat="1" ht="15.5" x14ac:dyDescent="0.35">
      <c r="A115" s="71" t="s">
        <v>340</v>
      </c>
      <c r="B115" s="104" t="s">
        <v>92</v>
      </c>
      <c r="C115" s="105" t="s">
        <v>50</v>
      </c>
      <c r="D115" s="105">
        <v>3</v>
      </c>
      <c r="E115" s="185"/>
      <c r="F115" s="165">
        <f t="shared" si="2"/>
        <v>0</v>
      </c>
    </row>
    <row r="116" spans="1:12" s="187" customFormat="1" ht="16" thickBot="1" x14ac:dyDescent="0.4">
      <c r="A116" s="71" t="s">
        <v>339</v>
      </c>
      <c r="B116" s="98" t="s">
        <v>93</v>
      </c>
      <c r="C116" s="99" t="s">
        <v>50</v>
      </c>
      <c r="D116" s="99">
        <v>3</v>
      </c>
      <c r="E116" s="186"/>
      <c r="F116" s="165">
        <f t="shared" si="2"/>
        <v>0</v>
      </c>
      <c r="G116" s="1"/>
      <c r="H116" s="1"/>
      <c r="I116" s="1"/>
      <c r="J116" s="1"/>
      <c r="K116" s="1"/>
      <c r="L116" s="1"/>
    </row>
    <row r="117" spans="1:12" ht="19.5" customHeight="1" thickBot="1" x14ac:dyDescent="0.4">
      <c r="A117" s="90"/>
      <c r="B117" s="439" t="s">
        <v>338</v>
      </c>
      <c r="C117" s="440"/>
      <c r="D117" s="91"/>
      <c r="E117" s="91"/>
      <c r="F117" s="162">
        <f>SUM(F111:F116)</f>
        <v>0</v>
      </c>
    </row>
    <row r="118" spans="1:12" ht="9.75" customHeight="1" x14ac:dyDescent="0.3">
      <c r="A118" s="480"/>
      <c r="B118" s="441"/>
      <c r="C118" s="75"/>
      <c r="D118" s="75"/>
      <c r="E118" s="75"/>
      <c r="F118" s="174"/>
    </row>
    <row r="119" spans="1:12" ht="9" customHeight="1" thickBot="1" x14ac:dyDescent="0.35">
      <c r="A119" s="17"/>
      <c r="B119" s="116"/>
      <c r="C119" s="19"/>
      <c r="D119" s="19"/>
      <c r="E119" s="164"/>
      <c r="F119" s="173"/>
    </row>
    <row r="120" spans="1:12" ht="20.25" customHeight="1" x14ac:dyDescent="0.3">
      <c r="A120" s="80">
        <v>13</v>
      </c>
      <c r="B120" s="112" t="s">
        <v>95</v>
      </c>
      <c r="C120" s="87"/>
      <c r="D120" s="87"/>
      <c r="E120" s="186"/>
      <c r="F120" s="172"/>
    </row>
    <row r="121" spans="1:12" s="1" customFormat="1" ht="17.25" customHeight="1" x14ac:dyDescent="0.35">
      <c r="A121" s="71" t="s">
        <v>229</v>
      </c>
      <c r="B121" s="104" t="s">
        <v>267</v>
      </c>
      <c r="C121" s="105"/>
      <c r="D121" s="105"/>
      <c r="E121" s="185"/>
      <c r="F121" s="184"/>
    </row>
    <row r="122" spans="1:12" s="1" customFormat="1" ht="17.25" customHeight="1" x14ac:dyDescent="0.35">
      <c r="A122" s="71" t="s">
        <v>337</v>
      </c>
      <c r="B122" s="104" t="s">
        <v>336</v>
      </c>
      <c r="C122" s="105" t="s">
        <v>37</v>
      </c>
      <c r="D122" s="123">
        <v>311.08</v>
      </c>
      <c r="E122" s="185"/>
      <c r="F122" s="184">
        <f>+E122*D122</f>
        <v>0</v>
      </c>
    </row>
    <row r="123" spans="1:12" s="1" customFormat="1" ht="17.25" customHeight="1" x14ac:dyDescent="0.35">
      <c r="A123" s="71" t="s">
        <v>335</v>
      </c>
      <c r="B123" s="104" t="s">
        <v>96</v>
      </c>
      <c r="C123" s="105" t="s">
        <v>37</v>
      </c>
      <c r="D123" s="123">
        <v>106.4</v>
      </c>
      <c r="E123" s="185"/>
      <c r="F123" s="184">
        <f>+E123*D123</f>
        <v>0</v>
      </c>
    </row>
    <row r="124" spans="1:12" s="1" customFormat="1" ht="17.25" customHeight="1" thickBot="1" x14ac:dyDescent="0.4">
      <c r="A124" s="71" t="s">
        <v>230</v>
      </c>
      <c r="B124" s="104" t="s">
        <v>269</v>
      </c>
      <c r="C124" s="105" t="s">
        <v>37</v>
      </c>
      <c r="D124" s="123">
        <v>311.01</v>
      </c>
      <c r="E124" s="185"/>
      <c r="F124" s="184">
        <f>+E124*D124</f>
        <v>0</v>
      </c>
    </row>
    <row r="125" spans="1:12" ht="18" thickBot="1" x14ac:dyDescent="0.4">
      <c r="A125" s="17"/>
      <c r="B125" s="439" t="s">
        <v>97</v>
      </c>
      <c r="C125" s="440"/>
      <c r="D125" s="19"/>
      <c r="E125" s="19"/>
      <c r="F125" s="162">
        <f>SUM(F122:F124)</f>
        <v>0</v>
      </c>
    </row>
    <row r="126" spans="1:12" ht="14.5" thickBot="1" x14ac:dyDescent="0.35">
      <c r="A126" s="17"/>
      <c r="B126" s="116"/>
      <c r="C126" s="19"/>
      <c r="D126" s="19"/>
      <c r="E126" s="19"/>
      <c r="F126" s="173"/>
    </row>
    <row r="127" spans="1:12" s="119" customFormat="1" ht="18" x14ac:dyDescent="0.3">
      <c r="A127" s="80">
        <v>14</v>
      </c>
      <c r="B127" s="112" t="s">
        <v>98</v>
      </c>
      <c r="C127" s="87"/>
      <c r="D127" s="87"/>
      <c r="E127" s="87"/>
      <c r="F127" s="172"/>
      <c r="G127" s="21"/>
      <c r="H127" s="21"/>
      <c r="I127" s="21"/>
      <c r="J127" s="21"/>
      <c r="K127" s="21"/>
      <c r="L127" s="21"/>
    </row>
    <row r="128" spans="1:12" s="1" customFormat="1" ht="15.5" x14ac:dyDescent="0.35">
      <c r="A128" s="71" t="s">
        <v>235</v>
      </c>
      <c r="B128" s="104" t="s">
        <v>99</v>
      </c>
      <c r="C128" s="105" t="s">
        <v>50</v>
      </c>
      <c r="D128" s="107">
        <v>5</v>
      </c>
      <c r="E128" s="182"/>
      <c r="F128" s="165">
        <f t="shared" ref="F128:F135" si="3">+E128*D128</f>
        <v>0</v>
      </c>
    </row>
    <row r="129" spans="1:6" s="1" customFormat="1" ht="15.5" x14ac:dyDescent="0.35">
      <c r="A129" s="71" t="s">
        <v>334</v>
      </c>
      <c r="B129" s="104" t="s">
        <v>100</v>
      </c>
      <c r="C129" s="105" t="s">
        <v>50</v>
      </c>
      <c r="D129" s="107">
        <v>7</v>
      </c>
      <c r="E129" s="182"/>
      <c r="F129" s="165">
        <f t="shared" si="3"/>
        <v>0</v>
      </c>
    </row>
    <row r="130" spans="1:6" s="1" customFormat="1" ht="15.5" x14ac:dyDescent="0.35">
      <c r="A130" s="71" t="s">
        <v>333</v>
      </c>
      <c r="B130" s="104" t="s">
        <v>101</v>
      </c>
      <c r="C130" s="105" t="s">
        <v>50</v>
      </c>
      <c r="D130" s="107">
        <v>7</v>
      </c>
      <c r="E130" s="182"/>
      <c r="F130" s="165">
        <f t="shared" si="3"/>
        <v>0</v>
      </c>
    </row>
    <row r="131" spans="1:6" s="166" customFormat="1" ht="15.5" x14ac:dyDescent="0.35">
      <c r="A131" s="134" t="s">
        <v>332</v>
      </c>
      <c r="B131" s="171" t="s">
        <v>102</v>
      </c>
      <c r="C131" s="170" t="s">
        <v>50</v>
      </c>
      <c r="D131" s="169">
        <v>1</v>
      </c>
      <c r="E131" s="183"/>
      <c r="F131" s="167">
        <f t="shared" si="3"/>
        <v>0</v>
      </c>
    </row>
    <row r="132" spans="1:6" s="1" customFormat="1" ht="15.5" x14ac:dyDescent="0.35">
      <c r="A132" s="71" t="s">
        <v>331</v>
      </c>
      <c r="B132" s="104" t="s">
        <v>103</v>
      </c>
      <c r="C132" s="105" t="s">
        <v>50</v>
      </c>
      <c r="D132" s="107">
        <v>1</v>
      </c>
      <c r="E132" s="182"/>
      <c r="F132" s="165">
        <f t="shared" si="3"/>
        <v>0</v>
      </c>
    </row>
    <row r="133" spans="1:6" s="1" customFormat="1" ht="15.5" x14ac:dyDescent="0.35">
      <c r="A133" s="71" t="s">
        <v>330</v>
      </c>
      <c r="B133" s="104" t="s">
        <v>104</v>
      </c>
      <c r="C133" s="105" t="s">
        <v>50</v>
      </c>
      <c r="D133" s="107">
        <v>1</v>
      </c>
      <c r="E133" s="182"/>
      <c r="F133" s="165">
        <f t="shared" si="3"/>
        <v>0</v>
      </c>
    </row>
    <row r="134" spans="1:6" s="1" customFormat="1" ht="15.5" x14ac:dyDescent="0.35">
      <c r="A134" s="71" t="s">
        <v>329</v>
      </c>
      <c r="B134" s="104" t="s">
        <v>105</v>
      </c>
      <c r="C134" s="105" t="s">
        <v>50</v>
      </c>
      <c r="D134" s="107">
        <v>1</v>
      </c>
      <c r="E134" s="182"/>
      <c r="F134" s="165">
        <f t="shared" si="3"/>
        <v>0</v>
      </c>
    </row>
    <row r="135" spans="1:6" s="1" customFormat="1" ht="16" thickBot="1" x14ac:dyDescent="0.4">
      <c r="A135" s="71" t="s">
        <v>328</v>
      </c>
      <c r="B135" s="104" t="s">
        <v>106</v>
      </c>
      <c r="C135" s="105" t="s">
        <v>50</v>
      </c>
      <c r="D135" s="107">
        <v>17</v>
      </c>
      <c r="E135" s="182"/>
      <c r="F135" s="165">
        <f t="shared" si="3"/>
        <v>0</v>
      </c>
    </row>
    <row r="136" spans="1:6" ht="18" thickBot="1" x14ac:dyDescent="0.4">
      <c r="A136" s="17"/>
      <c r="B136" s="439" t="s">
        <v>107</v>
      </c>
      <c r="C136" s="440"/>
      <c r="D136" s="19"/>
      <c r="E136" s="19"/>
      <c r="F136" s="162">
        <f>SUM(F128:F135)</f>
        <v>0</v>
      </c>
    </row>
    <row r="137" spans="1:6" ht="5.25" customHeight="1" thickBot="1" x14ac:dyDescent="0.35">
      <c r="A137" s="179"/>
      <c r="B137" s="78"/>
      <c r="C137" s="66"/>
      <c r="D137" s="66"/>
      <c r="E137" s="66"/>
      <c r="F137" s="178"/>
    </row>
    <row r="138" spans="1:6" ht="18" x14ac:dyDescent="0.3">
      <c r="A138" s="80">
        <v>15</v>
      </c>
      <c r="B138" s="68" t="s">
        <v>108</v>
      </c>
      <c r="C138" s="69"/>
      <c r="D138" s="69"/>
      <c r="E138" s="69"/>
      <c r="F138" s="177"/>
    </row>
    <row r="139" spans="1:6" s="1" customFormat="1" ht="17.25" customHeight="1" x14ac:dyDescent="0.35">
      <c r="A139" s="71" t="s">
        <v>236</v>
      </c>
      <c r="B139" s="104" t="s">
        <v>109</v>
      </c>
      <c r="C139" s="105" t="s">
        <v>110</v>
      </c>
      <c r="D139" s="107">
        <v>30.98</v>
      </c>
      <c r="E139" s="164"/>
      <c r="F139" s="165">
        <f t="shared" ref="F139:F144" si="4">+E139*D139</f>
        <v>0</v>
      </c>
    </row>
    <row r="140" spans="1:6" s="1" customFormat="1" ht="17.25" customHeight="1" x14ac:dyDescent="0.35">
      <c r="A140" s="71" t="s">
        <v>237</v>
      </c>
      <c r="B140" s="104" t="s">
        <v>111</v>
      </c>
      <c r="C140" s="105" t="s">
        <v>38</v>
      </c>
      <c r="D140" s="107">
        <v>10.11</v>
      </c>
      <c r="E140" s="164"/>
      <c r="F140" s="165">
        <f t="shared" si="4"/>
        <v>0</v>
      </c>
    </row>
    <row r="141" spans="1:6" s="1" customFormat="1" ht="17.25" customHeight="1" x14ac:dyDescent="0.35">
      <c r="A141" s="71" t="s">
        <v>238</v>
      </c>
      <c r="B141" s="104" t="s">
        <v>112</v>
      </c>
      <c r="C141" s="105" t="s">
        <v>38</v>
      </c>
      <c r="D141" s="107">
        <v>2.96</v>
      </c>
      <c r="E141" s="164"/>
      <c r="F141" s="165">
        <f t="shared" si="4"/>
        <v>0</v>
      </c>
    </row>
    <row r="142" spans="1:6" s="1" customFormat="1" ht="17.25" customHeight="1" x14ac:dyDescent="0.35">
      <c r="A142" s="71" t="s">
        <v>239</v>
      </c>
      <c r="B142" s="104" t="s">
        <v>113</v>
      </c>
      <c r="C142" s="105" t="s">
        <v>38</v>
      </c>
      <c r="D142" s="107">
        <v>5.3</v>
      </c>
      <c r="E142" s="164"/>
      <c r="F142" s="165">
        <f t="shared" si="4"/>
        <v>0</v>
      </c>
    </row>
    <row r="143" spans="1:6" s="1" customFormat="1" ht="17.25" customHeight="1" x14ac:dyDescent="0.35">
      <c r="A143" s="71" t="s">
        <v>327</v>
      </c>
      <c r="B143" s="104" t="s">
        <v>114</v>
      </c>
      <c r="C143" s="105" t="s">
        <v>50</v>
      </c>
      <c r="D143" s="107">
        <v>8</v>
      </c>
      <c r="E143" s="164"/>
      <c r="F143" s="165">
        <f t="shared" si="4"/>
        <v>0</v>
      </c>
    </row>
    <row r="144" spans="1:6" s="1" customFormat="1" ht="17.25" customHeight="1" thickBot="1" x14ac:dyDescent="0.4">
      <c r="A144" s="71" t="s">
        <v>326</v>
      </c>
      <c r="B144" s="104" t="s">
        <v>115</v>
      </c>
      <c r="C144" s="105" t="s">
        <v>37</v>
      </c>
      <c r="D144" s="107">
        <v>29.6</v>
      </c>
      <c r="E144" s="164"/>
      <c r="F144" s="165">
        <f t="shared" si="4"/>
        <v>0</v>
      </c>
    </row>
    <row r="145" spans="1:14" ht="18" thickBot="1" x14ac:dyDescent="0.4">
      <c r="A145" s="90"/>
      <c r="B145" s="439" t="s">
        <v>116</v>
      </c>
      <c r="C145" s="440"/>
      <c r="D145" s="91"/>
      <c r="E145" s="91"/>
      <c r="F145" s="162">
        <f>SUM(F139:F144)</f>
        <v>0</v>
      </c>
    </row>
    <row r="146" spans="1:14" ht="14.5" thickBot="1" x14ac:dyDescent="0.35">
      <c r="A146" s="181"/>
      <c r="F146" s="180"/>
    </row>
    <row r="147" spans="1:14" ht="18" x14ac:dyDescent="0.3">
      <c r="A147" s="80">
        <v>16</v>
      </c>
      <c r="B147" s="68" t="s">
        <v>117</v>
      </c>
      <c r="C147" s="69"/>
      <c r="D147" s="69"/>
      <c r="E147" s="69"/>
      <c r="F147" s="177"/>
    </row>
    <row r="148" spans="1:14" s="1" customFormat="1" ht="16" thickBot="1" x14ac:dyDescent="0.4">
      <c r="A148" s="71" t="s">
        <v>240</v>
      </c>
      <c r="B148" s="104" t="s">
        <v>118</v>
      </c>
      <c r="C148" s="105" t="s">
        <v>50</v>
      </c>
      <c r="D148" s="107">
        <v>2</v>
      </c>
      <c r="E148" s="164"/>
      <c r="F148" s="165">
        <f>+E148*D148</f>
        <v>0</v>
      </c>
    </row>
    <row r="149" spans="1:14" ht="18" thickBot="1" x14ac:dyDescent="0.4">
      <c r="A149" s="17"/>
      <c r="B149" s="439" t="s">
        <v>119</v>
      </c>
      <c r="C149" s="440"/>
      <c r="D149" s="19"/>
      <c r="E149" s="164"/>
      <c r="F149" s="162">
        <f>SUM(F148)</f>
        <v>0</v>
      </c>
    </row>
    <row r="150" spans="1:14" ht="10.5" customHeight="1" thickBot="1" x14ac:dyDescent="0.35">
      <c r="A150" s="179"/>
      <c r="B150" s="78"/>
      <c r="C150" s="66"/>
      <c r="D150" s="66"/>
      <c r="E150" s="164"/>
      <c r="F150" s="178"/>
    </row>
    <row r="151" spans="1:14" ht="18" x14ac:dyDescent="0.3">
      <c r="A151" s="80">
        <v>17</v>
      </c>
      <c r="B151" s="68" t="s">
        <v>120</v>
      </c>
      <c r="C151" s="69"/>
      <c r="D151" s="69"/>
      <c r="E151" s="164"/>
      <c r="F151" s="177"/>
    </row>
    <row r="152" spans="1:14" s="1" customFormat="1" ht="15.5" x14ac:dyDescent="0.35">
      <c r="A152" s="71" t="s">
        <v>325</v>
      </c>
      <c r="B152" s="104" t="s">
        <v>121</v>
      </c>
      <c r="C152" s="105" t="s">
        <v>50</v>
      </c>
      <c r="D152" s="107">
        <v>1</v>
      </c>
      <c r="E152" s="164"/>
      <c r="F152" s="165">
        <f>+E152*D152</f>
        <v>0</v>
      </c>
    </row>
    <row r="153" spans="1:14" s="1" customFormat="1" ht="15.5" x14ac:dyDescent="0.35">
      <c r="A153" s="71" t="s">
        <v>324</v>
      </c>
      <c r="B153" s="104" t="s">
        <v>122</v>
      </c>
      <c r="C153" s="105" t="s">
        <v>44</v>
      </c>
      <c r="D153" s="107">
        <v>28.41</v>
      </c>
      <c r="E153" s="164"/>
      <c r="F153" s="165">
        <f>+E153*D153</f>
        <v>0</v>
      </c>
    </row>
    <row r="154" spans="1:14" s="166" customFormat="1" ht="15.5" x14ac:dyDescent="0.35">
      <c r="A154" s="134" t="s">
        <v>323</v>
      </c>
      <c r="B154" s="171" t="s">
        <v>123</v>
      </c>
      <c r="C154" s="170" t="s">
        <v>50</v>
      </c>
      <c r="D154" s="169">
        <v>1</v>
      </c>
      <c r="E154" s="168"/>
      <c r="F154" s="167">
        <f>+E154*D154</f>
        <v>0</v>
      </c>
      <c r="N154" s="176"/>
    </row>
    <row r="155" spans="1:14" s="166" customFormat="1" ht="16" thickBot="1" x14ac:dyDescent="0.4">
      <c r="A155" s="134" t="s">
        <v>322</v>
      </c>
      <c r="B155" s="171" t="s">
        <v>124</v>
      </c>
      <c r="C155" s="170" t="s">
        <v>50</v>
      </c>
      <c r="D155" s="169">
        <v>1</v>
      </c>
      <c r="E155" s="168"/>
      <c r="F155" s="167">
        <f>+E155*D155</f>
        <v>0</v>
      </c>
    </row>
    <row r="156" spans="1:14" ht="18" thickBot="1" x14ac:dyDescent="0.4">
      <c r="A156" s="90"/>
      <c r="B156" s="439" t="s">
        <v>125</v>
      </c>
      <c r="C156" s="440"/>
      <c r="D156" s="91"/>
      <c r="E156" s="91"/>
      <c r="F156" s="162">
        <f>SUM(F152:F155)</f>
        <v>0</v>
      </c>
    </row>
    <row r="157" spans="1:14" ht="12" customHeight="1" thickBot="1" x14ac:dyDescent="0.35">
      <c r="A157" s="486"/>
      <c r="B157" s="441"/>
      <c r="C157" s="450"/>
      <c r="D157" s="450"/>
      <c r="E157" s="450"/>
      <c r="F157" s="482"/>
    </row>
    <row r="158" spans="1:14" ht="15" hidden="1" customHeight="1" thickBot="1" x14ac:dyDescent="0.35">
      <c r="A158" s="487"/>
      <c r="B158" s="454"/>
      <c r="C158" s="451"/>
      <c r="D158" s="451"/>
      <c r="E158" s="451"/>
      <c r="F158" s="483"/>
    </row>
    <row r="159" spans="1:14" ht="18" x14ac:dyDescent="0.3">
      <c r="A159" s="80">
        <v>18</v>
      </c>
      <c r="B159" s="68" t="s">
        <v>321</v>
      </c>
      <c r="C159" s="87"/>
      <c r="D159" s="87"/>
      <c r="E159" s="87"/>
      <c r="F159" s="172"/>
    </row>
    <row r="160" spans="1:14" s="1" customFormat="1" ht="15.5" x14ac:dyDescent="0.35">
      <c r="A160" s="71" t="s">
        <v>320</v>
      </c>
      <c r="B160" s="104" t="s">
        <v>164</v>
      </c>
      <c r="C160" s="105" t="s">
        <v>165</v>
      </c>
      <c r="D160" s="107">
        <v>1</v>
      </c>
      <c r="E160" s="164"/>
      <c r="F160" s="165">
        <f t="shared" ref="F160:F182" si="5">+E160*D160</f>
        <v>0</v>
      </c>
    </row>
    <row r="161" spans="1:6" s="1" customFormat="1" ht="15.5" x14ac:dyDescent="0.35">
      <c r="A161" s="71" t="s">
        <v>319</v>
      </c>
      <c r="B161" s="104" t="s">
        <v>127</v>
      </c>
      <c r="C161" s="105" t="s">
        <v>32</v>
      </c>
      <c r="D161" s="107">
        <v>1</v>
      </c>
      <c r="E161" s="164"/>
      <c r="F161" s="165">
        <f t="shared" si="5"/>
        <v>0</v>
      </c>
    </row>
    <row r="162" spans="1:6" s="1" customFormat="1" ht="15.5" x14ac:dyDescent="0.35">
      <c r="A162" s="71" t="s">
        <v>318</v>
      </c>
      <c r="B162" s="104" t="s">
        <v>129</v>
      </c>
      <c r="C162" s="105" t="s">
        <v>50</v>
      </c>
      <c r="D162" s="107">
        <v>12</v>
      </c>
      <c r="E162" s="164"/>
      <c r="F162" s="165">
        <f t="shared" si="5"/>
        <v>0</v>
      </c>
    </row>
    <row r="163" spans="1:6" s="1" customFormat="1" ht="15.5" x14ac:dyDescent="0.35">
      <c r="A163" s="71" t="s">
        <v>317</v>
      </c>
      <c r="B163" s="104" t="s">
        <v>130</v>
      </c>
      <c r="C163" s="105" t="s">
        <v>50</v>
      </c>
      <c r="D163" s="107">
        <v>1</v>
      </c>
      <c r="E163" s="164"/>
      <c r="F163" s="165">
        <f t="shared" si="5"/>
        <v>0</v>
      </c>
    </row>
    <row r="164" spans="1:6" s="1" customFormat="1" ht="15.5" x14ac:dyDescent="0.35">
      <c r="A164" s="71" t="s">
        <v>316</v>
      </c>
      <c r="B164" s="104" t="s">
        <v>131</v>
      </c>
      <c r="C164" s="105" t="s">
        <v>50</v>
      </c>
      <c r="D164" s="107">
        <v>1</v>
      </c>
      <c r="E164" s="164"/>
      <c r="F164" s="165">
        <f t="shared" si="5"/>
        <v>0</v>
      </c>
    </row>
    <row r="165" spans="1:6" s="1" customFormat="1" ht="15.5" x14ac:dyDescent="0.35">
      <c r="A165" s="71" t="s">
        <v>315</v>
      </c>
      <c r="B165" s="104" t="s">
        <v>132</v>
      </c>
      <c r="C165" s="105" t="s">
        <v>50</v>
      </c>
      <c r="D165" s="107">
        <v>1</v>
      </c>
      <c r="E165" s="164"/>
      <c r="F165" s="165">
        <f t="shared" si="5"/>
        <v>0</v>
      </c>
    </row>
    <row r="166" spans="1:6" s="1" customFormat="1" ht="15.5" x14ac:dyDescent="0.35">
      <c r="A166" s="71" t="s">
        <v>314</v>
      </c>
      <c r="B166" s="104" t="s">
        <v>133</v>
      </c>
      <c r="C166" s="105" t="s">
        <v>50</v>
      </c>
      <c r="D166" s="107">
        <v>18</v>
      </c>
      <c r="E166" s="164"/>
      <c r="F166" s="165">
        <f t="shared" si="5"/>
        <v>0</v>
      </c>
    </row>
    <row r="167" spans="1:6" s="1" customFormat="1" ht="15.5" x14ac:dyDescent="0.35">
      <c r="A167" s="71" t="s">
        <v>313</v>
      </c>
      <c r="B167" s="104" t="s">
        <v>134</v>
      </c>
      <c r="C167" s="105" t="s">
        <v>50</v>
      </c>
      <c r="D167" s="107">
        <v>5</v>
      </c>
      <c r="E167" s="164"/>
      <c r="F167" s="165">
        <f t="shared" si="5"/>
        <v>0</v>
      </c>
    </row>
    <row r="168" spans="1:6" s="1" customFormat="1" ht="15.5" x14ac:dyDescent="0.35">
      <c r="A168" s="71" t="s">
        <v>312</v>
      </c>
      <c r="B168" s="104" t="s">
        <v>135</v>
      </c>
      <c r="C168" s="105" t="s">
        <v>50</v>
      </c>
      <c r="D168" s="107">
        <v>2</v>
      </c>
      <c r="E168" s="164"/>
      <c r="F168" s="165">
        <f t="shared" si="5"/>
        <v>0</v>
      </c>
    </row>
    <row r="169" spans="1:6" s="1" customFormat="1" ht="15.5" x14ac:dyDescent="0.35">
      <c r="A169" s="71" t="s">
        <v>311</v>
      </c>
      <c r="B169" s="104" t="s">
        <v>136</v>
      </c>
      <c r="C169" s="105" t="s">
        <v>50</v>
      </c>
      <c r="D169" s="107">
        <v>1</v>
      </c>
      <c r="E169" s="164"/>
      <c r="F169" s="165">
        <f t="shared" si="5"/>
        <v>0</v>
      </c>
    </row>
    <row r="170" spans="1:6" s="1" customFormat="1" ht="15.5" x14ac:dyDescent="0.35">
      <c r="A170" s="71" t="s">
        <v>310</v>
      </c>
      <c r="B170" s="104" t="s">
        <v>137</v>
      </c>
      <c r="C170" s="105" t="s">
        <v>50</v>
      </c>
      <c r="D170" s="107">
        <v>10</v>
      </c>
      <c r="E170" s="164"/>
      <c r="F170" s="165">
        <f t="shared" si="5"/>
        <v>0</v>
      </c>
    </row>
    <row r="171" spans="1:6" s="1" customFormat="1" ht="15.5" x14ac:dyDescent="0.35">
      <c r="A171" s="71" t="s">
        <v>309</v>
      </c>
      <c r="B171" s="104" t="s">
        <v>138</v>
      </c>
      <c r="C171" s="105" t="s">
        <v>50</v>
      </c>
      <c r="D171" s="107">
        <v>6</v>
      </c>
      <c r="E171" s="164"/>
      <c r="F171" s="165">
        <f t="shared" si="5"/>
        <v>0</v>
      </c>
    </row>
    <row r="172" spans="1:6" s="166" customFormat="1" ht="15.5" x14ac:dyDescent="0.35">
      <c r="A172" s="134" t="s">
        <v>308</v>
      </c>
      <c r="B172" s="171" t="s">
        <v>139</v>
      </c>
      <c r="C172" s="170" t="s">
        <v>50</v>
      </c>
      <c r="D172" s="169">
        <v>1</v>
      </c>
      <c r="E172" s="168"/>
      <c r="F172" s="167">
        <f t="shared" si="5"/>
        <v>0</v>
      </c>
    </row>
    <row r="173" spans="1:6" s="1" customFormat="1" ht="15.5" x14ac:dyDescent="0.35">
      <c r="A173" s="71" t="s">
        <v>307</v>
      </c>
      <c r="B173" s="104" t="s">
        <v>140</v>
      </c>
      <c r="C173" s="105" t="s">
        <v>50</v>
      </c>
      <c r="D173" s="107">
        <v>6</v>
      </c>
      <c r="E173" s="164"/>
      <c r="F173" s="165">
        <f t="shared" si="5"/>
        <v>0</v>
      </c>
    </row>
    <row r="174" spans="1:6" s="1" customFormat="1" ht="15.5" x14ac:dyDescent="0.35">
      <c r="A174" s="71" t="s">
        <v>306</v>
      </c>
      <c r="B174" s="104" t="s">
        <v>141</v>
      </c>
      <c r="C174" s="105" t="s">
        <v>50</v>
      </c>
      <c r="D174" s="107">
        <v>5</v>
      </c>
      <c r="E174" s="164"/>
      <c r="F174" s="165">
        <f t="shared" si="5"/>
        <v>0</v>
      </c>
    </row>
    <row r="175" spans="1:6" s="1" customFormat="1" ht="15.5" x14ac:dyDescent="0.35">
      <c r="A175" s="71" t="s">
        <v>305</v>
      </c>
      <c r="B175" s="104" t="s">
        <v>142</v>
      </c>
      <c r="C175" s="105" t="s">
        <v>50</v>
      </c>
      <c r="D175" s="107">
        <v>1</v>
      </c>
      <c r="E175" s="164"/>
      <c r="F175" s="165">
        <f t="shared" si="5"/>
        <v>0</v>
      </c>
    </row>
    <row r="176" spans="1:6" s="1" customFormat="1" ht="15.5" x14ac:dyDescent="0.35">
      <c r="A176" s="71" t="s">
        <v>304</v>
      </c>
      <c r="B176" s="104" t="s">
        <v>143</v>
      </c>
      <c r="C176" s="105" t="s">
        <v>50</v>
      </c>
      <c r="D176" s="107">
        <v>2</v>
      </c>
      <c r="E176" s="164"/>
      <c r="F176" s="165">
        <f t="shared" si="5"/>
        <v>0</v>
      </c>
    </row>
    <row r="177" spans="1:6" s="1" customFormat="1" ht="15.5" x14ac:dyDescent="0.35">
      <c r="A177" s="71" t="s">
        <v>303</v>
      </c>
      <c r="B177" s="104" t="s">
        <v>144</v>
      </c>
      <c r="C177" s="105" t="s">
        <v>50</v>
      </c>
      <c r="D177" s="107">
        <v>1</v>
      </c>
      <c r="E177" s="164"/>
      <c r="F177" s="165">
        <f t="shared" si="5"/>
        <v>0</v>
      </c>
    </row>
    <row r="178" spans="1:6" s="1" customFormat="1" ht="15.5" x14ac:dyDescent="0.35">
      <c r="A178" s="71" t="s">
        <v>302</v>
      </c>
      <c r="B178" s="104" t="s">
        <v>145</v>
      </c>
      <c r="C178" s="105" t="s">
        <v>50</v>
      </c>
      <c r="D178" s="107">
        <v>4</v>
      </c>
      <c r="E178" s="164"/>
      <c r="F178" s="165">
        <f t="shared" si="5"/>
        <v>0</v>
      </c>
    </row>
    <row r="179" spans="1:6" s="1" customFormat="1" ht="15.5" x14ac:dyDescent="0.35">
      <c r="A179" s="71" t="s">
        <v>301</v>
      </c>
      <c r="B179" s="104" t="s">
        <v>146</v>
      </c>
      <c r="C179" s="105" t="s">
        <v>50</v>
      </c>
      <c r="D179" s="107">
        <v>1</v>
      </c>
      <c r="E179" s="164"/>
      <c r="F179" s="165">
        <f t="shared" si="5"/>
        <v>0</v>
      </c>
    </row>
    <row r="180" spans="1:6" s="1" customFormat="1" ht="15.5" x14ac:dyDescent="0.35">
      <c r="A180" s="71" t="s">
        <v>300</v>
      </c>
      <c r="B180" s="104" t="s">
        <v>286</v>
      </c>
      <c r="C180" s="105" t="s">
        <v>50</v>
      </c>
      <c r="D180" s="107">
        <v>5</v>
      </c>
      <c r="E180" s="164"/>
      <c r="F180" s="163">
        <f t="shared" si="5"/>
        <v>0</v>
      </c>
    </row>
    <row r="181" spans="1:6" s="1" customFormat="1" ht="15.5" x14ac:dyDescent="0.35">
      <c r="A181" s="71" t="s">
        <v>299</v>
      </c>
      <c r="B181" s="104" t="s">
        <v>287</v>
      </c>
      <c r="C181" s="105" t="s">
        <v>50</v>
      </c>
      <c r="D181" s="107">
        <v>1</v>
      </c>
      <c r="E181" s="164"/>
      <c r="F181" s="163">
        <f t="shared" si="5"/>
        <v>0</v>
      </c>
    </row>
    <row r="182" spans="1:6" s="1" customFormat="1" ht="16" thickBot="1" x14ac:dyDescent="0.4">
      <c r="A182" s="71" t="s">
        <v>298</v>
      </c>
      <c r="B182" s="104" t="s">
        <v>288</v>
      </c>
      <c r="C182" s="105" t="s">
        <v>50</v>
      </c>
      <c r="D182" s="107">
        <v>1</v>
      </c>
      <c r="E182" s="164"/>
      <c r="F182" s="163">
        <f t="shared" si="5"/>
        <v>0</v>
      </c>
    </row>
    <row r="183" spans="1:6" ht="18" thickBot="1" x14ac:dyDescent="0.4">
      <c r="A183" s="17"/>
      <c r="B183" s="461" t="s">
        <v>147</v>
      </c>
      <c r="C183" s="440"/>
      <c r="D183" s="19"/>
      <c r="E183" s="19"/>
      <c r="F183" s="162">
        <f>SUM(F160:F182)</f>
        <v>0</v>
      </c>
    </row>
    <row r="184" spans="1:6" ht="3.75" customHeight="1" thickBot="1" x14ac:dyDescent="0.35">
      <c r="A184" s="484"/>
      <c r="B184" s="443"/>
      <c r="C184" s="443"/>
      <c r="D184" s="443"/>
      <c r="E184" s="443"/>
      <c r="F184" s="485"/>
    </row>
    <row r="185" spans="1:6" ht="42" customHeight="1" thickBot="1" x14ac:dyDescent="0.35">
      <c r="A185" s="455" t="s">
        <v>148</v>
      </c>
      <c r="B185" s="456"/>
      <c r="C185" s="456"/>
      <c r="D185" s="457"/>
      <c r="E185" s="475">
        <f>F183+F156+F158+F149+F145+F136+F125+F117+F108+F100+F93+F71+F53</f>
        <v>0</v>
      </c>
      <c r="F185" s="476"/>
    </row>
    <row r="186" spans="1:6" ht="8.25" customHeight="1" x14ac:dyDescent="0.3">
      <c r="A186" s="484"/>
      <c r="B186" s="443"/>
      <c r="C186" s="443"/>
      <c r="D186" s="443"/>
      <c r="E186" s="443"/>
      <c r="F186" s="485"/>
    </row>
    <row r="187" spans="1:6" ht="42" customHeight="1" thickBot="1" x14ac:dyDescent="0.35">
      <c r="A187" s="488" t="s">
        <v>149</v>
      </c>
      <c r="B187" s="489"/>
      <c r="C187" s="489"/>
      <c r="D187" s="490"/>
      <c r="E187" s="491">
        <f>E185+E38</f>
        <v>0</v>
      </c>
      <c r="F187" s="492"/>
    </row>
    <row r="189" spans="1:6" x14ac:dyDescent="0.3">
      <c r="F189" s="161"/>
    </row>
    <row r="190" spans="1:6" x14ac:dyDescent="0.3">
      <c r="A190" s="493"/>
      <c r="B190" s="493"/>
      <c r="C190" s="493"/>
      <c r="D190" s="493"/>
      <c r="E190" s="493"/>
      <c r="F190" s="493"/>
    </row>
    <row r="192" spans="1:6" ht="15.5" x14ac:dyDescent="0.3">
      <c r="A192" s="494"/>
      <c r="B192" s="494"/>
      <c r="C192" s="494"/>
      <c r="D192" s="494"/>
      <c r="E192" s="494"/>
      <c r="F192" s="494"/>
    </row>
    <row r="193" spans="1:6" x14ac:dyDescent="0.3">
      <c r="A193" s="495"/>
      <c r="B193" s="495"/>
      <c r="C193" s="495"/>
      <c r="D193" s="495"/>
      <c r="E193" s="495"/>
      <c r="F193" s="495"/>
    </row>
  </sheetData>
  <mergeCells count="48">
    <mergeCell ref="A186:F186"/>
    <mergeCell ref="A187:D187"/>
    <mergeCell ref="E187:F187"/>
    <mergeCell ref="A190:F190"/>
    <mergeCell ref="A192:F192"/>
    <mergeCell ref="A193:F193"/>
    <mergeCell ref="B149:C149"/>
    <mergeCell ref="B156:C156"/>
    <mergeCell ref="A157:A158"/>
    <mergeCell ref="B157:B158"/>
    <mergeCell ref="C157:C158"/>
    <mergeCell ref="F157:F158"/>
    <mergeCell ref="B183:C183"/>
    <mergeCell ref="A184:F184"/>
    <mergeCell ref="A185:D185"/>
    <mergeCell ref="E185:F185"/>
    <mergeCell ref="D157:D158"/>
    <mergeCell ref="E157:E158"/>
    <mergeCell ref="B71:C71"/>
    <mergeCell ref="A118:B118"/>
    <mergeCell ref="B125:C125"/>
    <mergeCell ref="B136:C136"/>
    <mergeCell ref="B145:C145"/>
    <mergeCell ref="B92:C92"/>
    <mergeCell ref="B78:C78"/>
    <mergeCell ref="B82:C82"/>
    <mergeCell ref="B86:C86"/>
    <mergeCell ref="B93:C93"/>
    <mergeCell ref="B100:C100"/>
    <mergeCell ref="A101:B101"/>
    <mergeCell ref="B108:C108"/>
    <mergeCell ref="A109:B109"/>
    <mergeCell ref="B117:C117"/>
    <mergeCell ref="E38:F38"/>
    <mergeCell ref="A39:F39"/>
    <mergeCell ref="B53:C53"/>
    <mergeCell ref="B64:C64"/>
    <mergeCell ref="B70:C70"/>
    <mergeCell ref="A38:D38"/>
    <mergeCell ref="C25:F25"/>
    <mergeCell ref="A1:F1"/>
    <mergeCell ref="A2:F2"/>
    <mergeCell ref="B3:F3"/>
    <mergeCell ref="B10:E10"/>
    <mergeCell ref="B13:E13"/>
    <mergeCell ref="C15:F15"/>
    <mergeCell ref="C18:F18"/>
    <mergeCell ref="C19:F19"/>
  </mergeCells>
  <pageMargins left="0.6692913385826772" right="0.23622047244094491" top="0.74803149606299213" bottom="0.74803149606299213" header="0.31496062992125984" footer="0.31496062992125984"/>
  <pageSetup paperSize="9" scale="75" orientation="portrait" r:id="rId1"/>
  <rowBreaks count="1" manualBreakCount="1">
    <brk id="156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04BD8-47E6-4A89-83F3-8727DD4F7DDF}">
  <dimension ref="A1:F148"/>
  <sheetViews>
    <sheetView zoomScale="70" zoomScaleNormal="70" workbookViewId="0">
      <selection activeCell="F8" sqref="F8"/>
    </sheetView>
  </sheetViews>
  <sheetFormatPr baseColWidth="10" defaultRowHeight="14.5" x14ac:dyDescent="0.35"/>
  <cols>
    <col min="1" max="1" width="6.453125" style="251" customWidth="1"/>
    <col min="2" max="2" width="66.453125" style="251" customWidth="1"/>
    <col min="3" max="3" width="7.453125" style="251" customWidth="1"/>
    <col min="4" max="4" width="12.453125" style="251" bestFit="1" customWidth="1"/>
    <col min="5" max="5" width="12.6328125" style="251" customWidth="1"/>
    <col min="6" max="6" width="18.54296875" style="251" customWidth="1"/>
    <col min="7" max="16384" width="10.90625" style="251"/>
  </cols>
  <sheetData>
    <row r="1" spans="1:6" s="285" customFormat="1" ht="23" thickBot="1" x14ac:dyDescent="0.4">
      <c r="A1" s="467" t="s">
        <v>473</v>
      </c>
      <c r="B1" s="468"/>
      <c r="C1" s="468"/>
      <c r="D1" s="468"/>
      <c r="E1" s="468"/>
      <c r="F1" s="469"/>
    </row>
    <row r="2" spans="1:6" s="285" customFormat="1" ht="20.5" thickBot="1" x14ac:dyDescent="0.4">
      <c r="A2" s="470" t="s">
        <v>405</v>
      </c>
      <c r="B2" s="470"/>
      <c r="C2" s="470"/>
      <c r="D2" s="470"/>
      <c r="E2" s="470"/>
      <c r="F2" s="470"/>
    </row>
    <row r="3" spans="1:6" ht="15.5" thickBot="1" x14ac:dyDescent="0.4">
      <c r="A3" s="392" t="s">
        <v>1</v>
      </c>
      <c r="B3" s="392" t="s">
        <v>2</v>
      </c>
      <c r="C3" s="392" t="s">
        <v>3</v>
      </c>
      <c r="D3" s="391" t="s">
        <v>4</v>
      </c>
      <c r="E3" s="390" t="s">
        <v>404</v>
      </c>
      <c r="F3" s="390" t="s">
        <v>403</v>
      </c>
    </row>
    <row r="4" spans="1:6" ht="18" thickBot="1" x14ac:dyDescent="0.4">
      <c r="A4" s="389" t="s">
        <v>27</v>
      </c>
      <c r="B4" s="513" t="s">
        <v>28</v>
      </c>
      <c r="C4" s="514"/>
      <c r="D4" s="514"/>
      <c r="E4" s="514"/>
      <c r="F4" s="515"/>
    </row>
    <row r="5" spans="1:6" ht="15.5" x14ac:dyDescent="0.35">
      <c r="A5" s="388"/>
      <c r="B5" s="387"/>
      <c r="C5" s="386"/>
      <c r="D5" s="386"/>
      <c r="E5" s="303"/>
      <c r="F5" s="385"/>
    </row>
    <row r="6" spans="1:6" ht="15.5" x14ac:dyDescent="0.35">
      <c r="A6" s="384">
        <v>1</v>
      </c>
      <c r="B6" s="383" t="s">
        <v>29</v>
      </c>
      <c r="C6" s="382"/>
      <c r="D6" s="382"/>
      <c r="E6" s="381"/>
      <c r="F6" s="380"/>
    </row>
    <row r="7" spans="1:6" ht="15.5" x14ac:dyDescent="0.35">
      <c r="A7" s="312" t="s">
        <v>33</v>
      </c>
      <c r="B7" s="262" t="s">
        <v>472</v>
      </c>
      <c r="C7" s="170" t="s">
        <v>32</v>
      </c>
      <c r="D7" s="170">
        <v>1</v>
      </c>
      <c r="E7" s="379"/>
      <c r="F7" s="329">
        <f>+E7*D7</f>
        <v>0</v>
      </c>
    </row>
    <row r="8" spans="1:6" ht="16" thickBot="1" x14ac:dyDescent="0.4">
      <c r="A8" s="378"/>
      <c r="B8" s="516" t="s">
        <v>402</v>
      </c>
      <c r="C8" s="516"/>
      <c r="D8" s="516"/>
      <c r="E8" s="516"/>
      <c r="F8" s="316">
        <f>SUM(F7:F7)</f>
        <v>0</v>
      </c>
    </row>
    <row r="9" spans="1:6" ht="16" thickBot="1" x14ac:dyDescent="0.4">
      <c r="A9" s="377">
        <v>2</v>
      </c>
      <c r="B9" s="376" t="s">
        <v>26</v>
      </c>
      <c r="C9" s="506"/>
      <c r="D9" s="506"/>
      <c r="E9" s="506"/>
      <c r="F9" s="507"/>
    </row>
    <row r="10" spans="1:6" ht="15.5" x14ac:dyDescent="0.35">
      <c r="A10" s="375" t="s">
        <v>400</v>
      </c>
      <c r="B10" s="374" t="s">
        <v>8</v>
      </c>
      <c r="C10" s="508"/>
      <c r="D10" s="508"/>
      <c r="E10" s="508"/>
      <c r="F10" s="509"/>
    </row>
    <row r="11" spans="1:6" ht="15.5" x14ac:dyDescent="0.35">
      <c r="A11" s="364" t="s">
        <v>471</v>
      </c>
      <c r="B11" s="331" t="s">
        <v>23</v>
      </c>
      <c r="C11" s="105" t="s">
        <v>5</v>
      </c>
      <c r="D11" s="373">
        <v>5.89</v>
      </c>
      <c r="E11" s="311"/>
      <c r="F11" s="338">
        <f>E11*D11</f>
        <v>0</v>
      </c>
    </row>
    <row r="12" spans="1:6" ht="15.5" x14ac:dyDescent="0.35">
      <c r="A12" s="372" t="s">
        <v>470</v>
      </c>
      <c r="B12" s="371" t="s">
        <v>469</v>
      </c>
      <c r="C12" s="366"/>
      <c r="D12" s="366"/>
      <c r="E12" s="285"/>
      <c r="F12" s="370"/>
    </row>
    <row r="13" spans="1:6" ht="15.5" x14ac:dyDescent="0.35">
      <c r="A13" s="364" t="s">
        <v>468</v>
      </c>
      <c r="B13" s="368" t="s">
        <v>13</v>
      </c>
      <c r="C13" s="366" t="s">
        <v>6</v>
      </c>
      <c r="D13" s="369">
        <v>29.2</v>
      </c>
      <c r="E13" s="311"/>
      <c r="F13" s="338">
        <f>E13*D13</f>
        <v>0</v>
      </c>
    </row>
    <row r="14" spans="1:6" ht="15.5" x14ac:dyDescent="0.35">
      <c r="A14" s="364" t="s">
        <v>467</v>
      </c>
      <c r="B14" s="368" t="s">
        <v>14</v>
      </c>
      <c r="C14" s="366" t="s">
        <v>6</v>
      </c>
      <c r="D14" s="365">
        <v>29.2</v>
      </c>
      <c r="E14" s="311"/>
      <c r="F14" s="338">
        <f>E14*D14</f>
        <v>0</v>
      </c>
    </row>
    <row r="15" spans="1:6" ht="15.5" x14ac:dyDescent="0.35">
      <c r="A15" s="364" t="s">
        <v>466</v>
      </c>
      <c r="B15" s="367" t="s">
        <v>465</v>
      </c>
      <c r="C15" s="366" t="s">
        <v>32</v>
      </c>
      <c r="D15" s="365">
        <v>1</v>
      </c>
      <c r="E15" s="311"/>
      <c r="F15" s="338">
        <f>E15*D15</f>
        <v>0</v>
      </c>
    </row>
    <row r="16" spans="1:6" ht="15.5" x14ac:dyDescent="0.35">
      <c r="A16" s="364"/>
      <c r="B16" s="363" t="s">
        <v>378</v>
      </c>
      <c r="C16" s="362"/>
      <c r="D16" s="362"/>
      <c r="E16" s="361"/>
      <c r="F16" s="360">
        <f>SUM(F11:F14)+F15</f>
        <v>0</v>
      </c>
    </row>
    <row r="17" spans="1:6" ht="16" thickBot="1" x14ac:dyDescent="0.4">
      <c r="A17" s="327"/>
      <c r="B17" s="359"/>
      <c r="C17" s="326"/>
      <c r="D17" s="326"/>
      <c r="E17" s="358"/>
      <c r="F17" s="357"/>
    </row>
    <row r="18" spans="1:6" ht="18" thickBot="1" x14ac:dyDescent="0.4">
      <c r="A18" s="510" t="s">
        <v>39</v>
      </c>
      <c r="B18" s="511"/>
      <c r="C18" s="511"/>
      <c r="D18" s="512"/>
      <c r="E18" s="254"/>
      <c r="F18" s="356">
        <f>+F8+F16</f>
        <v>0</v>
      </c>
    </row>
    <row r="19" spans="1:6" ht="16" thickBot="1" x14ac:dyDescent="0.4">
      <c r="A19" s="498"/>
      <c r="B19" s="499"/>
      <c r="C19" s="499"/>
      <c r="D19" s="499"/>
      <c r="E19" s="499"/>
      <c r="F19" s="500"/>
    </row>
    <row r="20" spans="1:6" ht="18" thickBot="1" x14ac:dyDescent="0.4">
      <c r="A20" s="355" t="s">
        <v>54</v>
      </c>
      <c r="B20" s="501" t="s">
        <v>40</v>
      </c>
      <c r="C20" s="502"/>
      <c r="D20" s="502"/>
      <c r="E20" s="502"/>
      <c r="F20" s="503"/>
    </row>
    <row r="21" spans="1:6" ht="16" thickBot="1" x14ac:dyDescent="0.4">
      <c r="A21" s="354"/>
      <c r="B21" s="353"/>
      <c r="C21" s="301"/>
      <c r="D21" s="301"/>
      <c r="E21" s="352"/>
      <c r="F21" s="299"/>
    </row>
    <row r="22" spans="1:6" ht="15.5" x14ac:dyDescent="0.35">
      <c r="A22" s="351">
        <v>3</v>
      </c>
      <c r="B22" s="267" t="s">
        <v>41</v>
      </c>
      <c r="C22" s="278"/>
      <c r="D22" s="278"/>
      <c r="E22" s="323"/>
      <c r="F22" s="276"/>
    </row>
    <row r="23" spans="1:6" ht="15.5" x14ac:dyDescent="0.35">
      <c r="A23" s="103" t="s">
        <v>464</v>
      </c>
      <c r="B23" s="331" t="s">
        <v>42</v>
      </c>
      <c r="C23" s="105"/>
      <c r="D23" s="331"/>
      <c r="E23" s="331"/>
      <c r="F23" s="350"/>
    </row>
    <row r="24" spans="1:6" ht="15.5" x14ac:dyDescent="0.35">
      <c r="A24" s="103" t="s">
        <v>153</v>
      </c>
      <c r="B24" s="331" t="s">
        <v>48</v>
      </c>
      <c r="C24" s="105" t="s">
        <v>44</v>
      </c>
      <c r="D24" s="348">
        <v>10</v>
      </c>
      <c r="E24" s="349"/>
      <c r="F24" s="338">
        <f>+E24*D24</f>
        <v>0</v>
      </c>
    </row>
    <row r="25" spans="1:6" ht="15.5" x14ac:dyDescent="0.35">
      <c r="A25" s="103" t="s">
        <v>397</v>
      </c>
      <c r="B25" s="331" t="s">
        <v>463</v>
      </c>
      <c r="C25" s="105" t="s">
        <v>50</v>
      </c>
      <c r="D25" s="348">
        <v>3</v>
      </c>
      <c r="E25" s="295"/>
      <c r="F25" s="329">
        <f>+E25*D25</f>
        <v>0</v>
      </c>
    </row>
    <row r="26" spans="1:6" ht="15.5" x14ac:dyDescent="0.35">
      <c r="A26" s="103" t="s">
        <v>170</v>
      </c>
      <c r="B26" s="331" t="s">
        <v>51</v>
      </c>
      <c r="C26" s="105" t="s">
        <v>50</v>
      </c>
      <c r="D26" s="348">
        <v>1</v>
      </c>
      <c r="E26" s="295"/>
      <c r="F26" s="329">
        <f>+E26*D26</f>
        <v>0</v>
      </c>
    </row>
    <row r="27" spans="1:6" ht="15.5" x14ac:dyDescent="0.35">
      <c r="A27" s="103" t="s">
        <v>462</v>
      </c>
      <c r="B27" s="331" t="s">
        <v>52</v>
      </c>
      <c r="C27" s="105" t="s">
        <v>50</v>
      </c>
      <c r="D27" s="348">
        <v>3</v>
      </c>
      <c r="E27" s="295"/>
      <c r="F27" s="329">
        <f>+E27*D27</f>
        <v>0</v>
      </c>
    </row>
    <row r="28" spans="1:6" ht="15.5" x14ac:dyDescent="0.35">
      <c r="A28" s="103" t="s">
        <v>275</v>
      </c>
      <c r="B28" s="262" t="s">
        <v>461</v>
      </c>
      <c r="C28" s="105" t="s">
        <v>50</v>
      </c>
      <c r="D28" s="348">
        <v>1</v>
      </c>
      <c r="E28" s="277"/>
      <c r="F28" s="329">
        <f>+E28*D28</f>
        <v>0</v>
      </c>
    </row>
    <row r="29" spans="1:6" ht="16" thickBot="1" x14ac:dyDescent="0.4">
      <c r="A29" s="346"/>
      <c r="B29" s="504" t="s">
        <v>53</v>
      </c>
      <c r="C29" s="505"/>
      <c r="D29" s="258"/>
      <c r="E29" s="347"/>
      <c r="F29" s="256">
        <f>SUM(F24:F28)</f>
        <v>0</v>
      </c>
    </row>
    <row r="30" spans="1:6" ht="16" thickBot="1" x14ac:dyDescent="0.4">
      <c r="A30" s="346"/>
      <c r="B30" s="345"/>
      <c r="C30" s="258"/>
      <c r="D30" s="258"/>
      <c r="E30" s="344"/>
      <c r="F30" s="343"/>
    </row>
    <row r="31" spans="1:6" ht="15.5" x14ac:dyDescent="0.35">
      <c r="A31" s="268">
        <v>4</v>
      </c>
      <c r="B31" s="267" t="s">
        <v>55</v>
      </c>
      <c r="C31" s="278"/>
      <c r="D31" s="278"/>
      <c r="E31" s="323"/>
      <c r="F31" s="276"/>
    </row>
    <row r="32" spans="1:6" ht="15.5" x14ac:dyDescent="0.35">
      <c r="A32" s="309" t="s">
        <v>174</v>
      </c>
      <c r="B32" s="308" t="s">
        <v>56</v>
      </c>
      <c r="C32" s="105"/>
      <c r="D32" s="105"/>
      <c r="E32" s="292"/>
      <c r="F32" s="269"/>
    </row>
    <row r="33" spans="1:6" ht="15.5" x14ac:dyDescent="0.35">
      <c r="A33" s="103" t="s">
        <v>393</v>
      </c>
      <c r="B33" s="331" t="s">
        <v>460</v>
      </c>
      <c r="C33" s="105" t="s">
        <v>32</v>
      </c>
      <c r="D33" s="105">
        <v>1</v>
      </c>
      <c r="E33" s="342"/>
      <c r="F33" s="338">
        <f t="shared" ref="F33:F39" si="0">+E33*D33</f>
        <v>0</v>
      </c>
    </row>
    <row r="34" spans="1:6" ht="15.5" x14ac:dyDescent="0.35">
      <c r="A34" s="103" t="s">
        <v>392</v>
      </c>
      <c r="B34" s="331" t="s">
        <v>459</v>
      </c>
      <c r="C34" s="105" t="s">
        <v>32</v>
      </c>
      <c r="D34" s="105">
        <v>1</v>
      </c>
      <c r="E34" s="342"/>
      <c r="F34" s="338">
        <f t="shared" si="0"/>
        <v>0</v>
      </c>
    </row>
    <row r="35" spans="1:6" ht="31" x14ac:dyDescent="0.35">
      <c r="A35" s="103" t="s">
        <v>390</v>
      </c>
      <c r="B35" s="341" t="s">
        <v>458</v>
      </c>
      <c r="C35" s="280" t="s">
        <v>44</v>
      </c>
      <c r="D35" s="105">
        <v>252</v>
      </c>
      <c r="E35" s="342"/>
      <c r="F35" s="338">
        <f t="shared" si="0"/>
        <v>0</v>
      </c>
    </row>
    <row r="36" spans="1:6" ht="15.5" x14ac:dyDescent="0.35">
      <c r="A36" s="103" t="s">
        <v>389</v>
      </c>
      <c r="B36" s="341" t="s">
        <v>457</v>
      </c>
      <c r="C36" s="280" t="s">
        <v>44</v>
      </c>
      <c r="D36" s="336">
        <v>199</v>
      </c>
      <c r="E36" s="339"/>
      <c r="F36" s="338">
        <f t="shared" si="0"/>
        <v>0</v>
      </c>
    </row>
    <row r="37" spans="1:6" ht="15.5" x14ac:dyDescent="0.35">
      <c r="A37" s="103" t="s">
        <v>388</v>
      </c>
      <c r="B37" s="341" t="s">
        <v>183</v>
      </c>
      <c r="C37" s="280" t="s">
        <v>50</v>
      </c>
      <c r="D37" s="336">
        <v>6</v>
      </c>
      <c r="E37" s="339"/>
      <c r="F37" s="338">
        <f t="shared" si="0"/>
        <v>0</v>
      </c>
    </row>
    <row r="38" spans="1:6" ht="15.5" x14ac:dyDescent="0.35">
      <c r="A38" s="103" t="s">
        <v>456</v>
      </c>
      <c r="B38" s="340" t="s">
        <v>455</v>
      </c>
      <c r="C38" s="280" t="s">
        <v>44</v>
      </c>
      <c r="D38" s="336">
        <v>8</v>
      </c>
      <c r="E38" s="339"/>
      <c r="F38" s="338">
        <f t="shared" si="0"/>
        <v>0</v>
      </c>
    </row>
    <row r="39" spans="1:6" ht="31" x14ac:dyDescent="0.35">
      <c r="A39" s="103" t="s">
        <v>454</v>
      </c>
      <c r="B39" s="340" t="s">
        <v>453</v>
      </c>
      <c r="C39" s="280" t="s">
        <v>32</v>
      </c>
      <c r="D39" s="336">
        <v>1</v>
      </c>
      <c r="E39" s="339"/>
      <c r="F39" s="338">
        <f t="shared" si="0"/>
        <v>0</v>
      </c>
    </row>
    <row r="40" spans="1:6" ht="15.5" x14ac:dyDescent="0.35">
      <c r="A40" s="337"/>
      <c r="B40" s="523" t="s">
        <v>59</v>
      </c>
      <c r="C40" s="523"/>
      <c r="D40" s="336"/>
      <c r="E40" s="335"/>
      <c r="F40" s="316">
        <f>SUM(F33:F39)</f>
        <v>0</v>
      </c>
    </row>
    <row r="41" spans="1:6" ht="15.5" x14ac:dyDescent="0.35">
      <c r="A41" s="333">
        <v>5</v>
      </c>
      <c r="B41" s="308" t="s">
        <v>60</v>
      </c>
      <c r="C41" s="334"/>
      <c r="D41" s="99"/>
      <c r="E41" s="330"/>
      <c r="F41" s="265"/>
    </row>
    <row r="42" spans="1:6" ht="15.5" x14ac:dyDescent="0.35">
      <c r="A42" s="333">
        <v>5.0999999999999996</v>
      </c>
      <c r="B42" s="331" t="s">
        <v>61</v>
      </c>
      <c r="C42" s="331" t="s">
        <v>37</v>
      </c>
      <c r="D42" s="105">
        <v>193.7</v>
      </c>
      <c r="E42" s="330"/>
      <c r="F42" s="329">
        <f>E42*D42</f>
        <v>0</v>
      </c>
    </row>
    <row r="43" spans="1:6" ht="15.5" x14ac:dyDescent="0.35">
      <c r="A43" s="103" t="s">
        <v>452</v>
      </c>
      <c r="B43" s="331" t="s">
        <v>62</v>
      </c>
      <c r="C43" s="331" t="s">
        <v>50</v>
      </c>
      <c r="D43" s="105">
        <v>3</v>
      </c>
      <c r="E43" s="330"/>
      <c r="F43" s="329">
        <f>E43*D43</f>
        <v>0</v>
      </c>
    </row>
    <row r="44" spans="1:6" ht="15.5" x14ac:dyDescent="0.35">
      <c r="A44" s="103" t="s">
        <v>186</v>
      </c>
      <c r="B44" s="331" t="s">
        <v>451</v>
      </c>
      <c r="C44" s="331" t="s">
        <v>44</v>
      </c>
      <c r="D44" s="105">
        <v>52</v>
      </c>
      <c r="E44" s="330"/>
      <c r="F44" s="329">
        <f>E44*D44</f>
        <v>0</v>
      </c>
    </row>
    <row r="45" spans="1:6" ht="15.5" x14ac:dyDescent="0.35">
      <c r="A45" s="332" t="s">
        <v>450</v>
      </c>
      <c r="B45" s="331" t="s">
        <v>449</v>
      </c>
      <c r="C45" s="331" t="s">
        <v>37</v>
      </c>
      <c r="D45" s="105">
        <v>193</v>
      </c>
      <c r="E45" s="330"/>
      <c r="F45" s="329">
        <f>D45*E45</f>
        <v>0</v>
      </c>
    </row>
    <row r="46" spans="1:6" ht="16" thickBot="1" x14ac:dyDescent="0.4">
      <c r="A46" s="103"/>
      <c r="B46" s="523" t="s">
        <v>364</v>
      </c>
      <c r="C46" s="523"/>
      <c r="D46" s="105"/>
      <c r="E46" s="292"/>
      <c r="F46" s="316">
        <f>+SUM(F42:F43)+F45+F44</f>
        <v>0</v>
      </c>
    </row>
    <row r="47" spans="1:6" ht="16" thickBot="1" x14ac:dyDescent="0.4">
      <c r="A47" s="259"/>
      <c r="B47" s="496" t="s">
        <v>64</v>
      </c>
      <c r="C47" s="497"/>
      <c r="D47" s="274"/>
      <c r="E47" s="328"/>
      <c r="F47" s="272">
        <f>+F46+F40</f>
        <v>0</v>
      </c>
    </row>
    <row r="48" spans="1:6" ht="16" thickBot="1" x14ac:dyDescent="0.4">
      <c r="A48" s="327"/>
      <c r="B48" s="326"/>
      <c r="C48" s="326"/>
      <c r="D48" s="326"/>
      <c r="E48" s="325"/>
      <c r="F48" s="324"/>
    </row>
    <row r="49" spans="1:6" ht="15.5" x14ac:dyDescent="0.35">
      <c r="A49" s="268">
        <v>6</v>
      </c>
      <c r="B49" s="267" t="s">
        <v>65</v>
      </c>
      <c r="C49" s="278"/>
      <c r="D49" s="278"/>
      <c r="E49" s="323"/>
      <c r="F49" s="276"/>
    </row>
    <row r="50" spans="1:6" ht="15.5" x14ac:dyDescent="0.35">
      <c r="A50" s="309" t="s">
        <v>448</v>
      </c>
      <c r="B50" s="308" t="s">
        <v>66</v>
      </c>
      <c r="C50" s="99"/>
      <c r="D50" s="99"/>
      <c r="E50" s="307"/>
      <c r="F50" s="265"/>
    </row>
    <row r="51" spans="1:6" ht="15.5" x14ac:dyDescent="0.35">
      <c r="A51" s="103" t="s">
        <v>194</v>
      </c>
      <c r="B51" s="322" t="s">
        <v>447</v>
      </c>
      <c r="C51" s="318" t="s">
        <v>32</v>
      </c>
      <c r="D51" s="318">
        <v>1</v>
      </c>
      <c r="E51" s="314"/>
      <c r="F51" s="260">
        <f>E51*D51</f>
        <v>0</v>
      </c>
    </row>
    <row r="52" spans="1:6" ht="15.5" x14ac:dyDescent="0.35">
      <c r="A52" s="103" t="s">
        <v>263</v>
      </c>
      <c r="B52" s="321" t="s">
        <v>262</v>
      </c>
      <c r="C52" s="318" t="s">
        <v>50</v>
      </c>
      <c r="D52" s="318">
        <v>1</v>
      </c>
      <c r="E52" s="314"/>
      <c r="F52" s="260">
        <f>E52*D52</f>
        <v>0</v>
      </c>
    </row>
    <row r="53" spans="1:6" ht="16" thickBot="1" x14ac:dyDescent="0.4">
      <c r="A53" s="103" t="s">
        <v>446</v>
      </c>
      <c r="B53" s="320" t="s">
        <v>445</v>
      </c>
      <c r="C53" s="319" t="s">
        <v>50</v>
      </c>
      <c r="D53" s="318">
        <v>4</v>
      </c>
      <c r="E53" s="317"/>
      <c r="F53" s="260">
        <f>E53*D53</f>
        <v>0</v>
      </c>
    </row>
    <row r="54" spans="1:6" ht="16" thickBot="1" x14ac:dyDescent="0.4">
      <c r="A54" s="103"/>
      <c r="B54" s="496" t="s">
        <v>360</v>
      </c>
      <c r="C54" s="497"/>
      <c r="D54" s="105"/>
      <c r="F54" s="316">
        <f>SUM(F51:F52)+F53</f>
        <v>0</v>
      </c>
    </row>
    <row r="55" spans="1:6" ht="15.5" x14ac:dyDescent="0.35">
      <c r="A55" s="309" t="s">
        <v>444</v>
      </c>
      <c r="B55" s="308" t="s">
        <v>68</v>
      </c>
      <c r="C55" s="99"/>
      <c r="D55" s="99"/>
      <c r="E55" s="314"/>
      <c r="F55" s="265"/>
    </row>
    <row r="56" spans="1:6" ht="16" thickBot="1" x14ac:dyDescent="0.4">
      <c r="A56" s="312" t="s">
        <v>443</v>
      </c>
      <c r="B56" s="315" t="s">
        <v>69</v>
      </c>
      <c r="C56" s="315" t="s">
        <v>37</v>
      </c>
      <c r="D56" s="170">
        <v>102.535</v>
      </c>
      <c r="E56" s="314"/>
      <c r="F56" s="313">
        <f>+E56*D56</f>
        <v>0</v>
      </c>
    </row>
    <row r="57" spans="1:6" ht="16" thickBot="1" x14ac:dyDescent="0.4">
      <c r="A57" s="312"/>
      <c r="B57" s="496" t="s">
        <v>281</v>
      </c>
      <c r="C57" s="497"/>
      <c r="D57" s="170"/>
      <c r="F57" s="305">
        <f>+F56</f>
        <v>0</v>
      </c>
    </row>
    <row r="58" spans="1:6" ht="15.5" x14ac:dyDescent="0.35">
      <c r="A58" s="309" t="s">
        <v>442</v>
      </c>
      <c r="B58" s="308" t="s">
        <v>70</v>
      </c>
      <c r="C58" s="99"/>
      <c r="D58" s="99"/>
      <c r="E58" s="311"/>
      <c r="F58" s="265"/>
    </row>
    <row r="59" spans="1:6" ht="31" x14ac:dyDescent="0.35">
      <c r="A59" s="103">
        <v>8.1</v>
      </c>
      <c r="B59" s="98" t="s">
        <v>441</v>
      </c>
      <c r="C59" s="99" t="s">
        <v>44</v>
      </c>
      <c r="D59" s="99">
        <v>7.3</v>
      </c>
      <c r="E59" s="277"/>
      <c r="F59" s="265">
        <f>+E59*D59</f>
        <v>0</v>
      </c>
    </row>
    <row r="60" spans="1:6" ht="31.5" thickBot="1" x14ac:dyDescent="0.4">
      <c r="A60" s="103" t="s">
        <v>207</v>
      </c>
      <c r="B60" s="98" t="s">
        <v>440</v>
      </c>
      <c r="C60" s="99" t="s">
        <v>44</v>
      </c>
      <c r="D60" s="99">
        <v>2.35</v>
      </c>
      <c r="E60" s="277"/>
      <c r="F60" s="265">
        <f>+E60*D60</f>
        <v>0</v>
      </c>
    </row>
    <row r="61" spans="1:6" ht="16" thickBot="1" x14ac:dyDescent="0.4">
      <c r="A61" s="310" t="s">
        <v>208</v>
      </c>
      <c r="B61" s="496" t="s">
        <v>354</v>
      </c>
      <c r="C61" s="497"/>
      <c r="D61" s="99"/>
      <c r="F61" s="305">
        <f>SUM(F59:F60)</f>
        <v>0</v>
      </c>
    </row>
    <row r="62" spans="1:6" ht="15.5" x14ac:dyDescent="0.35">
      <c r="A62" s="309" t="s">
        <v>209</v>
      </c>
      <c r="B62" s="308" t="s">
        <v>73</v>
      </c>
      <c r="C62" s="99"/>
      <c r="D62" s="99"/>
      <c r="E62" s="307"/>
      <c r="F62" s="265"/>
    </row>
    <row r="63" spans="1:6" ht="15.5" x14ac:dyDescent="0.35">
      <c r="A63" s="103" t="s">
        <v>353</v>
      </c>
      <c r="B63" s="104" t="s">
        <v>74</v>
      </c>
      <c r="C63" s="105" t="s">
        <v>50</v>
      </c>
      <c r="D63" s="105">
        <v>7</v>
      </c>
      <c r="E63" s="306"/>
      <c r="F63" s="294">
        <f>+E63*D63</f>
        <v>0</v>
      </c>
    </row>
    <row r="64" spans="1:6" ht="15.5" x14ac:dyDescent="0.35">
      <c r="A64" s="103" t="s">
        <v>352</v>
      </c>
      <c r="B64" s="104" t="s">
        <v>75</v>
      </c>
      <c r="C64" s="105" t="s">
        <v>50</v>
      </c>
      <c r="D64" s="105">
        <v>4</v>
      </c>
      <c r="E64" s="306"/>
      <c r="F64" s="294">
        <f>+E64*D64</f>
        <v>0</v>
      </c>
    </row>
    <row r="65" spans="1:6" ht="16" thickBot="1" x14ac:dyDescent="0.4">
      <c r="A65" s="103" t="s">
        <v>351</v>
      </c>
      <c r="B65" s="104" t="s">
        <v>76</v>
      </c>
      <c r="C65" s="105" t="s">
        <v>50</v>
      </c>
      <c r="D65" s="107">
        <v>1</v>
      </c>
      <c r="E65" s="306"/>
      <c r="F65" s="294">
        <f>+E65*D65</f>
        <v>0</v>
      </c>
    </row>
    <row r="66" spans="1:6" ht="16" thickBot="1" x14ac:dyDescent="0.4">
      <c r="A66" s="103"/>
      <c r="B66" s="496" t="s">
        <v>349</v>
      </c>
      <c r="C66" s="497"/>
      <c r="D66" s="105"/>
      <c r="F66" s="305">
        <f>SUM(F63:F65)</f>
        <v>0</v>
      </c>
    </row>
    <row r="67" spans="1:6" ht="16" thickBot="1" x14ac:dyDescent="0.4">
      <c r="A67" s="259"/>
      <c r="B67" s="496" t="s">
        <v>77</v>
      </c>
      <c r="C67" s="497"/>
      <c r="D67" s="274"/>
      <c r="E67" s="270"/>
      <c r="F67" s="272">
        <f>F61+F57+F54+F66</f>
        <v>0</v>
      </c>
    </row>
    <row r="68" spans="1:6" ht="16" thickBot="1" x14ac:dyDescent="0.4">
      <c r="A68" s="304"/>
      <c r="B68" s="302"/>
      <c r="C68" s="301"/>
      <c r="D68" s="301"/>
      <c r="E68" s="300"/>
      <c r="F68" s="299"/>
    </row>
    <row r="69" spans="1:6" ht="15.5" x14ac:dyDescent="0.35">
      <c r="A69" s="268">
        <v>9</v>
      </c>
      <c r="B69" s="267" t="s">
        <v>78</v>
      </c>
      <c r="C69" s="278"/>
      <c r="D69" s="278"/>
      <c r="E69" s="303"/>
      <c r="F69" s="276"/>
    </row>
    <row r="70" spans="1:6" ht="31" x14ac:dyDescent="0.35">
      <c r="A70" s="103" t="s">
        <v>212</v>
      </c>
      <c r="B70" s="104" t="s">
        <v>439</v>
      </c>
      <c r="C70" s="105" t="s">
        <v>32</v>
      </c>
      <c r="D70" s="105">
        <v>1</v>
      </c>
      <c r="E70" s="295"/>
      <c r="F70" s="294">
        <f>+E70*D70</f>
        <v>0</v>
      </c>
    </row>
    <row r="71" spans="1:6" ht="15.5" x14ac:dyDescent="0.35">
      <c r="A71" s="103" t="s">
        <v>213</v>
      </c>
      <c r="B71" s="104" t="s">
        <v>438</v>
      </c>
      <c r="C71" s="105" t="s">
        <v>32</v>
      </c>
      <c r="D71" s="105">
        <v>1</v>
      </c>
      <c r="E71" s="295"/>
      <c r="F71" s="294">
        <f>+E71*D71</f>
        <v>0</v>
      </c>
    </row>
    <row r="72" spans="1:6" ht="15.5" x14ac:dyDescent="0.35">
      <c r="A72" s="103" t="s">
        <v>214</v>
      </c>
      <c r="B72" s="104" t="s">
        <v>437</v>
      </c>
      <c r="C72" s="105" t="s">
        <v>32</v>
      </c>
      <c r="D72" s="105">
        <v>1</v>
      </c>
      <c r="E72" s="295"/>
      <c r="F72" s="294">
        <f>+E72*D72</f>
        <v>0</v>
      </c>
    </row>
    <row r="73" spans="1:6" ht="16" thickBot="1" x14ac:dyDescent="0.4">
      <c r="A73" s="103" t="s">
        <v>215</v>
      </c>
      <c r="B73" s="104" t="s">
        <v>436</v>
      </c>
      <c r="C73" s="105" t="s">
        <v>32</v>
      </c>
      <c r="D73" s="105">
        <v>1</v>
      </c>
      <c r="E73" s="295"/>
      <c r="F73" s="294">
        <f>+E73*D73</f>
        <v>0</v>
      </c>
    </row>
    <row r="74" spans="1:6" ht="16" thickBot="1" x14ac:dyDescent="0.4">
      <c r="A74" s="259"/>
      <c r="B74" s="496" t="s">
        <v>77</v>
      </c>
      <c r="C74" s="497"/>
      <c r="D74" s="274"/>
      <c r="E74" s="257"/>
      <c r="F74" s="272">
        <f>SUM(F70:F73)</f>
        <v>0</v>
      </c>
    </row>
    <row r="75" spans="1:6" ht="16" thickBot="1" x14ac:dyDescent="0.4">
      <c r="A75" s="524"/>
      <c r="B75" s="525"/>
      <c r="C75" s="301"/>
      <c r="D75" s="301"/>
      <c r="E75" s="300"/>
      <c r="F75" s="299"/>
    </row>
    <row r="76" spans="1:6" ht="15.5" x14ac:dyDescent="0.35">
      <c r="A76" s="268">
        <v>10</v>
      </c>
      <c r="B76" s="267" t="s">
        <v>343</v>
      </c>
      <c r="C76" s="278"/>
      <c r="D76" s="278"/>
      <c r="E76" s="291"/>
      <c r="F76" s="276"/>
    </row>
    <row r="77" spans="1:6" ht="15.5" x14ac:dyDescent="0.35">
      <c r="A77" s="103" t="s">
        <v>219</v>
      </c>
      <c r="B77" s="104" t="s">
        <v>435</v>
      </c>
      <c r="C77" s="271" t="s">
        <v>165</v>
      </c>
      <c r="D77" s="271">
        <v>1</v>
      </c>
      <c r="E77" s="298"/>
      <c r="F77" s="260">
        <f t="shared" ref="F77:F82" si="1">+E77*D77</f>
        <v>0</v>
      </c>
    </row>
    <row r="78" spans="1:6" ht="15.5" x14ac:dyDescent="0.35">
      <c r="A78" s="103" t="s">
        <v>220</v>
      </c>
      <c r="B78" s="104" t="s">
        <v>89</v>
      </c>
      <c r="C78" s="105" t="s">
        <v>50</v>
      </c>
      <c r="D78" s="105">
        <v>4</v>
      </c>
      <c r="E78" s="275"/>
      <c r="F78" s="260">
        <f t="shared" si="1"/>
        <v>0</v>
      </c>
    </row>
    <row r="79" spans="1:6" ht="31" x14ac:dyDescent="0.35">
      <c r="A79" s="103" t="s">
        <v>342</v>
      </c>
      <c r="B79" s="104" t="s">
        <v>90</v>
      </c>
      <c r="C79" s="105" t="s">
        <v>50</v>
      </c>
      <c r="D79" s="105">
        <v>2</v>
      </c>
      <c r="E79" s="275"/>
      <c r="F79" s="260">
        <f t="shared" si="1"/>
        <v>0</v>
      </c>
    </row>
    <row r="80" spans="1:6" ht="15.5" x14ac:dyDescent="0.35">
      <c r="A80" s="103" t="s">
        <v>341</v>
      </c>
      <c r="B80" s="104" t="s">
        <v>91</v>
      </c>
      <c r="C80" s="105" t="s">
        <v>50</v>
      </c>
      <c r="D80" s="105">
        <v>2</v>
      </c>
      <c r="E80" s="275"/>
      <c r="F80" s="260">
        <f t="shared" si="1"/>
        <v>0</v>
      </c>
    </row>
    <row r="81" spans="1:6" ht="15.5" x14ac:dyDescent="0.35">
      <c r="A81" s="103" t="s">
        <v>340</v>
      </c>
      <c r="B81" s="104" t="s">
        <v>92</v>
      </c>
      <c r="C81" s="105" t="s">
        <v>50</v>
      </c>
      <c r="D81" s="105">
        <v>2</v>
      </c>
      <c r="E81" s="275"/>
      <c r="F81" s="260">
        <f t="shared" si="1"/>
        <v>0</v>
      </c>
    </row>
    <row r="82" spans="1:6" ht="16" thickBot="1" x14ac:dyDescent="0.4">
      <c r="A82" s="103" t="s">
        <v>339</v>
      </c>
      <c r="B82" s="98" t="s">
        <v>93</v>
      </c>
      <c r="C82" s="99" t="s">
        <v>50</v>
      </c>
      <c r="D82" s="99">
        <v>2</v>
      </c>
      <c r="E82" s="275"/>
      <c r="F82" s="260">
        <f t="shared" si="1"/>
        <v>0</v>
      </c>
    </row>
    <row r="83" spans="1:6" ht="16" thickBot="1" x14ac:dyDescent="0.4">
      <c r="A83" s="259"/>
      <c r="B83" s="496" t="s">
        <v>338</v>
      </c>
      <c r="C83" s="497"/>
      <c r="D83" s="274"/>
      <c r="E83" s="257"/>
      <c r="F83" s="272">
        <f>SUM(F77:F82)</f>
        <v>0</v>
      </c>
    </row>
    <row r="84" spans="1:6" ht="15.5" x14ac:dyDescent="0.35">
      <c r="A84" s="268">
        <v>12</v>
      </c>
      <c r="B84" s="267" t="s">
        <v>95</v>
      </c>
      <c r="C84" s="278"/>
      <c r="D84" s="278"/>
      <c r="E84" s="297"/>
      <c r="F84" s="276"/>
    </row>
    <row r="85" spans="1:6" ht="15.5" x14ac:dyDescent="0.35">
      <c r="A85" s="103" t="s">
        <v>221</v>
      </c>
      <c r="B85" s="104" t="s">
        <v>434</v>
      </c>
      <c r="C85" s="105"/>
      <c r="D85" s="105"/>
      <c r="E85" s="296"/>
      <c r="F85" s="294"/>
    </row>
    <row r="86" spans="1:6" ht="15.5" x14ac:dyDescent="0.35">
      <c r="A86" s="103" t="s">
        <v>433</v>
      </c>
      <c r="B86" s="104" t="s">
        <v>336</v>
      </c>
      <c r="C86" s="105" t="s">
        <v>37</v>
      </c>
      <c r="D86" s="123">
        <v>312</v>
      </c>
      <c r="E86" s="295"/>
      <c r="F86" s="294">
        <f>+E86*D86</f>
        <v>0</v>
      </c>
    </row>
    <row r="87" spans="1:6" ht="15.5" x14ac:dyDescent="0.35">
      <c r="A87" s="103" t="s">
        <v>432</v>
      </c>
      <c r="B87" s="104" t="s">
        <v>96</v>
      </c>
      <c r="C87" s="105" t="s">
        <v>37</v>
      </c>
      <c r="D87" s="123">
        <v>139</v>
      </c>
      <c r="E87" s="295"/>
      <c r="F87" s="294">
        <f>+E87*D87</f>
        <v>0</v>
      </c>
    </row>
    <row r="88" spans="1:6" ht="16" thickBot="1" x14ac:dyDescent="0.4">
      <c r="A88" s="103" t="s">
        <v>222</v>
      </c>
      <c r="B88" s="104" t="s">
        <v>269</v>
      </c>
      <c r="C88" s="105" t="s">
        <v>37</v>
      </c>
      <c r="D88" s="123">
        <v>313</v>
      </c>
      <c r="E88" s="295"/>
      <c r="F88" s="294">
        <f>+E88*D88</f>
        <v>0</v>
      </c>
    </row>
    <row r="89" spans="1:6" ht="16" thickBot="1" x14ac:dyDescent="0.4">
      <c r="A89" s="103"/>
      <c r="B89" s="496" t="s">
        <v>97</v>
      </c>
      <c r="C89" s="497"/>
      <c r="D89" s="105"/>
      <c r="F89" s="272">
        <f>SUM(F86:F88)</f>
        <v>0</v>
      </c>
    </row>
    <row r="90" spans="1:6" ht="16" thickBot="1" x14ac:dyDescent="0.4">
      <c r="A90" s="103"/>
      <c r="B90" s="104"/>
      <c r="C90" s="105"/>
      <c r="D90" s="105"/>
      <c r="E90" s="292"/>
      <c r="F90" s="260"/>
    </row>
    <row r="91" spans="1:6" ht="15.5" x14ac:dyDescent="0.35">
      <c r="A91" s="268">
        <v>13</v>
      </c>
      <c r="B91" s="293" t="s">
        <v>98</v>
      </c>
      <c r="C91" s="99"/>
      <c r="D91" s="99"/>
      <c r="E91" s="292"/>
      <c r="F91" s="265"/>
    </row>
    <row r="92" spans="1:6" ht="15.5" x14ac:dyDescent="0.35">
      <c r="A92" s="103" t="s">
        <v>229</v>
      </c>
      <c r="B92" s="104" t="s">
        <v>99</v>
      </c>
      <c r="C92" s="105" t="s">
        <v>50</v>
      </c>
      <c r="D92" s="107">
        <v>5</v>
      </c>
      <c r="E92" s="275"/>
      <c r="F92" s="260">
        <f t="shared" ref="F92:F99" si="2">+E92*D92</f>
        <v>0</v>
      </c>
    </row>
    <row r="93" spans="1:6" ht="15.5" x14ac:dyDescent="0.35">
      <c r="A93" s="103" t="s">
        <v>230</v>
      </c>
      <c r="B93" s="104" t="s">
        <v>100</v>
      </c>
      <c r="C93" s="105" t="s">
        <v>50</v>
      </c>
      <c r="D93" s="107">
        <v>7</v>
      </c>
      <c r="E93" s="275"/>
      <c r="F93" s="260">
        <f t="shared" si="2"/>
        <v>0</v>
      </c>
    </row>
    <row r="94" spans="1:6" ht="15.5" x14ac:dyDescent="0.35">
      <c r="A94" s="103" t="s">
        <v>231</v>
      </c>
      <c r="B94" s="104" t="s">
        <v>101</v>
      </c>
      <c r="C94" s="105" t="s">
        <v>50</v>
      </c>
      <c r="D94" s="107">
        <v>7</v>
      </c>
      <c r="E94" s="275"/>
      <c r="F94" s="260">
        <f t="shared" si="2"/>
        <v>0</v>
      </c>
    </row>
    <row r="95" spans="1:6" ht="15.5" x14ac:dyDescent="0.35">
      <c r="A95" s="103" t="s">
        <v>232</v>
      </c>
      <c r="B95" s="104" t="s">
        <v>102</v>
      </c>
      <c r="C95" s="105" t="s">
        <v>50</v>
      </c>
      <c r="D95" s="107">
        <v>1</v>
      </c>
      <c r="E95" s="275"/>
      <c r="F95" s="260">
        <f t="shared" si="2"/>
        <v>0</v>
      </c>
    </row>
    <row r="96" spans="1:6" ht="15.5" x14ac:dyDescent="0.35">
      <c r="A96" s="103" t="s">
        <v>233</v>
      </c>
      <c r="B96" s="104" t="s">
        <v>103</v>
      </c>
      <c r="C96" s="105" t="s">
        <v>50</v>
      </c>
      <c r="D96" s="107">
        <v>1</v>
      </c>
      <c r="E96" s="275"/>
      <c r="F96" s="260">
        <f t="shared" si="2"/>
        <v>0</v>
      </c>
    </row>
    <row r="97" spans="1:6" ht="15.5" x14ac:dyDescent="0.35">
      <c r="A97" s="103" t="s">
        <v>234</v>
      </c>
      <c r="B97" s="104" t="s">
        <v>104</v>
      </c>
      <c r="C97" s="105" t="s">
        <v>50</v>
      </c>
      <c r="D97" s="107">
        <v>1</v>
      </c>
      <c r="E97" s="275"/>
      <c r="F97" s="260">
        <f t="shared" si="2"/>
        <v>0</v>
      </c>
    </row>
    <row r="98" spans="1:6" ht="15.5" x14ac:dyDescent="0.35">
      <c r="A98" s="103" t="s">
        <v>431</v>
      </c>
      <c r="B98" s="104" t="s">
        <v>105</v>
      </c>
      <c r="C98" s="105" t="s">
        <v>50</v>
      </c>
      <c r="D98" s="107">
        <v>1</v>
      </c>
      <c r="E98" s="275"/>
      <c r="F98" s="260">
        <f t="shared" si="2"/>
        <v>0</v>
      </c>
    </row>
    <row r="99" spans="1:6" ht="16" thickBot="1" x14ac:dyDescent="0.4">
      <c r="A99" s="103" t="s">
        <v>430</v>
      </c>
      <c r="B99" s="104" t="s">
        <v>106</v>
      </c>
      <c r="C99" s="105" t="s">
        <v>50</v>
      </c>
      <c r="D99" s="107">
        <v>17</v>
      </c>
      <c r="E99" s="275"/>
      <c r="F99" s="260">
        <f t="shared" si="2"/>
        <v>0</v>
      </c>
    </row>
    <row r="100" spans="1:6" ht="16" thickBot="1" x14ac:dyDescent="0.4">
      <c r="A100" s="103"/>
      <c r="B100" s="496" t="s">
        <v>107</v>
      </c>
      <c r="C100" s="497"/>
      <c r="D100" s="105"/>
      <c r="F100" s="272">
        <f>SUM(F92:F99)</f>
        <v>0</v>
      </c>
    </row>
    <row r="101" spans="1:6" ht="16" thickBot="1" x14ac:dyDescent="0.4">
      <c r="A101" s="263"/>
      <c r="B101" s="281"/>
      <c r="C101" s="280"/>
      <c r="D101" s="280"/>
      <c r="E101" s="292"/>
      <c r="F101" s="279"/>
    </row>
    <row r="102" spans="1:6" ht="15.5" x14ac:dyDescent="0.35">
      <c r="A102" s="268">
        <v>14</v>
      </c>
      <c r="B102" s="267" t="s">
        <v>108</v>
      </c>
      <c r="C102" s="278"/>
      <c r="D102" s="278"/>
      <c r="E102" s="291"/>
      <c r="F102" s="276"/>
    </row>
    <row r="103" spans="1:6" ht="15.5" x14ac:dyDescent="0.35">
      <c r="A103" s="103" t="s">
        <v>235</v>
      </c>
      <c r="B103" s="104" t="s">
        <v>109</v>
      </c>
      <c r="C103" s="105" t="s">
        <v>110</v>
      </c>
      <c r="D103" s="107">
        <v>30.98</v>
      </c>
      <c r="E103" s="275"/>
      <c r="F103" s="260">
        <f t="shared" ref="F103:F108" si="3">+E103*D103</f>
        <v>0</v>
      </c>
    </row>
    <row r="104" spans="1:6" ht="15.5" x14ac:dyDescent="0.35">
      <c r="A104" s="103" t="s">
        <v>334</v>
      </c>
      <c r="B104" s="104" t="s">
        <v>111</v>
      </c>
      <c r="C104" s="105" t="s">
        <v>38</v>
      </c>
      <c r="D104" s="107">
        <v>10.11</v>
      </c>
      <c r="E104" s="275"/>
      <c r="F104" s="260">
        <f t="shared" si="3"/>
        <v>0</v>
      </c>
    </row>
    <row r="105" spans="1:6" ht="15.5" x14ac:dyDescent="0.35">
      <c r="A105" s="103" t="s">
        <v>333</v>
      </c>
      <c r="B105" s="104" t="s">
        <v>112</v>
      </c>
      <c r="C105" s="105" t="s">
        <v>38</v>
      </c>
      <c r="D105" s="107">
        <v>2.96</v>
      </c>
      <c r="E105" s="275"/>
      <c r="F105" s="260">
        <f t="shared" si="3"/>
        <v>0</v>
      </c>
    </row>
    <row r="106" spans="1:6" ht="15.5" x14ac:dyDescent="0.35">
      <c r="A106" s="103" t="s">
        <v>332</v>
      </c>
      <c r="B106" s="104" t="s">
        <v>113</v>
      </c>
      <c r="C106" s="105" t="s">
        <v>38</v>
      </c>
      <c r="D106" s="107">
        <v>5.3</v>
      </c>
      <c r="E106" s="275"/>
      <c r="F106" s="260">
        <f t="shared" si="3"/>
        <v>0</v>
      </c>
    </row>
    <row r="107" spans="1:6" ht="15.5" x14ac:dyDescent="0.35">
      <c r="A107" s="103" t="s">
        <v>331</v>
      </c>
      <c r="B107" s="104" t="s">
        <v>114</v>
      </c>
      <c r="C107" s="105" t="s">
        <v>50</v>
      </c>
      <c r="D107" s="107">
        <v>8</v>
      </c>
      <c r="E107" s="275"/>
      <c r="F107" s="260">
        <f t="shared" si="3"/>
        <v>0</v>
      </c>
    </row>
    <row r="108" spans="1:6" ht="15.5" x14ac:dyDescent="0.35">
      <c r="A108" s="103" t="s">
        <v>330</v>
      </c>
      <c r="B108" s="104" t="s">
        <v>115</v>
      </c>
      <c r="C108" s="105" t="s">
        <v>37</v>
      </c>
      <c r="D108" s="107">
        <v>29.6</v>
      </c>
      <c r="E108" s="275"/>
      <c r="F108" s="260">
        <f t="shared" si="3"/>
        <v>0</v>
      </c>
    </row>
    <row r="109" spans="1:6" ht="16" thickBot="1" x14ac:dyDescent="0.4">
      <c r="A109" s="263" t="s">
        <v>329</v>
      </c>
      <c r="B109" s="290" t="s">
        <v>429</v>
      </c>
      <c r="C109" s="105" t="s">
        <v>37</v>
      </c>
      <c r="D109" s="289">
        <v>110</v>
      </c>
      <c r="E109" s="288"/>
      <c r="F109" s="287" t="s">
        <v>35</v>
      </c>
    </row>
    <row r="110" spans="1:6" ht="16" thickBot="1" x14ac:dyDescent="0.4">
      <c r="A110" s="259"/>
      <c r="B110" s="496" t="s">
        <v>116</v>
      </c>
      <c r="C110" s="497"/>
      <c r="D110" s="274"/>
      <c r="F110" s="272">
        <f>SUM(F103:F108)</f>
        <v>0</v>
      </c>
    </row>
    <row r="111" spans="1:6" ht="16" thickBot="1" x14ac:dyDescent="0.4">
      <c r="A111" s="286"/>
      <c r="B111" s="285"/>
      <c r="C111" s="255"/>
      <c r="D111" s="284"/>
      <c r="E111" s="270"/>
      <c r="F111" s="283"/>
    </row>
    <row r="112" spans="1:6" ht="15.5" x14ac:dyDescent="0.35">
      <c r="A112" s="268">
        <v>15</v>
      </c>
      <c r="B112" s="267" t="s">
        <v>117</v>
      </c>
      <c r="C112" s="278"/>
      <c r="D112" s="278"/>
      <c r="E112" s="282"/>
      <c r="F112" s="276"/>
    </row>
    <row r="113" spans="1:6" ht="16" thickBot="1" x14ac:dyDescent="0.4">
      <c r="A113" s="103" t="s">
        <v>236</v>
      </c>
      <c r="B113" s="104" t="s">
        <v>428</v>
      </c>
      <c r="C113" s="105" t="s">
        <v>32</v>
      </c>
      <c r="D113" s="107">
        <v>2</v>
      </c>
      <c r="E113" s="277"/>
      <c r="F113" s="260">
        <f>+E113*D113</f>
        <v>0</v>
      </c>
    </row>
    <row r="114" spans="1:6" ht="16" thickBot="1" x14ac:dyDescent="0.4">
      <c r="A114" s="103"/>
      <c r="B114" s="496" t="s">
        <v>119</v>
      </c>
      <c r="C114" s="497"/>
      <c r="D114" s="105"/>
      <c r="F114" s="272">
        <f>SUM(F113)</f>
        <v>0</v>
      </c>
    </row>
    <row r="115" spans="1:6" ht="16" thickBot="1" x14ac:dyDescent="0.4">
      <c r="A115" s="263"/>
      <c r="B115" s="281"/>
      <c r="C115" s="280"/>
      <c r="D115" s="280"/>
      <c r="E115" s="277"/>
      <c r="F115" s="279"/>
    </row>
    <row r="116" spans="1:6" ht="15.5" x14ac:dyDescent="0.35">
      <c r="A116" s="268">
        <v>16</v>
      </c>
      <c r="B116" s="267" t="s">
        <v>120</v>
      </c>
      <c r="C116" s="278"/>
      <c r="D116" s="278"/>
      <c r="E116" s="277"/>
      <c r="F116" s="276"/>
    </row>
    <row r="117" spans="1:6" ht="16" thickBot="1" x14ac:dyDescent="0.4">
      <c r="A117" s="103" t="s">
        <v>240</v>
      </c>
      <c r="B117" s="104" t="s">
        <v>121</v>
      </c>
      <c r="C117" s="105" t="s">
        <v>50</v>
      </c>
      <c r="D117" s="107">
        <v>1</v>
      </c>
      <c r="E117" s="275"/>
      <c r="F117" s="260">
        <f>+E117*D117</f>
        <v>0</v>
      </c>
    </row>
    <row r="118" spans="1:6" ht="16" thickBot="1" x14ac:dyDescent="0.4">
      <c r="A118" s="259"/>
      <c r="B118" s="496" t="s">
        <v>125</v>
      </c>
      <c r="C118" s="497"/>
      <c r="D118" s="274"/>
      <c r="E118" s="273"/>
      <c r="F118" s="272">
        <f>SUM(F117:F117)</f>
        <v>0</v>
      </c>
    </row>
    <row r="119" spans="1:6" ht="15" thickBot="1" x14ac:dyDescent="0.4">
      <c r="A119" s="517"/>
      <c r="B119" s="519"/>
      <c r="C119" s="521"/>
      <c r="D119" s="521"/>
      <c r="E119" s="270"/>
      <c r="F119" s="529"/>
    </row>
    <row r="120" spans="1:6" ht="15" thickBot="1" x14ac:dyDescent="0.4">
      <c r="A120" s="518"/>
      <c r="B120" s="520"/>
      <c r="C120" s="522"/>
      <c r="D120" s="522"/>
      <c r="F120" s="530"/>
    </row>
    <row r="121" spans="1:6" ht="15.5" x14ac:dyDescent="0.35">
      <c r="A121" s="268">
        <v>17</v>
      </c>
      <c r="B121" s="267" t="s">
        <v>427</v>
      </c>
      <c r="C121" s="99"/>
      <c r="D121" s="99"/>
      <c r="E121" s="266"/>
      <c r="F121" s="265"/>
    </row>
    <row r="122" spans="1:6" ht="15.5" x14ac:dyDescent="0.35">
      <c r="A122" s="103" t="s">
        <v>324</v>
      </c>
      <c r="B122" s="104" t="s">
        <v>127</v>
      </c>
      <c r="C122" s="105" t="s">
        <v>32</v>
      </c>
      <c r="D122" s="107">
        <v>1</v>
      </c>
      <c r="E122" s="261"/>
      <c r="F122" s="260">
        <f t="shared" ref="F122:F143" si="4">+E122*D122</f>
        <v>0</v>
      </c>
    </row>
    <row r="123" spans="1:6" ht="15.5" x14ac:dyDescent="0.35">
      <c r="A123" s="103" t="s">
        <v>323</v>
      </c>
      <c r="B123" s="104" t="s">
        <v>129</v>
      </c>
      <c r="C123" s="105" t="s">
        <v>50</v>
      </c>
      <c r="D123" s="107">
        <v>12</v>
      </c>
      <c r="E123" s="261"/>
      <c r="F123" s="260">
        <f t="shared" si="4"/>
        <v>0</v>
      </c>
    </row>
    <row r="124" spans="1:6" ht="15.5" x14ac:dyDescent="0.35">
      <c r="A124" s="103" t="s">
        <v>322</v>
      </c>
      <c r="B124" s="104" t="s">
        <v>130</v>
      </c>
      <c r="C124" s="105" t="s">
        <v>50</v>
      </c>
      <c r="D124" s="107">
        <v>1</v>
      </c>
      <c r="E124" s="261"/>
      <c r="F124" s="260">
        <f t="shared" si="4"/>
        <v>0</v>
      </c>
    </row>
    <row r="125" spans="1:6" ht="15.5" x14ac:dyDescent="0.35">
      <c r="A125" s="103" t="s">
        <v>426</v>
      </c>
      <c r="B125" s="104" t="s">
        <v>131</v>
      </c>
      <c r="C125" s="105" t="s">
        <v>50</v>
      </c>
      <c r="D125" s="107">
        <v>1</v>
      </c>
      <c r="E125" s="261"/>
      <c r="F125" s="260">
        <f t="shared" si="4"/>
        <v>0</v>
      </c>
    </row>
    <row r="126" spans="1:6" ht="15.5" x14ac:dyDescent="0.35">
      <c r="A126" s="103" t="s">
        <v>425</v>
      </c>
      <c r="B126" s="104" t="s">
        <v>132</v>
      </c>
      <c r="C126" s="105" t="s">
        <v>50</v>
      </c>
      <c r="D126" s="107">
        <v>1</v>
      </c>
      <c r="E126" s="261"/>
      <c r="F126" s="260">
        <f t="shared" si="4"/>
        <v>0</v>
      </c>
    </row>
    <row r="127" spans="1:6" ht="15.5" x14ac:dyDescent="0.35">
      <c r="A127" s="103" t="s">
        <v>424</v>
      </c>
      <c r="B127" s="104" t="s">
        <v>133</v>
      </c>
      <c r="C127" s="105" t="s">
        <v>50</v>
      </c>
      <c r="D127" s="107">
        <v>18</v>
      </c>
      <c r="E127" s="261"/>
      <c r="F127" s="260">
        <f t="shared" si="4"/>
        <v>0</v>
      </c>
    </row>
    <row r="128" spans="1:6" ht="15.5" x14ac:dyDescent="0.35">
      <c r="A128" s="103" t="s">
        <v>423</v>
      </c>
      <c r="B128" s="104" t="s">
        <v>134</v>
      </c>
      <c r="C128" s="105" t="s">
        <v>50</v>
      </c>
      <c r="D128" s="107">
        <v>5</v>
      </c>
      <c r="E128" s="261"/>
      <c r="F128" s="260">
        <f t="shared" si="4"/>
        <v>0</v>
      </c>
    </row>
    <row r="129" spans="1:6" ht="15.5" x14ac:dyDescent="0.35">
      <c r="A129" s="103" t="s">
        <v>422</v>
      </c>
      <c r="B129" s="104" t="s">
        <v>135</v>
      </c>
      <c r="C129" s="105" t="s">
        <v>50</v>
      </c>
      <c r="D129" s="107">
        <v>2</v>
      </c>
      <c r="E129" s="261"/>
      <c r="F129" s="260">
        <f t="shared" si="4"/>
        <v>0</v>
      </c>
    </row>
    <row r="130" spans="1:6" ht="15.5" x14ac:dyDescent="0.35">
      <c r="A130" s="103" t="s">
        <v>421</v>
      </c>
      <c r="B130" s="104" t="s">
        <v>136</v>
      </c>
      <c r="C130" s="105" t="s">
        <v>50</v>
      </c>
      <c r="D130" s="107">
        <v>1</v>
      </c>
      <c r="E130" s="261"/>
      <c r="F130" s="260">
        <f t="shared" si="4"/>
        <v>0</v>
      </c>
    </row>
    <row r="131" spans="1:6" ht="15.5" x14ac:dyDescent="0.35">
      <c r="A131" s="103" t="s">
        <v>420</v>
      </c>
      <c r="B131" s="104" t="s">
        <v>137</v>
      </c>
      <c r="C131" s="105" t="s">
        <v>50</v>
      </c>
      <c r="D131" s="107">
        <v>10</v>
      </c>
      <c r="E131" s="261"/>
      <c r="F131" s="260">
        <f t="shared" si="4"/>
        <v>0</v>
      </c>
    </row>
    <row r="132" spans="1:6" ht="15.5" x14ac:dyDescent="0.35">
      <c r="A132" s="103" t="s">
        <v>419</v>
      </c>
      <c r="B132" s="104" t="s">
        <v>138</v>
      </c>
      <c r="C132" s="105" t="s">
        <v>50</v>
      </c>
      <c r="D132" s="107">
        <v>6</v>
      </c>
      <c r="E132" s="261"/>
      <c r="F132" s="260">
        <f t="shared" si="4"/>
        <v>0</v>
      </c>
    </row>
    <row r="133" spans="1:6" ht="15.5" x14ac:dyDescent="0.35">
      <c r="A133" s="103" t="s">
        <v>418</v>
      </c>
      <c r="B133" s="171" t="s">
        <v>139</v>
      </c>
      <c r="C133" s="170" t="s">
        <v>50</v>
      </c>
      <c r="D133" s="169">
        <v>1</v>
      </c>
      <c r="E133" s="261"/>
      <c r="F133" s="260">
        <f t="shared" si="4"/>
        <v>0</v>
      </c>
    </row>
    <row r="134" spans="1:6" ht="15.5" x14ac:dyDescent="0.35">
      <c r="A134" s="103" t="s">
        <v>417</v>
      </c>
      <c r="B134" s="104" t="s">
        <v>140</v>
      </c>
      <c r="C134" s="105" t="s">
        <v>50</v>
      </c>
      <c r="D134" s="107">
        <v>6</v>
      </c>
      <c r="E134" s="261"/>
      <c r="F134" s="260">
        <f t="shared" si="4"/>
        <v>0</v>
      </c>
    </row>
    <row r="135" spans="1:6" ht="15.5" x14ac:dyDescent="0.35">
      <c r="A135" s="103" t="s">
        <v>416</v>
      </c>
      <c r="B135" s="104" t="s">
        <v>141</v>
      </c>
      <c r="C135" s="105" t="s">
        <v>50</v>
      </c>
      <c r="D135" s="107">
        <v>5</v>
      </c>
      <c r="E135" s="261"/>
      <c r="F135" s="260">
        <f t="shared" si="4"/>
        <v>0</v>
      </c>
    </row>
    <row r="136" spans="1:6" ht="15.5" x14ac:dyDescent="0.35">
      <c r="A136" s="103" t="s">
        <v>415</v>
      </c>
      <c r="B136" s="104" t="s">
        <v>142</v>
      </c>
      <c r="C136" s="105" t="s">
        <v>50</v>
      </c>
      <c r="D136" s="107">
        <v>1</v>
      </c>
      <c r="E136" s="261"/>
      <c r="F136" s="260">
        <f t="shared" si="4"/>
        <v>0</v>
      </c>
    </row>
    <row r="137" spans="1:6" ht="15.5" x14ac:dyDescent="0.35">
      <c r="A137" s="103" t="s">
        <v>414</v>
      </c>
      <c r="B137" s="104" t="s">
        <v>143</v>
      </c>
      <c r="C137" s="105" t="s">
        <v>50</v>
      </c>
      <c r="D137" s="107">
        <v>2</v>
      </c>
      <c r="E137" s="261"/>
      <c r="F137" s="260">
        <f t="shared" si="4"/>
        <v>0</v>
      </c>
    </row>
    <row r="138" spans="1:6" ht="15.5" x14ac:dyDescent="0.35">
      <c r="A138" s="103" t="s">
        <v>413</v>
      </c>
      <c r="B138" s="104" t="s">
        <v>144</v>
      </c>
      <c r="C138" s="105" t="s">
        <v>50</v>
      </c>
      <c r="D138" s="107">
        <v>1</v>
      </c>
      <c r="E138" s="261"/>
      <c r="F138" s="260">
        <f t="shared" si="4"/>
        <v>0</v>
      </c>
    </row>
    <row r="139" spans="1:6" ht="15.5" x14ac:dyDescent="0.35">
      <c r="A139" s="103" t="s">
        <v>412</v>
      </c>
      <c r="B139" s="104" t="s">
        <v>145</v>
      </c>
      <c r="C139" s="105" t="s">
        <v>50</v>
      </c>
      <c r="D139" s="107">
        <v>4</v>
      </c>
      <c r="E139" s="261"/>
      <c r="F139" s="260">
        <f t="shared" si="4"/>
        <v>0</v>
      </c>
    </row>
    <row r="140" spans="1:6" ht="15.5" x14ac:dyDescent="0.35">
      <c r="A140" s="103" t="s">
        <v>411</v>
      </c>
      <c r="B140" s="104" t="s">
        <v>146</v>
      </c>
      <c r="C140" s="105" t="s">
        <v>50</v>
      </c>
      <c r="D140" s="107">
        <v>1</v>
      </c>
      <c r="E140" s="261"/>
      <c r="F140" s="260">
        <f t="shared" si="4"/>
        <v>0</v>
      </c>
    </row>
    <row r="141" spans="1:6" ht="15.5" x14ac:dyDescent="0.35">
      <c r="A141" s="263" t="s">
        <v>410</v>
      </c>
      <c r="B141" s="264" t="s">
        <v>409</v>
      </c>
      <c r="C141" s="105" t="s">
        <v>50</v>
      </c>
      <c r="D141" s="107">
        <v>5</v>
      </c>
      <c r="E141" s="261"/>
      <c r="F141" s="260">
        <f t="shared" si="4"/>
        <v>0</v>
      </c>
    </row>
    <row r="142" spans="1:6" ht="15.5" x14ac:dyDescent="0.35">
      <c r="A142" s="263" t="s">
        <v>408</v>
      </c>
      <c r="B142" s="264" t="s">
        <v>287</v>
      </c>
      <c r="C142" s="105" t="s">
        <v>50</v>
      </c>
      <c r="D142" s="107">
        <v>1</v>
      </c>
      <c r="E142" s="261"/>
      <c r="F142" s="260">
        <f t="shared" si="4"/>
        <v>0</v>
      </c>
    </row>
    <row r="143" spans="1:6" ht="15.5" x14ac:dyDescent="0.35">
      <c r="A143" s="263" t="s">
        <v>407</v>
      </c>
      <c r="B143" s="262" t="s">
        <v>288</v>
      </c>
      <c r="C143" s="105" t="s">
        <v>50</v>
      </c>
      <c r="D143" s="107">
        <v>1</v>
      </c>
      <c r="E143" s="261"/>
      <c r="F143" s="260">
        <f t="shared" si="4"/>
        <v>0</v>
      </c>
    </row>
    <row r="144" spans="1:6" ht="16" thickBot="1" x14ac:dyDescent="0.4">
      <c r="A144" s="259"/>
      <c r="B144" s="504" t="s">
        <v>147</v>
      </c>
      <c r="C144" s="505"/>
      <c r="D144" s="258"/>
      <c r="E144" s="257"/>
      <c r="F144" s="256">
        <f>SUM(F122:F143)</f>
        <v>0</v>
      </c>
    </row>
    <row r="145" spans="1:6" ht="16" thickBot="1" x14ac:dyDescent="0.4">
      <c r="A145" s="531"/>
      <c r="B145" s="532"/>
      <c r="C145" s="532"/>
      <c r="D145" s="532"/>
      <c r="E145" s="533"/>
      <c r="F145" s="534"/>
    </row>
    <row r="146" spans="1:6" ht="28" thickBot="1" x14ac:dyDescent="0.4">
      <c r="A146" s="526" t="s">
        <v>148</v>
      </c>
      <c r="B146" s="527"/>
      <c r="C146" s="527"/>
      <c r="D146" s="528"/>
      <c r="E146" s="254"/>
      <c r="F146" s="253">
        <f>F144+F118+F114+F110+F100+F89+F83+F74+F67+F47+F29</f>
        <v>0</v>
      </c>
    </row>
    <row r="147" spans="1:6" ht="8.5" customHeight="1" thickBot="1" x14ac:dyDescent="0.4">
      <c r="A147" s="535"/>
      <c r="B147" s="536"/>
      <c r="C147" s="536"/>
      <c r="D147" s="536"/>
      <c r="E147" s="536"/>
      <c r="F147" s="537"/>
    </row>
    <row r="148" spans="1:6" ht="28" thickBot="1" x14ac:dyDescent="0.4">
      <c r="A148" s="526" t="s">
        <v>149</v>
      </c>
      <c r="B148" s="527"/>
      <c r="C148" s="527"/>
      <c r="D148" s="527"/>
      <c r="E148" s="528"/>
      <c r="F148" s="252">
        <f>TRUNC(F146+F18)</f>
        <v>0</v>
      </c>
    </row>
  </sheetData>
  <mergeCells count="36">
    <mergeCell ref="B110:C110"/>
    <mergeCell ref="A148:E148"/>
    <mergeCell ref="D119:D120"/>
    <mergeCell ref="F119:F120"/>
    <mergeCell ref="B144:C144"/>
    <mergeCell ref="A145:F145"/>
    <mergeCell ref="A146:D146"/>
    <mergeCell ref="A147:F147"/>
    <mergeCell ref="A75:B75"/>
    <mergeCell ref="B83:C83"/>
    <mergeCell ref="B89:C89"/>
    <mergeCell ref="B100:C100"/>
    <mergeCell ref="B74:C74"/>
    <mergeCell ref="B114:C114"/>
    <mergeCell ref="B118:C118"/>
    <mergeCell ref="A119:A120"/>
    <mergeCell ref="B119:B120"/>
    <mergeCell ref="C119:C120"/>
    <mergeCell ref="A1:F1"/>
    <mergeCell ref="A2:F2"/>
    <mergeCell ref="B67:C67"/>
    <mergeCell ref="C9:F9"/>
    <mergeCell ref="C10:F10"/>
    <mergeCell ref="A18:D18"/>
    <mergeCell ref="B4:F4"/>
    <mergeCell ref="B8:E8"/>
    <mergeCell ref="B47:C47"/>
    <mergeCell ref="B54:C54"/>
    <mergeCell ref="B40:C40"/>
    <mergeCell ref="B46:C46"/>
    <mergeCell ref="B57:C57"/>
    <mergeCell ref="B61:C61"/>
    <mergeCell ref="B66:C66"/>
    <mergeCell ref="A19:F19"/>
    <mergeCell ref="B20:F20"/>
    <mergeCell ref="B29:C29"/>
  </mergeCells>
  <pageMargins left="0.7" right="0.7" top="0.75" bottom="0.75" header="0.3" footer="0.3"/>
  <pageSetup scale="72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4B964-E0BC-4B9F-8B95-E9C79BDDCAFC}">
  <dimension ref="A1:F93"/>
  <sheetViews>
    <sheetView zoomScale="70" zoomScaleNormal="70" workbookViewId="0">
      <selection activeCell="C6" sqref="C6"/>
    </sheetView>
  </sheetViews>
  <sheetFormatPr baseColWidth="10" defaultRowHeight="14.5" x14ac:dyDescent="0.35"/>
  <cols>
    <col min="1" max="1" width="6.453125" customWidth="1"/>
    <col min="2" max="2" width="66.453125" customWidth="1"/>
    <col min="3" max="3" width="8.36328125" customWidth="1"/>
    <col min="4" max="4" width="11.6328125" customWidth="1"/>
    <col min="5" max="5" width="12.6328125" customWidth="1"/>
    <col min="6" max="6" width="18.54296875" customWidth="1"/>
  </cols>
  <sheetData>
    <row r="1" spans="1:6" s="1" customFormat="1" ht="23" thickBot="1" x14ac:dyDescent="0.4">
      <c r="A1" s="467" t="s">
        <v>498</v>
      </c>
      <c r="B1" s="468"/>
      <c r="C1" s="468"/>
      <c r="D1" s="468"/>
      <c r="E1" s="468"/>
      <c r="F1" s="469"/>
    </row>
    <row r="2" spans="1:6" s="1" customFormat="1" ht="20.5" thickBot="1" x14ac:dyDescent="0.4">
      <c r="A2" s="470" t="s">
        <v>405</v>
      </c>
      <c r="B2" s="470"/>
      <c r="C2" s="470"/>
      <c r="D2" s="470"/>
      <c r="E2" s="470"/>
      <c r="F2" s="470"/>
    </row>
    <row r="3" spans="1:6" ht="30.65" customHeight="1" thickBot="1" x14ac:dyDescent="0.4">
      <c r="A3" s="250" t="s">
        <v>1</v>
      </c>
      <c r="B3" s="250" t="s">
        <v>2</v>
      </c>
      <c r="C3" s="250" t="s">
        <v>3</v>
      </c>
      <c r="D3" s="249" t="s">
        <v>4</v>
      </c>
      <c r="E3" s="438" t="s">
        <v>404</v>
      </c>
      <c r="F3" s="438" t="s">
        <v>403</v>
      </c>
    </row>
    <row r="4" spans="1:6" ht="24.65" customHeight="1" thickBot="1" x14ac:dyDescent="0.4">
      <c r="A4" s="389" t="s">
        <v>27</v>
      </c>
      <c r="B4" s="513" t="s">
        <v>28</v>
      </c>
      <c r="C4" s="514"/>
      <c r="D4" s="514"/>
      <c r="E4" s="514"/>
      <c r="F4" s="515"/>
    </row>
    <row r="5" spans="1:6" ht="15.5" x14ac:dyDescent="0.35">
      <c r="A5" s="388"/>
      <c r="B5" s="387"/>
      <c r="C5" s="386"/>
      <c r="D5" s="386"/>
      <c r="E5" s="303"/>
      <c r="F5" s="385"/>
    </row>
    <row r="6" spans="1:6" ht="15.5" x14ac:dyDescent="0.35">
      <c r="A6" s="24">
        <v>1</v>
      </c>
      <c r="B6" s="25" t="s">
        <v>29</v>
      </c>
      <c r="C6" s="26"/>
      <c r="D6" s="26"/>
      <c r="E6" s="129"/>
      <c r="F6" s="27"/>
    </row>
    <row r="7" spans="1:6" ht="15.5" x14ac:dyDescent="0.35">
      <c r="A7" s="28" t="s">
        <v>33</v>
      </c>
      <c r="B7" s="262" t="s">
        <v>472</v>
      </c>
      <c r="C7" s="30" t="s">
        <v>32</v>
      </c>
      <c r="D7" s="30">
        <v>1</v>
      </c>
      <c r="E7" s="437"/>
      <c r="F7" s="436">
        <f>+E7*D7</f>
        <v>0</v>
      </c>
    </row>
    <row r="8" spans="1:6" ht="16" thickBot="1" x14ac:dyDescent="0.4">
      <c r="A8" s="237"/>
      <c r="B8" s="466" t="s">
        <v>402</v>
      </c>
      <c r="C8" s="466"/>
      <c r="D8" s="466"/>
      <c r="E8" s="466"/>
      <c r="F8" s="423">
        <f>SUM(F7:F7)</f>
        <v>0</v>
      </c>
    </row>
    <row r="9" spans="1:6" ht="16" thickBot="1" x14ac:dyDescent="0.4">
      <c r="A9" s="435">
        <v>2</v>
      </c>
      <c r="B9" s="434" t="s">
        <v>26</v>
      </c>
      <c r="C9" s="538"/>
      <c r="D9" s="538"/>
      <c r="E9" s="538"/>
      <c r="F9" s="539"/>
    </row>
    <row r="10" spans="1:6" ht="15.5" x14ac:dyDescent="0.35">
      <c r="A10" s="125" t="s">
        <v>400</v>
      </c>
      <c r="B10" s="72" t="s">
        <v>23</v>
      </c>
      <c r="C10" s="73" t="s">
        <v>5</v>
      </c>
      <c r="D10" s="433">
        <v>1</v>
      </c>
      <c r="E10" s="432"/>
      <c r="F10" s="431">
        <f>E10*D10</f>
        <v>0</v>
      </c>
    </row>
    <row r="11" spans="1:6" ht="15.5" x14ac:dyDescent="0.35">
      <c r="A11" s="125" t="s">
        <v>470</v>
      </c>
      <c r="B11" s="72" t="s">
        <v>497</v>
      </c>
      <c r="C11" s="73" t="s">
        <v>32</v>
      </c>
      <c r="D11" s="433">
        <v>1</v>
      </c>
      <c r="E11" s="432"/>
      <c r="F11" s="431">
        <f>E11*D11</f>
        <v>0</v>
      </c>
    </row>
    <row r="12" spans="1:6" ht="15.5" x14ac:dyDescent="0.35">
      <c r="A12" s="125"/>
      <c r="B12" s="228" t="s">
        <v>378</v>
      </c>
      <c r="C12" s="227"/>
      <c r="D12" s="227"/>
      <c r="E12" s="430"/>
      <c r="F12" s="429">
        <f>SUM(F10:F11)</f>
        <v>0</v>
      </c>
    </row>
    <row r="13" spans="1:6" ht="16" thickBot="1" x14ac:dyDescent="0.4">
      <c r="A13" s="422"/>
      <c r="B13" s="428"/>
      <c r="C13" s="421"/>
      <c r="D13" s="421"/>
      <c r="E13" s="427"/>
      <c r="F13" s="426"/>
    </row>
    <row r="14" spans="1:6" ht="18" thickBot="1" x14ac:dyDescent="0.4">
      <c r="A14" s="510" t="s">
        <v>39</v>
      </c>
      <c r="B14" s="511"/>
      <c r="C14" s="511"/>
      <c r="D14" s="512"/>
      <c r="E14" s="393"/>
      <c r="F14" s="356">
        <f>+F8+F12</f>
        <v>0</v>
      </c>
    </row>
    <row r="15" spans="1:6" ht="16" thickBot="1" x14ac:dyDescent="0.4">
      <c r="A15" s="540"/>
      <c r="B15" s="541"/>
      <c r="C15" s="541"/>
      <c r="D15" s="541"/>
      <c r="E15" s="541"/>
      <c r="F15" s="542"/>
    </row>
    <row r="16" spans="1:6" ht="18" thickBot="1" x14ac:dyDescent="0.4">
      <c r="A16" s="355" t="s">
        <v>54</v>
      </c>
      <c r="B16" s="501" t="s">
        <v>40</v>
      </c>
      <c r="C16" s="502"/>
      <c r="D16" s="502"/>
      <c r="E16" s="502"/>
      <c r="F16" s="503"/>
    </row>
    <row r="17" spans="1:6" ht="16" thickBot="1" x14ac:dyDescent="0.4">
      <c r="A17" s="346"/>
      <c r="B17" s="345"/>
      <c r="C17" s="258"/>
      <c r="D17" s="258"/>
      <c r="E17" s="344"/>
      <c r="F17" s="343"/>
    </row>
    <row r="18" spans="1:6" ht="15.5" x14ac:dyDescent="0.35">
      <c r="A18" s="268">
        <v>3</v>
      </c>
      <c r="B18" s="267" t="s">
        <v>55</v>
      </c>
      <c r="C18" s="278"/>
      <c r="D18" s="278"/>
      <c r="E18" s="323"/>
      <c r="F18" s="276"/>
    </row>
    <row r="19" spans="1:6" ht="15.5" x14ac:dyDescent="0.35">
      <c r="A19" s="309" t="s">
        <v>464</v>
      </c>
      <c r="B19" s="308" t="s">
        <v>56</v>
      </c>
      <c r="C19" s="105"/>
      <c r="D19" s="105"/>
      <c r="E19" s="292"/>
      <c r="F19" s="269"/>
    </row>
    <row r="20" spans="1:6" ht="15.5" x14ac:dyDescent="0.35">
      <c r="A20" s="103" t="s">
        <v>153</v>
      </c>
      <c r="B20" s="72" t="s">
        <v>496</v>
      </c>
      <c r="C20" s="73" t="s">
        <v>37</v>
      </c>
      <c r="D20" s="73">
        <v>30</v>
      </c>
      <c r="E20" s="425"/>
      <c r="F20" s="424">
        <f>+E20*D20</f>
        <v>0</v>
      </c>
    </row>
    <row r="21" spans="1:6" ht="16" thickBot="1" x14ac:dyDescent="0.4">
      <c r="A21" s="337"/>
      <c r="B21" s="463" t="s">
        <v>59</v>
      </c>
      <c r="C21" s="463"/>
      <c r="D21" s="336"/>
      <c r="E21" s="335"/>
      <c r="F21" s="423">
        <f>SUM(F20:F20)</f>
        <v>0</v>
      </c>
    </row>
    <row r="22" spans="1:6" ht="16" thickBot="1" x14ac:dyDescent="0.4">
      <c r="A22" s="259"/>
      <c r="B22" s="439" t="s">
        <v>64</v>
      </c>
      <c r="C22" s="440"/>
      <c r="D22" s="274"/>
      <c r="E22" s="328"/>
      <c r="F22" s="397">
        <f>F21</f>
        <v>0</v>
      </c>
    </row>
    <row r="23" spans="1:6" ht="16" thickBot="1" x14ac:dyDescent="0.4">
      <c r="A23" s="422"/>
      <c r="B23" s="421"/>
      <c r="C23" s="421"/>
      <c r="D23" s="421"/>
      <c r="E23" s="420"/>
      <c r="F23" s="419"/>
    </row>
    <row r="24" spans="1:6" ht="15.5" x14ac:dyDescent="0.35">
      <c r="A24" s="268">
        <v>4</v>
      </c>
      <c r="B24" s="267" t="s">
        <v>65</v>
      </c>
      <c r="C24" s="278"/>
      <c r="D24" s="278"/>
      <c r="E24" s="323"/>
      <c r="F24" s="276"/>
    </row>
    <row r="25" spans="1:6" ht="15.5" x14ac:dyDescent="0.35">
      <c r="A25" s="309" t="s">
        <v>174</v>
      </c>
      <c r="B25" s="308" t="s">
        <v>66</v>
      </c>
      <c r="C25" s="99"/>
      <c r="D25" s="418"/>
      <c r="E25" s="307"/>
      <c r="F25" s="417"/>
    </row>
    <row r="26" spans="1:6" ht="15.5" x14ac:dyDescent="0.35">
      <c r="A26" s="103" t="s">
        <v>393</v>
      </c>
      <c r="B26" s="416" t="s">
        <v>495</v>
      </c>
      <c r="C26" s="415" t="s">
        <v>50</v>
      </c>
      <c r="D26" s="412">
        <v>1</v>
      </c>
      <c r="E26" s="405"/>
      <c r="F26" s="411">
        <f>E26*D26</f>
        <v>0</v>
      </c>
    </row>
    <row r="27" spans="1:6" ht="15.5" x14ac:dyDescent="0.35">
      <c r="A27" s="103" t="s">
        <v>392</v>
      </c>
      <c r="B27" s="414" t="s">
        <v>494</v>
      </c>
      <c r="C27" s="413" t="s">
        <v>50</v>
      </c>
      <c r="D27" s="412">
        <v>4</v>
      </c>
      <c r="E27" s="405"/>
      <c r="F27" s="411">
        <f>E27*D27</f>
        <v>0</v>
      </c>
    </row>
    <row r="28" spans="1:6" ht="16" thickBot="1" x14ac:dyDescent="0.4">
      <c r="A28" s="103" t="s">
        <v>390</v>
      </c>
      <c r="B28" s="414" t="s">
        <v>493</v>
      </c>
      <c r="C28" s="413" t="s">
        <v>128</v>
      </c>
      <c r="D28" s="412">
        <v>1</v>
      </c>
      <c r="E28" s="405"/>
      <c r="F28" s="411">
        <f>E28*D28</f>
        <v>0</v>
      </c>
    </row>
    <row r="29" spans="1:6" ht="16" thickBot="1" x14ac:dyDescent="0.4">
      <c r="A29" s="103"/>
      <c r="B29" s="439" t="s">
        <v>360</v>
      </c>
      <c r="C29" s="440"/>
      <c r="D29" s="410"/>
      <c r="E29" s="409"/>
      <c r="F29" s="408">
        <f>SUM(F26:F28)</f>
        <v>0</v>
      </c>
    </row>
    <row r="30" spans="1:6" ht="15.5" x14ac:dyDescent="0.35">
      <c r="A30" s="309" t="s">
        <v>492</v>
      </c>
      <c r="B30" s="308" t="s">
        <v>68</v>
      </c>
      <c r="C30" s="99"/>
      <c r="D30" s="99"/>
      <c r="E30" s="407"/>
      <c r="F30" s="265"/>
    </row>
    <row r="31" spans="1:6" ht="16" thickBot="1" x14ac:dyDescent="0.4">
      <c r="A31" s="312" t="s">
        <v>377</v>
      </c>
      <c r="B31" s="406" t="s">
        <v>491</v>
      </c>
      <c r="C31" s="406" t="s">
        <v>128</v>
      </c>
      <c r="D31" s="170">
        <v>1</v>
      </c>
      <c r="E31" s="405"/>
      <c r="F31" s="313">
        <f>+E31*D31</f>
        <v>0</v>
      </c>
    </row>
    <row r="32" spans="1:6" ht="16" thickBot="1" x14ac:dyDescent="0.4">
      <c r="A32" s="312"/>
      <c r="B32" s="439" t="s">
        <v>281</v>
      </c>
      <c r="C32" s="440"/>
      <c r="D32" s="170"/>
      <c r="F32" s="305">
        <f>+F31</f>
        <v>0</v>
      </c>
    </row>
    <row r="33" spans="1:6" ht="15.5" x14ac:dyDescent="0.35">
      <c r="A33" s="309" t="s">
        <v>490</v>
      </c>
      <c r="B33" s="308" t="s">
        <v>73</v>
      </c>
      <c r="C33" s="99"/>
      <c r="D33" s="99"/>
      <c r="E33" s="307"/>
      <c r="F33" s="265"/>
    </row>
    <row r="34" spans="1:6" ht="31" x14ac:dyDescent="0.35">
      <c r="A34" s="103" t="s">
        <v>448</v>
      </c>
      <c r="B34" s="104" t="s">
        <v>489</v>
      </c>
      <c r="C34" s="105" t="s">
        <v>50</v>
      </c>
      <c r="D34" s="105">
        <v>7</v>
      </c>
      <c r="E34" s="404"/>
      <c r="F34" s="294">
        <f>+E34*D34</f>
        <v>0</v>
      </c>
    </row>
    <row r="35" spans="1:6" ht="31.5" thickBot="1" x14ac:dyDescent="0.4">
      <c r="A35" s="103" t="s">
        <v>488</v>
      </c>
      <c r="B35" s="104" t="s">
        <v>487</v>
      </c>
      <c r="C35" s="105" t="s">
        <v>50</v>
      </c>
      <c r="D35" s="105">
        <v>4</v>
      </c>
      <c r="E35" s="404"/>
      <c r="F35" s="294">
        <f>+E35*D35</f>
        <v>0</v>
      </c>
    </row>
    <row r="36" spans="1:6" ht="16" thickBot="1" x14ac:dyDescent="0.4">
      <c r="A36" s="103"/>
      <c r="B36" s="439" t="s">
        <v>349</v>
      </c>
      <c r="C36" s="440"/>
      <c r="D36" s="105"/>
      <c r="F36" s="305">
        <f>SUM(F34:F35)</f>
        <v>0</v>
      </c>
    </row>
    <row r="37" spans="1:6" ht="16" thickBot="1" x14ac:dyDescent="0.4">
      <c r="A37" s="259"/>
      <c r="B37" s="439" t="s">
        <v>77</v>
      </c>
      <c r="C37" s="440"/>
      <c r="D37" s="274"/>
      <c r="E37" s="270"/>
      <c r="F37" s="397">
        <f>F36+F32+F29</f>
        <v>0</v>
      </c>
    </row>
    <row r="38" spans="1:6" ht="16" thickBot="1" x14ac:dyDescent="0.4">
      <c r="A38" s="304"/>
      <c r="B38" s="302"/>
      <c r="C38" s="301"/>
      <c r="D38" s="301"/>
      <c r="E38" s="300"/>
      <c r="F38" s="299"/>
    </row>
    <row r="39" spans="1:6" ht="15.5" x14ac:dyDescent="0.35">
      <c r="A39" s="268">
        <v>7</v>
      </c>
      <c r="B39" s="267" t="s">
        <v>78</v>
      </c>
      <c r="C39" s="278"/>
      <c r="D39" s="278"/>
      <c r="E39" s="303"/>
      <c r="F39" s="276"/>
    </row>
    <row r="40" spans="1:6" ht="15.5" x14ac:dyDescent="0.35">
      <c r="A40" s="103" t="s">
        <v>202</v>
      </c>
      <c r="B40" s="104" t="s">
        <v>486</v>
      </c>
      <c r="C40" s="105" t="s">
        <v>32</v>
      </c>
      <c r="D40" s="105">
        <v>1</v>
      </c>
      <c r="E40" s="400"/>
      <c r="F40" s="294">
        <f>+E40*D40</f>
        <v>0</v>
      </c>
    </row>
    <row r="41" spans="1:6" ht="16" thickBot="1" x14ac:dyDescent="0.4">
      <c r="A41" s="263"/>
      <c r="B41" s="290" t="s">
        <v>485</v>
      </c>
      <c r="C41" s="255" t="s">
        <v>484</v>
      </c>
      <c r="D41" s="280">
        <v>15</v>
      </c>
      <c r="E41" s="403"/>
      <c r="F41" s="294">
        <f>+E41*D41</f>
        <v>0</v>
      </c>
    </row>
    <row r="42" spans="1:6" ht="16" thickBot="1" x14ac:dyDescent="0.4">
      <c r="A42" s="259"/>
      <c r="B42" s="439" t="s">
        <v>77</v>
      </c>
      <c r="C42" s="440"/>
      <c r="D42" s="274"/>
      <c r="E42" s="395"/>
      <c r="F42" s="397">
        <f>SUM(F40:F41)</f>
        <v>0</v>
      </c>
    </row>
    <row r="43" spans="1:6" ht="16" thickBot="1" x14ac:dyDescent="0.4">
      <c r="A43" s="524"/>
      <c r="B43" s="525"/>
      <c r="C43" s="301"/>
      <c r="D43" s="301"/>
      <c r="E43" s="300"/>
      <c r="F43" s="299"/>
    </row>
    <row r="44" spans="1:6" ht="15.5" x14ac:dyDescent="0.35">
      <c r="A44" s="268">
        <v>8</v>
      </c>
      <c r="B44" s="267" t="s">
        <v>343</v>
      </c>
      <c r="C44" s="278"/>
      <c r="D44" s="278"/>
      <c r="E44" s="291"/>
      <c r="F44" s="276"/>
    </row>
    <row r="45" spans="1:6" ht="16" thickBot="1" x14ac:dyDescent="0.4">
      <c r="A45" s="103" t="s">
        <v>483</v>
      </c>
      <c r="B45" s="104" t="s">
        <v>89</v>
      </c>
      <c r="C45" s="105" t="s">
        <v>50</v>
      </c>
      <c r="D45" s="105">
        <v>4</v>
      </c>
      <c r="E45" s="398"/>
      <c r="F45" s="260">
        <f>+E45*D45</f>
        <v>0</v>
      </c>
    </row>
    <row r="46" spans="1:6" ht="16" thickBot="1" x14ac:dyDescent="0.4">
      <c r="A46" s="259"/>
      <c r="B46" s="439" t="s">
        <v>338</v>
      </c>
      <c r="C46" s="440"/>
      <c r="D46" s="274"/>
      <c r="E46" s="395"/>
      <c r="F46" s="397">
        <f>SUM(F45:F45)</f>
        <v>0</v>
      </c>
    </row>
    <row r="47" spans="1:6" ht="15.5" x14ac:dyDescent="0.35">
      <c r="A47" s="268">
        <v>9</v>
      </c>
      <c r="B47" s="267" t="s">
        <v>95</v>
      </c>
      <c r="C47" s="278"/>
      <c r="D47" s="278"/>
      <c r="E47" s="402"/>
      <c r="F47" s="276"/>
    </row>
    <row r="48" spans="1:6" ht="15.5" x14ac:dyDescent="0.35">
      <c r="A48" s="103" t="s">
        <v>212</v>
      </c>
      <c r="B48" s="104" t="s">
        <v>482</v>
      </c>
      <c r="C48" s="105" t="s">
        <v>128</v>
      </c>
      <c r="D48" s="123">
        <v>1</v>
      </c>
      <c r="E48" s="400"/>
      <c r="F48" s="294">
        <f>+E48*D48</f>
        <v>0</v>
      </c>
    </row>
    <row r="49" spans="1:6" ht="15.5" x14ac:dyDescent="0.35">
      <c r="A49" s="103" t="s">
        <v>213</v>
      </c>
      <c r="B49" s="104" t="s">
        <v>481</v>
      </c>
      <c r="C49" s="105" t="s">
        <v>128</v>
      </c>
      <c r="D49" s="123">
        <v>1</v>
      </c>
      <c r="E49" s="400"/>
      <c r="F49" s="294">
        <f>+E49*D49</f>
        <v>0</v>
      </c>
    </row>
    <row r="50" spans="1:6" ht="15.5" x14ac:dyDescent="0.35">
      <c r="A50" s="103" t="s">
        <v>214</v>
      </c>
      <c r="B50" s="367" t="s">
        <v>480</v>
      </c>
      <c r="C50" s="401" t="s">
        <v>44</v>
      </c>
      <c r="D50" s="123">
        <v>451</v>
      </c>
      <c r="E50" s="400"/>
      <c r="F50" s="294">
        <f>+E50*D50</f>
        <v>0</v>
      </c>
    </row>
    <row r="51" spans="1:6" ht="16" thickBot="1" x14ac:dyDescent="0.4">
      <c r="A51" s="103"/>
      <c r="B51" s="461" t="s">
        <v>97</v>
      </c>
      <c r="C51" s="462"/>
      <c r="D51" s="271"/>
      <c r="F51" s="394">
        <f>SUM(F48:F50)</f>
        <v>0</v>
      </c>
    </row>
    <row r="52" spans="1:6" ht="16" thickBot="1" x14ac:dyDescent="0.4">
      <c r="A52" s="103"/>
      <c r="B52" s="104"/>
      <c r="C52" s="105"/>
      <c r="D52" s="105"/>
      <c r="E52" s="292"/>
      <c r="F52" s="260"/>
    </row>
    <row r="53" spans="1:6" ht="15.5" x14ac:dyDescent="0.35">
      <c r="A53" s="268">
        <v>10</v>
      </c>
      <c r="B53" s="293" t="s">
        <v>98</v>
      </c>
      <c r="C53" s="99"/>
      <c r="D53" s="99"/>
      <c r="E53" s="292"/>
      <c r="F53" s="265"/>
    </row>
    <row r="54" spans="1:6" ht="15.5" x14ac:dyDescent="0.35">
      <c r="A54" s="103" t="s">
        <v>348</v>
      </c>
      <c r="B54" s="104" t="s">
        <v>99</v>
      </c>
      <c r="C54" s="105" t="s">
        <v>50</v>
      </c>
      <c r="D54" s="107">
        <v>5</v>
      </c>
      <c r="E54" s="398"/>
      <c r="F54" s="260">
        <f t="shared" ref="F54:F61" si="0">+E54*D54</f>
        <v>0</v>
      </c>
    </row>
    <row r="55" spans="1:6" ht="15.5" x14ac:dyDescent="0.35">
      <c r="A55" s="103" t="s">
        <v>347</v>
      </c>
      <c r="B55" s="104" t="s">
        <v>100</v>
      </c>
      <c r="C55" s="105" t="s">
        <v>50</v>
      </c>
      <c r="D55" s="107">
        <v>7</v>
      </c>
      <c r="E55" s="398"/>
      <c r="F55" s="260">
        <f t="shared" si="0"/>
        <v>0</v>
      </c>
    </row>
    <row r="56" spans="1:6" ht="15.5" x14ac:dyDescent="0.35">
      <c r="A56" s="103" t="s">
        <v>346</v>
      </c>
      <c r="B56" s="104" t="s">
        <v>101</v>
      </c>
      <c r="C56" s="105" t="s">
        <v>50</v>
      </c>
      <c r="D56" s="107">
        <v>7</v>
      </c>
      <c r="E56" s="398"/>
      <c r="F56" s="260">
        <f t="shared" si="0"/>
        <v>0</v>
      </c>
    </row>
    <row r="57" spans="1:6" ht="15.5" x14ac:dyDescent="0.35">
      <c r="A57" s="103" t="s">
        <v>345</v>
      </c>
      <c r="B57" s="104" t="s">
        <v>102</v>
      </c>
      <c r="C57" s="105" t="s">
        <v>50</v>
      </c>
      <c r="D57" s="107">
        <v>1</v>
      </c>
      <c r="E57" s="398"/>
      <c r="F57" s="260">
        <f t="shared" si="0"/>
        <v>0</v>
      </c>
    </row>
    <row r="58" spans="1:6" ht="15.5" x14ac:dyDescent="0.35">
      <c r="A58" s="103" t="s">
        <v>344</v>
      </c>
      <c r="B58" s="104" t="s">
        <v>103</v>
      </c>
      <c r="C58" s="105" t="s">
        <v>50</v>
      </c>
      <c r="D58" s="107">
        <v>1</v>
      </c>
      <c r="E58" s="398"/>
      <c r="F58" s="260">
        <f t="shared" si="0"/>
        <v>0</v>
      </c>
    </row>
    <row r="59" spans="1:6" ht="15.5" x14ac:dyDescent="0.35">
      <c r="A59" s="103" t="s">
        <v>479</v>
      </c>
      <c r="B59" s="104" t="s">
        <v>104</v>
      </c>
      <c r="C59" s="105" t="s">
        <v>50</v>
      </c>
      <c r="D59" s="107">
        <v>1</v>
      </c>
      <c r="E59" s="398"/>
      <c r="F59" s="260">
        <f t="shared" si="0"/>
        <v>0</v>
      </c>
    </row>
    <row r="60" spans="1:6" ht="15.5" x14ac:dyDescent="0.35">
      <c r="A60" s="103" t="s">
        <v>478</v>
      </c>
      <c r="B60" s="104" t="s">
        <v>477</v>
      </c>
      <c r="C60" s="105" t="s">
        <v>50</v>
      </c>
      <c r="D60" s="107">
        <v>1</v>
      </c>
      <c r="E60" s="398"/>
      <c r="F60" s="260">
        <f t="shared" si="0"/>
        <v>0</v>
      </c>
    </row>
    <row r="61" spans="1:6" ht="16" thickBot="1" x14ac:dyDescent="0.4">
      <c r="A61" s="103" t="s">
        <v>476</v>
      </c>
      <c r="B61" s="104" t="s">
        <v>106</v>
      </c>
      <c r="C61" s="105" t="s">
        <v>50</v>
      </c>
      <c r="D61" s="107">
        <v>17</v>
      </c>
      <c r="E61" s="398"/>
      <c r="F61" s="260">
        <f t="shared" si="0"/>
        <v>0</v>
      </c>
    </row>
    <row r="62" spans="1:6" ht="16" thickBot="1" x14ac:dyDescent="0.4">
      <c r="A62" s="103"/>
      <c r="B62" s="439" t="s">
        <v>107</v>
      </c>
      <c r="C62" s="440"/>
      <c r="D62" s="105"/>
      <c r="F62" s="397">
        <f>SUM(F54:F61)</f>
        <v>0</v>
      </c>
    </row>
    <row r="63" spans="1:6" ht="16" thickBot="1" x14ac:dyDescent="0.4">
      <c r="A63" s="263"/>
      <c r="B63" s="281"/>
      <c r="C63" s="280"/>
      <c r="D63" s="280"/>
      <c r="E63" s="292"/>
      <c r="F63" s="279"/>
    </row>
    <row r="64" spans="1:6" ht="15.5" x14ac:dyDescent="0.35">
      <c r="A64" s="268">
        <v>11</v>
      </c>
      <c r="B64" s="267" t="s">
        <v>108</v>
      </c>
      <c r="C64" s="278"/>
      <c r="D64" s="278"/>
      <c r="E64" s="291"/>
      <c r="F64" s="276"/>
    </row>
    <row r="65" spans="1:6" ht="15.5" x14ac:dyDescent="0.35">
      <c r="A65" s="103" t="s">
        <v>219</v>
      </c>
      <c r="B65" s="104" t="s">
        <v>109</v>
      </c>
      <c r="C65" s="105" t="s">
        <v>110</v>
      </c>
      <c r="D65" s="107">
        <v>35</v>
      </c>
      <c r="E65" s="398"/>
      <c r="F65" s="260">
        <f>+E65*D65</f>
        <v>0</v>
      </c>
    </row>
    <row r="66" spans="1:6" ht="15.5" x14ac:dyDescent="0.35">
      <c r="A66" s="103" t="s">
        <v>220</v>
      </c>
      <c r="B66" s="104" t="s">
        <v>114</v>
      </c>
      <c r="C66" s="105" t="s">
        <v>50</v>
      </c>
      <c r="D66" s="107">
        <v>8</v>
      </c>
      <c r="E66" s="398"/>
      <c r="F66" s="260">
        <f>+E66*D66</f>
        <v>0</v>
      </c>
    </row>
    <row r="67" spans="1:6" ht="16" thickBot="1" x14ac:dyDescent="0.4">
      <c r="A67" s="103" t="s">
        <v>342</v>
      </c>
      <c r="B67" s="104" t="s">
        <v>115</v>
      </c>
      <c r="C67" s="105" t="s">
        <v>37</v>
      </c>
      <c r="D67" s="107">
        <v>29.6</v>
      </c>
      <c r="E67" s="398"/>
      <c r="F67" s="260">
        <f>+E67*D67</f>
        <v>0</v>
      </c>
    </row>
    <row r="68" spans="1:6" ht="16" thickBot="1" x14ac:dyDescent="0.4">
      <c r="A68" s="259"/>
      <c r="B68" s="439" t="s">
        <v>116</v>
      </c>
      <c r="C68" s="440"/>
      <c r="D68" s="274"/>
      <c r="F68" s="397">
        <f>SUM(F65:F67)</f>
        <v>0</v>
      </c>
    </row>
    <row r="69" spans="1:6" ht="16" thickBot="1" x14ac:dyDescent="0.4">
      <c r="A69" s="263"/>
      <c r="B69" s="281"/>
      <c r="C69" s="280"/>
      <c r="D69" s="280"/>
      <c r="E69" s="399"/>
      <c r="F69" s="279"/>
    </row>
    <row r="70" spans="1:6" ht="15.5" x14ac:dyDescent="0.35">
      <c r="A70" s="268">
        <v>12</v>
      </c>
      <c r="B70" s="267" t="s">
        <v>120</v>
      </c>
      <c r="C70" s="278"/>
      <c r="D70" s="278"/>
      <c r="E70" s="399"/>
      <c r="F70" s="276"/>
    </row>
    <row r="71" spans="1:6" ht="16" thickBot="1" x14ac:dyDescent="0.4">
      <c r="A71" s="103" t="s">
        <v>221</v>
      </c>
      <c r="B71" s="104" t="s">
        <v>121</v>
      </c>
      <c r="C71" s="105" t="s">
        <v>50</v>
      </c>
      <c r="D71" s="107">
        <v>1</v>
      </c>
      <c r="E71" s="398"/>
      <c r="F71" s="260">
        <f>+E71*D71</f>
        <v>0</v>
      </c>
    </row>
    <row r="72" spans="1:6" ht="16" thickBot="1" x14ac:dyDescent="0.4">
      <c r="A72" s="259"/>
      <c r="B72" s="439" t="s">
        <v>125</v>
      </c>
      <c r="C72" s="440"/>
      <c r="D72" s="274"/>
      <c r="E72" s="273"/>
      <c r="F72" s="397">
        <f>SUM(F71:F71)</f>
        <v>0</v>
      </c>
    </row>
    <row r="73" spans="1:6" ht="15" thickBot="1" x14ac:dyDescent="0.4">
      <c r="A73" s="517"/>
      <c r="B73" s="519"/>
      <c r="C73" s="521"/>
      <c r="D73" s="521"/>
      <c r="E73" s="270"/>
      <c r="F73" s="529"/>
    </row>
    <row r="74" spans="1:6" ht="15" thickBot="1" x14ac:dyDescent="0.4">
      <c r="A74" s="518"/>
      <c r="B74" s="520"/>
      <c r="C74" s="522"/>
      <c r="D74" s="522"/>
      <c r="F74" s="530"/>
    </row>
    <row r="75" spans="1:6" ht="21.65" customHeight="1" x14ac:dyDescent="0.35">
      <c r="A75" s="268">
        <v>13</v>
      </c>
      <c r="B75" s="267" t="s">
        <v>427</v>
      </c>
      <c r="C75" s="99"/>
      <c r="D75" s="99"/>
      <c r="E75" s="266"/>
      <c r="F75" s="265"/>
    </row>
    <row r="76" spans="1:6" ht="15.5" x14ac:dyDescent="0.35">
      <c r="A76" s="103" t="s">
        <v>229</v>
      </c>
      <c r="B76" s="104" t="s">
        <v>135</v>
      </c>
      <c r="C76" s="105" t="s">
        <v>50</v>
      </c>
      <c r="D76" s="107">
        <v>2</v>
      </c>
      <c r="E76" s="396"/>
      <c r="F76" s="260">
        <f t="shared" ref="F76:F85" si="1">+E76*D76</f>
        <v>0</v>
      </c>
    </row>
    <row r="77" spans="1:6" ht="15.5" x14ac:dyDescent="0.35">
      <c r="A77" s="103" t="s">
        <v>230</v>
      </c>
      <c r="B77" s="104" t="s">
        <v>138</v>
      </c>
      <c r="C77" s="105" t="s">
        <v>50</v>
      </c>
      <c r="D77" s="107">
        <v>6</v>
      </c>
      <c r="E77" s="396"/>
      <c r="F77" s="260">
        <f t="shared" si="1"/>
        <v>0</v>
      </c>
    </row>
    <row r="78" spans="1:6" ht="15.5" x14ac:dyDescent="0.35">
      <c r="A78" s="103" t="s">
        <v>231</v>
      </c>
      <c r="B78" s="171" t="s">
        <v>139</v>
      </c>
      <c r="C78" s="170" t="s">
        <v>50</v>
      </c>
      <c r="D78" s="169">
        <v>1</v>
      </c>
      <c r="E78" s="396"/>
      <c r="F78" s="260">
        <f t="shared" si="1"/>
        <v>0</v>
      </c>
    </row>
    <row r="79" spans="1:6" ht="15.5" x14ac:dyDescent="0.35">
      <c r="A79" s="103" t="s">
        <v>232</v>
      </c>
      <c r="B79" s="104" t="s">
        <v>140</v>
      </c>
      <c r="C79" s="105" t="s">
        <v>50</v>
      </c>
      <c r="D79" s="107">
        <v>6</v>
      </c>
      <c r="E79" s="396"/>
      <c r="F79" s="260">
        <f t="shared" si="1"/>
        <v>0</v>
      </c>
    </row>
    <row r="80" spans="1:6" ht="15.5" x14ac:dyDescent="0.35">
      <c r="A80" s="103" t="s">
        <v>233</v>
      </c>
      <c r="B80" s="104" t="s">
        <v>143</v>
      </c>
      <c r="C80" s="105" t="s">
        <v>50</v>
      </c>
      <c r="D80" s="107">
        <v>2</v>
      </c>
      <c r="E80" s="396"/>
      <c r="F80" s="260">
        <f t="shared" si="1"/>
        <v>0</v>
      </c>
    </row>
    <row r="81" spans="1:6" ht="15.5" x14ac:dyDescent="0.35">
      <c r="A81" s="103" t="s">
        <v>234</v>
      </c>
      <c r="B81" s="104" t="s">
        <v>145</v>
      </c>
      <c r="C81" s="105" t="s">
        <v>50</v>
      </c>
      <c r="D81" s="107">
        <v>4</v>
      </c>
      <c r="E81" s="396"/>
      <c r="F81" s="260">
        <f t="shared" si="1"/>
        <v>0</v>
      </c>
    </row>
    <row r="82" spans="1:6" ht="15.5" x14ac:dyDescent="0.35">
      <c r="A82" s="103" t="s">
        <v>431</v>
      </c>
      <c r="B82" s="104" t="s">
        <v>146</v>
      </c>
      <c r="C82" s="105" t="s">
        <v>50</v>
      </c>
      <c r="D82" s="107">
        <v>1</v>
      </c>
      <c r="E82" s="396"/>
      <c r="F82" s="260">
        <f t="shared" si="1"/>
        <v>0</v>
      </c>
    </row>
    <row r="83" spans="1:6" ht="15.5" x14ac:dyDescent="0.35">
      <c r="A83" s="263" t="s">
        <v>430</v>
      </c>
      <c r="B83" s="264" t="s">
        <v>409</v>
      </c>
      <c r="C83" s="105" t="s">
        <v>50</v>
      </c>
      <c r="D83" s="107">
        <v>5</v>
      </c>
      <c r="E83" s="396"/>
      <c r="F83" s="260">
        <f t="shared" si="1"/>
        <v>0</v>
      </c>
    </row>
    <row r="84" spans="1:6" ht="15.5" x14ac:dyDescent="0.35">
      <c r="A84" s="263" t="s">
        <v>475</v>
      </c>
      <c r="B84" s="264" t="s">
        <v>287</v>
      </c>
      <c r="C84" s="105" t="s">
        <v>50</v>
      </c>
      <c r="D84" s="107">
        <v>1</v>
      </c>
      <c r="E84" s="396"/>
      <c r="F84" s="260">
        <f t="shared" si="1"/>
        <v>0</v>
      </c>
    </row>
    <row r="85" spans="1:6" ht="15.5" x14ac:dyDescent="0.35">
      <c r="A85" s="263" t="s">
        <v>474</v>
      </c>
      <c r="B85" s="262" t="s">
        <v>288</v>
      </c>
      <c r="C85" s="105" t="s">
        <v>50</v>
      </c>
      <c r="D85" s="107">
        <v>1</v>
      </c>
      <c r="E85" s="396"/>
      <c r="F85" s="260">
        <f t="shared" si="1"/>
        <v>0</v>
      </c>
    </row>
    <row r="86" spans="1:6" ht="16" thickBot="1" x14ac:dyDescent="0.4">
      <c r="A86" s="259"/>
      <c r="B86" s="461" t="s">
        <v>147</v>
      </c>
      <c r="C86" s="462"/>
      <c r="D86" s="258"/>
      <c r="E86" s="395"/>
      <c r="F86" s="394">
        <f>SUM(F76:F85)</f>
        <v>0</v>
      </c>
    </row>
    <row r="87" spans="1:6" ht="16" thickBot="1" x14ac:dyDescent="0.4">
      <c r="A87" s="531"/>
      <c r="B87" s="532"/>
      <c r="C87" s="532"/>
      <c r="D87" s="532"/>
      <c r="E87" s="533"/>
      <c r="F87" s="534"/>
    </row>
    <row r="88" spans="1:6" ht="28" thickBot="1" x14ac:dyDescent="0.4">
      <c r="A88" s="526" t="s">
        <v>148</v>
      </c>
      <c r="B88" s="527"/>
      <c r="C88" s="527"/>
      <c r="D88" s="528"/>
      <c r="E88" s="393"/>
      <c r="F88" s="253">
        <f>F86+F72+F68+F62+F51+F46+F42+F37+F22</f>
        <v>0</v>
      </c>
    </row>
    <row r="89" spans="1:6" ht="28" thickBot="1" x14ac:dyDescent="0.4">
      <c r="A89" s="535"/>
      <c r="B89" s="536"/>
      <c r="C89" s="536"/>
      <c r="D89" s="536"/>
      <c r="E89" s="536"/>
      <c r="F89" s="537"/>
    </row>
    <row r="90" spans="1:6" ht="28" thickBot="1" x14ac:dyDescent="0.4">
      <c r="A90" s="526" t="s">
        <v>149</v>
      </c>
      <c r="B90" s="527"/>
      <c r="C90" s="527"/>
      <c r="D90" s="527"/>
      <c r="E90" s="528"/>
      <c r="F90" s="252">
        <f>TRUNC(F88+F14)</f>
        <v>0</v>
      </c>
    </row>
    <row r="93" spans="1:6" ht="28.25" customHeight="1" x14ac:dyDescent="0.35"/>
  </sheetData>
  <mergeCells count="31">
    <mergeCell ref="A90:E90"/>
    <mergeCell ref="D73:D74"/>
    <mergeCell ref="B46:C46"/>
    <mergeCell ref="B51:C51"/>
    <mergeCell ref="B62:C62"/>
    <mergeCell ref="B68:C68"/>
    <mergeCell ref="B72:C72"/>
    <mergeCell ref="F73:F74"/>
    <mergeCell ref="B86:C86"/>
    <mergeCell ref="A87:F87"/>
    <mergeCell ref="A88:D88"/>
    <mergeCell ref="A89:F89"/>
    <mergeCell ref="A73:A74"/>
    <mergeCell ref="B73:B74"/>
    <mergeCell ref="C73:C74"/>
    <mergeCell ref="A1:F1"/>
    <mergeCell ref="A2:F2"/>
    <mergeCell ref="B42:C42"/>
    <mergeCell ref="A15:F15"/>
    <mergeCell ref="B16:F16"/>
    <mergeCell ref="B21:C21"/>
    <mergeCell ref="B22:C22"/>
    <mergeCell ref="B29:C29"/>
    <mergeCell ref="B32:C32"/>
    <mergeCell ref="B36:C36"/>
    <mergeCell ref="B37:C37"/>
    <mergeCell ref="A43:B43"/>
    <mergeCell ref="C9:F9"/>
    <mergeCell ref="A14:D14"/>
    <mergeCell ref="B4:F4"/>
    <mergeCell ref="B8:E8"/>
  </mergeCells>
  <pageMargins left="0.7" right="0.7" top="0.75" bottom="0.75" header="0.3" footer="0.3"/>
  <pageSetup scale="72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40DEC2D9A4E8A943A61D3368400126BA" ma:contentTypeVersion="28" ma:contentTypeDescription="" ma:contentTypeScope="" ma:versionID="91dd1d115bdb24d16d38f914b9415073">
  <xsd:schema xmlns:xsd="http://www.w3.org/2001/XMLSchema" xmlns:xs="http://www.w3.org/2001/XMLSchema" xmlns:p="http://schemas.microsoft.com/office/2006/metadata/properties" xmlns:ns2="1c89b6ff-5735-4b3c-9dca-50e80957a65b" xmlns:ns3="14a9c00f-d9e3-4eb9-aad3-f69239d17d9c" xmlns:ns4="508ba6eb-9e09-4fd5-92f2-2d9921329f2d" xmlns:ns5="a1ddbe5a-88f5-4dcf-b333-bf73e2eddbd1" targetNamespace="http://schemas.microsoft.com/office/2006/metadata/properties" ma:root="true" ma:fieldsID="e5dbdbb49ff1efa1b215624bff2a315c" ns2:_="" ns3:_="" ns4:_="" ns5:_="">
    <xsd:import namespace="1c89b6ff-5735-4b3c-9dca-50e80957a65b"/>
    <xsd:import namespace="14a9c00f-d9e3-4eb9-aad3-f69239d17d9c"/>
    <xsd:import namespace="508ba6eb-9e09-4fd5-92f2-2d9921329f2d"/>
    <xsd:import namespace="a1ddbe5a-88f5-4dcf-b333-bf73e2eddbd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f8eb3ba-5ccf-4a22-a562-473d2c609d2e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f8eb3ba-5ccf-4a22-a562-473d2c609d2e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SEN|2b0d2337-59d1-468e-9a57-52ee80937861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dbe5a-88f5-4dcf-b333-bf73e2edd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TaxCatchAll xmlns="1c89b6ff-5735-4b3c-9dca-50e80957a65b">
      <Value>4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</TermName>
          <TermId xmlns="http://schemas.microsoft.com/office/infopath/2007/PartnerControls">2b0d2337-59d1-468e-9a57-52ee80937861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lcf76f155ced4ddcb4097134ff3c332f xmlns="a1ddbe5a-88f5-4dcf-b333-bf73e2eddbd1">
      <Terms xmlns="http://schemas.microsoft.com/office/infopath/2007/PartnerControls"/>
    </lcf76f155ced4ddcb4097134ff3c332f>
    <_dlc_DocId xmlns="508ba6eb-9e09-4fd5-92f2-2d9921329f2d">SENENABEL-124183628-78062</_dlc_DocId>
    <_dlc_DocIdUrl xmlns="508ba6eb-9e09-4fd5-92f2-2d9921329f2d">
      <Url>https://enabelbe.sharepoint.com/sites/SEN/_layouts/15/DocIdRedir.aspx?ID=SENENABEL-124183628-78062</Url>
      <Description>SENENABEL-124183628-78062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B3E75B1-984F-47DF-816B-39DF2D3B71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9b6ff-5735-4b3c-9dca-50e80957a65b"/>
    <ds:schemaRef ds:uri="14a9c00f-d9e3-4eb9-aad3-f69239d17d9c"/>
    <ds:schemaRef ds:uri="508ba6eb-9e09-4fd5-92f2-2d9921329f2d"/>
    <ds:schemaRef ds:uri="a1ddbe5a-88f5-4dcf-b333-bf73e2edd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BABD7E-E18A-4B16-BEC5-307D15885865}">
  <ds:schemaRefs>
    <ds:schemaRef ds:uri="http://schemas.microsoft.com/office/2006/metadata/properties"/>
    <ds:schemaRef ds:uri="http://schemas.microsoft.com/office/infopath/2007/PartnerControls"/>
    <ds:schemaRef ds:uri="14a9c00f-d9e3-4eb9-aad3-f69239d17d9c"/>
    <ds:schemaRef ds:uri="1c89b6ff-5735-4b3c-9dca-50e80957a65b"/>
    <ds:schemaRef ds:uri="a1ddbe5a-88f5-4dcf-b333-bf73e2eddbd1"/>
    <ds:schemaRef ds:uri="508ba6eb-9e09-4fd5-92f2-2d9921329f2d"/>
  </ds:schemaRefs>
</ds:datastoreItem>
</file>

<file path=customXml/itemProps3.xml><?xml version="1.0" encoding="utf-8"?>
<ds:datastoreItem xmlns:ds="http://schemas.openxmlformats.org/officeDocument/2006/customXml" ds:itemID="{8041D922-033C-46C7-863C-E56AE36EB7D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17DC39F-3FBA-4902-876C-4FD8F9A5D78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Lot 1 Kaguitte</vt:lpstr>
      <vt:lpstr>Lot 2 Toubacouta</vt:lpstr>
      <vt:lpstr>Lot 3 Médina Ndiathbé</vt:lpstr>
      <vt:lpstr>Lot 4 HLM</vt:lpstr>
      <vt:lpstr>Lot 5 Jaxaay</vt:lpstr>
      <vt:lpstr>'Lot 3 Médina Ndiathbé'!Zone_d_impression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DIOUF, Ndèye yandé</dc:creator>
  <cp:lastModifiedBy>VANDER AUWERA, Thibault</cp:lastModifiedBy>
  <cp:lastPrinted>2024-06-18T17:32:23Z</cp:lastPrinted>
  <dcterms:created xsi:type="dcterms:W3CDTF">2022-07-25T09:34:57Z</dcterms:created>
  <dcterms:modified xsi:type="dcterms:W3CDTF">2024-06-19T14:13:52Z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0x01010084FDA68FEA25C847A6128BBA7C1A6EC10040DEC2D9A4E8A943A61D3368400126BA</vt:lpwstr>
  </property>
  <property fmtid="{D5CDD505-2E9C-101B-9397-08002B2CF9AE}" pid="3" name="Document_Language">
    <vt:lpwstr>4;#FR|e5b11214-e6fc-4287-b1cb-b050c041462c</vt:lpwstr>
  </property>
  <property fmtid="{D5CDD505-2E9C-101B-9397-08002B2CF9AE}" pid="4" name="Country">
    <vt:lpwstr>1;#SEN|2b0d2337-59d1-468e-9a57-52ee80937861</vt:lpwstr>
  </property>
  <property fmtid="{D5CDD505-2E9C-101B-9397-08002B2CF9AE}" pid="5" name="_dlc_DocIdItemGuid">
    <vt:lpwstr>ae7f611c-0e9d-4865-962d-e1cdd09785e0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</Properties>
</file>