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.sharepoint.com/sites/SEN/Contracts/21_Marchés_Publics/SEN21004_PTF_CLIMAT/MP_plus30k/SEN21004-10066 Réalisation hangars/2_CSC/"/>
    </mc:Choice>
  </mc:AlternateContent>
  <xr:revisionPtr revIDLastSave="24" documentId="13_ncr:1_{89EC9E9F-F80A-40D4-9D9B-7839E91A9CF8}" xr6:coauthVersionLast="47" xr6:coauthVersionMax="47" xr10:uidLastSave="{69BAB5D1-6786-43A6-9C1D-D0D97A813499}"/>
  <bookViews>
    <workbookView xWindow="-110" yWindow="-110" windowWidth="19420" windowHeight="10420" xr2:uid="{EC9D7E7A-AF67-4E02-BAF2-915F35D199EA}"/>
  </bookViews>
  <sheets>
    <sheet name="Budget" sheetId="1" r:id="rId1"/>
    <sheet name="Lo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3" i="1" s="1"/>
  <c r="F67" i="1" l="1"/>
  <c r="F66" i="1"/>
  <c r="D65" i="1"/>
  <c r="F65" i="1" s="1"/>
  <c r="D64" i="1"/>
  <c r="F64" i="1" s="1"/>
  <c r="D62" i="1"/>
  <c r="F62" i="1" s="1"/>
  <c r="F61" i="1"/>
  <c r="F60" i="1"/>
  <c r="F58" i="1"/>
  <c r="F57" i="1"/>
  <c r="F56" i="1"/>
  <c r="F54" i="1"/>
  <c r="F53" i="1"/>
  <c r="F52" i="1"/>
  <c r="F51" i="1"/>
  <c r="F50" i="1"/>
  <c r="F47" i="1"/>
  <c r="F46" i="1"/>
  <c r="F45" i="1"/>
  <c r="F44" i="1"/>
  <c r="F43" i="1"/>
  <c r="F42" i="1"/>
  <c r="F41" i="1"/>
  <c r="F40" i="1"/>
  <c r="F39" i="1"/>
  <c r="F37" i="1"/>
  <c r="F36" i="1"/>
  <c r="F35" i="1"/>
  <c r="F34" i="1"/>
  <c r="F33" i="1"/>
  <c r="F32" i="1"/>
  <c r="F30" i="1"/>
  <c r="F29" i="1" s="1"/>
  <c r="D27" i="1"/>
  <c r="F27" i="1" s="1"/>
  <c r="D26" i="1"/>
  <c r="F26" i="1" s="1"/>
  <c r="D24" i="1"/>
  <c r="F24" i="1" s="1"/>
  <c r="F23" i="1"/>
  <c r="F22" i="1"/>
  <c r="F21" i="1"/>
  <c r="F20" i="1"/>
  <c r="D19" i="1"/>
  <c r="F19" i="1" s="1"/>
  <c r="F18" i="1"/>
  <c r="D17" i="1"/>
  <c r="F17" i="1" s="1"/>
  <c r="F15" i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7" i="1"/>
  <c r="F7" i="1" s="1"/>
  <c r="D6" i="1"/>
  <c r="F55" i="1" l="1"/>
  <c r="D8" i="1"/>
  <c r="F8" i="1" s="1"/>
  <c r="F49" i="1"/>
  <c r="F59" i="1"/>
  <c r="F25" i="1"/>
  <c r="F31" i="1"/>
  <c r="F28" i="1" s="1"/>
  <c r="F38" i="1"/>
  <c r="F63" i="1"/>
  <c r="F16" i="1"/>
  <c r="F6" i="1"/>
  <c r="F5" i="1" s="1"/>
  <c r="F48" i="1" l="1"/>
  <c r="F68" i="1" s="1"/>
  <c r="C10" i="2" l="1"/>
  <c r="C2" i="2"/>
  <c r="C3" i="2" s="1"/>
  <c r="C4" i="2" s="1"/>
  <c r="C5" i="2" s="1"/>
  <c r="C6" i="2" s="1"/>
  <c r="C7" i="2" s="1"/>
  <c r="C8" i="2" s="1"/>
  <c r="C9" i="2" s="1"/>
  <c r="F69" i="1"/>
  <c r="F70" i="1" s="1"/>
  <c r="E2" i="2" l="1"/>
  <c r="F2" i="2" s="1"/>
  <c r="C11" i="2"/>
  <c r="C12" i="2" l="1"/>
  <c r="C13" i="2" s="1"/>
  <c r="C14" i="2" s="1"/>
  <c r="C15" i="2" s="1"/>
  <c r="E10" i="2" l="1"/>
  <c r="F10" i="2" s="1"/>
</calcChain>
</file>

<file path=xl/sharedStrings.xml><?xml version="1.0" encoding="utf-8"?>
<sst xmlns="http://schemas.openxmlformats.org/spreadsheetml/2006/main" count="162" uniqueCount="119">
  <si>
    <t>HANGAR</t>
  </si>
  <si>
    <t>Désignation</t>
  </si>
  <si>
    <t>Unité</t>
  </si>
  <si>
    <t>Quantité</t>
  </si>
  <si>
    <t>TERRASSEMENTS ET FONDATIONS HANGAR</t>
  </si>
  <si>
    <t xml:space="preserve">Fouilles en puits pour semelles : </t>
  </si>
  <si>
    <r>
      <t>m</t>
    </r>
    <r>
      <rPr>
        <vertAlign val="superscript"/>
        <sz val="10"/>
        <color theme="1"/>
        <rFont val="Arial"/>
        <family val="2"/>
      </rPr>
      <t>3</t>
    </r>
  </si>
  <si>
    <t>Fouilles en rigoles pour soubassements</t>
  </si>
  <si>
    <t xml:space="preserve">Remblais contre fondation et soubassements : </t>
  </si>
  <si>
    <t xml:space="preserve">Remblais sous dallage et revers d'eau : </t>
  </si>
  <si>
    <t xml:space="preserve">Béton de propreté sous semelles et sous murs de soubassement dosé à 150 kg / m3 : </t>
  </si>
  <si>
    <t>Béton armé dosés à 350 kg / m3 pour Semelles y/c coffrage et ferraillage</t>
  </si>
  <si>
    <t>Béton armé dosés à 350 kg / m3 pour Amorces  y/c coffrage et ferraillage</t>
  </si>
  <si>
    <t xml:space="preserve">Maçonnerie en agglos plein de 20x20x40 : </t>
  </si>
  <si>
    <r>
      <t>m</t>
    </r>
    <r>
      <rPr>
        <vertAlign val="superscript"/>
        <sz val="10"/>
        <color theme="1"/>
        <rFont val="Arial"/>
        <family val="2"/>
      </rPr>
      <t>2</t>
    </r>
  </si>
  <si>
    <t>Béton armé dosés à 350 kg / m3 pour Longrine  y/c coffrage et ferraillage</t>
  </si>
  <si>
    <t xml:space="preserve">Béton armé dosés à 350 kg / m3 pour dallage et revers d'eau périphérique et emmarchements : </t>
  </si>
  <si>
    <t xml:space="preserve">ELEVATION RDC : </t>
  </si>
  <si>
    <t>Béton armé dosé à 350kg/m3 pour poteaux en élévation :</t>
  </si>
  <si>
    <t>Maçonnerie en BTC de 30x20x10</t>
  </si>
  <si>
    <t xml:space="preserve">Maçonnerie en BTC creux de 10x20x40 </t>
  </si>
  <si>
    <t xml:space="preserve">Béton armé dosé à 350kg/m3 pour Poutres : </t>
  </si>
  <si>
    <t xml:space="preserve">Béton armé dosé à 350kg/m3 pour raidisseurs et linteaux:Linteaux et appuis </t>
  </si>
  <si>
    <r>
      <t xml:space="preserve">Plancher hourdis </t>
    </r>
    <r>
      <rPr>
        <b/>
        <sz val="10"/>
        <rFont val="Arial"/>
        <family val="2"/>
      </rPr>
      <t xml:space="preserve">Typha </t>
    </r>
    <r>
      <rPr>
        <sz val="10"/>
        <rFont val="Arial"/>
        <family val="2"/>
      </rPr>
      <t>de 16+4 y/c coffrage et ferraillage :</t>
    </r>
  </si>
  <si>
    <t xml:space="preserve">Enduits extérieurs et intérieurs sur murs :  </t>
  </si>
  <si>
    <t>Enduit sous plafond :</t>
  </si>
  <si>
    <t xml:space="preserve"> CARRELAGE ET REVETEMENTS :</t>
  </si>
  <si>
    <t>F/P de carreaux faïence 20 x 20 pour toilette sur 2.1 m :</t>
  </si>
  <si>
    <t>F/P de plinthe en carreaux de 8 x 30 assortie :</t>
  </si>
  <si>
    <t>ml</t>
  </si>
  <si>
    <t xml:space="preserve"> MENUISERIES :</t>
  </si>
  <si>
    <t>Menuiserie en bois</t>
  </si>
  <si>
    <t>F/P de Porte en bois iso plane simple battant ouvrant à l’angl. ; dim. 80/220</t>
  </si>
  <si>
    <t>U</t>
  </si>
  <si>
    <t>Menuiserie métallique</t>
  </si>
  <si>
    <t>F/P de Porte métallique double battants ouvrant à la française. ; dim. 0.90 x 2.20 (M4)</t>
  </si>
  <si>
    <t>u</t>
  </si>
  <si>
    <t>F/P de Porte métallique double battants ouvrant à la française. ; dim. 0.80 x 2.20 (M3)</t>
  </si>
  <si>
    <t>F/P de Porte métallique double battants ouvrant à la française. ; dim. 0.70 x 2.20 (M2)</t>
  </si>
  <si>
    <t>F/P de Porte métallique double battants ouvrant à la française. ; dim. 0.80 x 1.00 (M5)</t>
  </si>
  <si>
    <t>F/P de Fenetre métallique Imposte dim. 0.60 x 0.65 (M1)</t>
  </si>
  <si>
    <t>F/P de Fenetre métallique Imposte dim. 1.60 x 65 (M6)</t>
  </si>
  <si>
    <t>ELECTRICITE : Source photovoltaique</t>
  </si>
  <si>
    <t xml:space="preserve">Foureautage et filerie </t>
  </si>
  <si>
    <t>FF</t>
  </si>
  <si>
    <t>Ensemble d'interrupteurs, de prises et de luminaires suivant plans et spécifications techniques</t>
  </si>
  <si>
    <t xml:space="preserve">Coffret TGBT équipé au minimum d'un disjoncteur de tête, de 2 modulaires (10A et 16 A) et de 2 interrupteurs différentiels </t>
  </si>
  <si>
    <t xml:space="preserve">Panneaux solaires photovoltaïque </t>
  </si>
  <si>
    <t>Wc</t>
  </si>
  <si>
    <t>Support de modules solaires</t>
  </si>
  <si>
    <t>Câble solaire résistant aux rayons UV</t>
  </si>
  <si>
    <t>Batterie solaire lithium ion de 12V@200 Ah</t>
  </si>
  <si>
    <t>Onduleur chargeur 1500 W</t>
  </si>
  <si>
    <t>Divers accessoires de montage (parafoudre, disjoncteur DC, attaches….)</t>
  </si>
  <si>
    <t>PLOMBERIE SANITAIRE :</t>
  </si>
  <si>
    <t>Installations F/P d'équipements</t>
  </si>
  <si>
    <t>Installation du réseau d'alimentation d'eau potable en pex y/c Toutes sujétions et branchement au puits réhabilité au forage ou au réseau d'adduction d'eau :</t>
  </si>
  <si>
    <t>Ens</t>
  </si>
  <si>
    <t>F/P de chaise turque en céramique y/c alimentation et vidange</t>
  </si>
  <si>
    <t>F/P de robinet de puisage :</t>
  </si>
  <si>
    <t>F/P de siphon de sol n° 23 :</t>
  </si>
  <si>
    <t>F/P de vanne d'arrêt :</t>
  </si>
  <si>
    <t>Fosse septique Regards et puits perdu</t>
  </si>
  <si>
    <t xml:space="preserve">Travaux FS y/c tuyauterie pour Raccordement au réseau d'assainissement de la fosse septique </t>
  </si>
  <si>
    <t>Regards</t>
  </si>
  <si>
    <t>Puisadrs</t>
  </si>
  <si>
    <t>ETANCHEITE :</t>
  </si>
  <si>
    <t>F et P d'un système d'étanchéité sur terrasse accessible</t>
  </si>
  <si>
    <t xml:space="preserve">F et P d'étanchéité monocouche dans les locaux humides </t>
  </si>
  <si>
    <t xml:space="preserve">Relevé d'étanchéité pour dito </t>
  </si>
  <si>
    <t>CHARPENTE METALLIQUE</t>
  </si>
  <si>
    <t>F/P de structure en treillis avec des cornières 40x40/5</t>
  </si>
  <si>
    <t>F/P de pannes en IPE 80</t>
  </si>
  <si>
    <t>Couverture en tole bac alu-zinc et accessoires</t>
  </si>
  <si>
    <t>Ensemble accesssoires</t>
  </si>
  <si>
    <t>ens</t>
  </si>
  <si>
    <t>Prix Unitaire FCFA HTVA</t>
  </si>
  <si>
    <t>Prix Total FCFA HTVA</t>
  </si>
  <si>
    <t>TVA (18%)</t>
  </si>
  <si>
    <t>INSTALLATION DE CHANTIER</t>
  </si>
  <si>
    <t>Installation de chantier, amené matériel et repli de chantier, baraque et clôture de perimètres et abonnement provisoire de police pour eau et électricité y/c toutes sujétions</t>
  </si>
  <si>
    <t>N°</t>
  </si>
  <si>
    <t>Site</t>
  </si>
  <si>
    <t>Darou minane</t>
  </si>
  <si>
    <t>Weyndou</t>
  </si>
  <si>
    <t>Djamel Saer</t>
  </si>
  <si>
    <t>Diameweli Mor</t>
  </si>
  <si>
    <t>Thiadia Mboss</t>
  </si>
  <si>
    <t>Mbossedji Macisse</t>
  </si>
  <si>
    <t>Ndelle</t>
  </si>
  <si>
    <t>Maka Mbaye</t>
  </si>
  <si>
    <t>Ngathie Naoude</t>
  </si>
  <si>
    <t>Ngathie Peul</t>
  </si>
  <si>
    <t>Ngambou</t>
  </si>
  <si>
    <t>Ngordjilene Mouride</t>
  </si>
  <si>
    <t>Diassoum</t>
  </si>
  <si>
    <t>Korki bambara</t>
  </si>
  <si>
    <t>Hangar</t>
  </si>
  <si>
    <t>Montant total FCFA (HTVA)</t>
  </si>
  <si>
    <t>Total 1 hangar (FCFA) HTVA</t>
  </si>
  <si>
    <t>Total 1 hangar (FCFA) TTC</t>
  </si>
  <si>
    <t>Montant total FCFA TTC)</t>
  </si>
  <si>
    <t>Lot</t>
  </si>
  <si>
    <t>Lot 1</t>
  </si>
  <si>
    <t>Lot 2</t>
  </si>
  <si>
    <t>1.1</t>
  </si>
  <si>
    <t>1.2</t>
  </si>
  <si>
    <t>1.3</t>
  </si>
  <si>
    <t>1.4</t>
  </si>
  <si>
    <t>1.5</t>
  </si>
  <si>
    <t>1.6</t>
  </si>
  <si>
    <t>1.7</t>
  </si>
  <si>
    <t>1.8</t>
  </si>
  <si>
    <t>2.1</t>
  </si>
  <si>
    <t>2.2</t>
  </si>
  <si>
    <t>2.3</t>
  </si>
  <si>
    <t>2.4</t>
  </si>
  <si>
    <t>2.5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</si>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</sst>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\ _€_-;\-* #,##0.00\ _€_-;_-* &quot;-&quot;??\ _€_-;_-@_-"/>
    <numFmt numFmtId="165" formatCode="_-* #,##0\ _C_F_A_-;\-* #,##0\ _C_F_A_-;_-* &quot;-&quot;\ _C_F_A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D0D0D"/>
      <name val="Arial"/>
      <family val="2"/>
    </font>
    <font>
      <sz val="10"/>
      <color rgb="FF0D0D0D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41" fontId="4" fillId="0" borderId="4" xfId="1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1" fontId="2" fillId="3" borderId="4" xfId="1" applyFont="1" applyFill="1" applyBorder="1" applyAlignment="1">
      <alignment horizontal="center" vertical="center"/>
    </xf>
    <xf numFmtId="41" fontId="4" fillId="4" borderId="4" xfId="1" applyFont="1" applyFill="1" applyBorder="1" applyAlignment="1">
      <alignment horizontal="center" vertical="center"/>
    </xf>
    <xf numFmtId="41" fontId="2" fillId="3" borderId="0" xfId="1" applyFont="1" applyFill="1" applyBorder="1" applyAlignment="1">
      <alignment horizontal="center" vertical="center"/>
    </xf>
    <xf numFmtId="41" fontId="2" fillId="4" borderId="0" xfId="1" applyFont="1" applyFill="1" applyBorder="1" applyAlignment="1">
      <alignment horizontal="center" vertical="center"/>
    </xf>
    <xf numFmtId="0" fontId="4" fillId="0" borderId="0" xfId="0" applyFont="1"/>
    <xf numFmtId="3" fontId="12" fillId="0" borderId="1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12" fillId="0" borderId="9" xfId="0" applyNumberFormat="1" applyFont="1" applyBorder="1" applyAlignment="1">
      <alignment horizontal="center"/>
    </xf>
    <xf numFmtId="3" fontId="12" fillId="0" borderId="13" xfId="0" applyNumberFormat="1" applyFont="1" applyBorder="1" applyAlignment="1">
      <alignment horizont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11" fillId="0" borderId="23" xfId="0" applyFont="1" applyBorder="1" applyAlignment="1">
      <alignment horizontal="center" wrapText="1"/>
    </xf>
    <xf numFmtId="0" fontId="13" fillId="0" borderId="18" xfId="0" applyFont="1" applyBorder="1" applyAlignment="1">
      <alignment horizontal="left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41" fontId="3" fillId="2" borderId="26" xfId="1" applyFont="1" applyFill="1" applyBorder="1" applyAlignment="1">
      <alignment horizontal="center" vertical="center" wrapText="1"/>
    </xf>
    <xf numFmtId="41" fontId="3" fillId="2" borderId="27" xfId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left" vertical="center"/>
    </xf>
    <xf numFmtId="3" fontId="5" fillId="3" borderId="29" xfId="0" applyNumberFormat="1" applyFont="1" applyFill="1" applyBorder="1" applyAlignment="1">
      <alignment horizontal="center" vertical="center"/>
    </xf>
    <xf numFmtId="0" fontId="4" fillId="0" borderId="28" xfId="0" applyFont="1" applyBorder="1" applyAlignment="1">
      <alignment horizontal="right" vertical="center"/>
    </xf>
    <xf numFmtId="41" fontId="4" fillId="0" borderId="30" xfId="1" applyFont="1" applyFill="1" applyBorder="1" applyAlignment="1">
      <alignment horizontal="center" vertical="center"/>
    </xf>
    <xf numFmtId="3" fontId="5" fillId="3" borderId="31" xfId="0" applyNumberFormat="1" applyFont="1" applyFill="1" applyBorder="1" applyAlignment="1">
      <alignment horizontal="center" vertical="center"/>
    </xf>
    <xf numFmtId="41" fontId="4" fillId="0" borderId="31" xfId="1" applyFont="1" applyFill="1" applyBorder="1" applyAlignment="1">
      <alignment horizontal="center" vertical="center"/>
    </xf>
    <xf numFmtId="41" fontId="5" fillId="3" borderId="31" xfId="1" applyFont="1" applyFill="1" applyBorder="1" applyAlignment="1">
      <alignment horizontal="center" vertical="center"/>
    </xf>
    <xf numFmtId="41" fontId="4" fillId="0" borderId="31" xfId="1" applyFont="1" applyBorder="1" applyAlignment="1">
      <alignment horizontal="center" vertical="center"/>
    </xf>
    <xf numFmtId="0" fontId="4" fillId="4" borderId="28" xfId="0" applyFont="1" applyFill="1" applyBorder="1" applyAlignment="1">
      <alignment horizontal="right" vertical="center"/>
    </xf>
    <xf numFmtId="41" fontId="6" fillId="4" borderId="31" xfId="1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right" vertical="center"/>
    </xf>
    <xf numFmtId="3" fontId="2" fillId="4" borderId="0" xfId="0" applyNumberFormat="1" applyFont="1" applyFill="1" applyAlignment="1">
      <alignment horizontal="center" vertical="center"/>
    </xf>
    <xf numFmtId="0" fontId="4" fillId="0" borderId="28" xfId="0" applyFont="1" applyBorder="1" applyAlignment="1">
      <alignment vertical="center"/>
    </xf>
    <xf numFmtId="41" fontId="4" fillId="0" borderId="30" xfId="1" applyFont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41" fontId="4" fillId="0" borderId="32" xfId="1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 wrapText="1"/>
    </xf>
    <xf numFmtId="0" fontId="5" fillId="3" borderId="29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3" fillId="4" borderId="29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horizontal="left" vertical="center" wrapText="1"/>
    </xf>
    <xf numFmtId="0" fontId="4" fillId="0" borderId="34" xfId="0" applyFont="1" applyBorder="1" applyAlignment="1">
      <alignment vertical="center" wrapText="1"/>
    </xf>
    <xf numFmtId="0" fontId="2" fillId="3" borderId="28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41" fontId="2" fillId="6" borderId="4" xfId="1" applyFont="1" applyFill="1" applyBorder="1" applyAlignment="1">
      <alignment horizontal="center" vertical="center"/>
    </xf>
    <xf numFmtId="41" fontId="2" fillId="6" borderId="38" xfId="1" applyFont="1" applyFill="1" applyBorder="1" applyAlignment="1">
      <alignment horizontal="center" vertical="center"/>
    </xf>
    <xf numFmtId="41" fontId="4" fillId="6" borderId="4" xfId="1" applyFont="1" applyFill="1" applyBorder="1" applyAlignment="1">
      <alignment horizontal="center" vertical="center"/>
    </xf>
    <xf numFmtId="41" fontId="4" fillId="6" borderId="2" xfId="1" applyFont="1" applyFill="1" applyBorder="1" applyAlignment="1">
      <alignment horizontal="center" vertical="center"/>
    </xf>
  </cellXfs>
  <cellStyles count="9">
    <cellStyle name="Milliers [0]" xfId="1" builtinId="6"/>
    <cellStyle name="Milliers [0] 2" xfId="5" xr:uid="{D688408A-F14F-4BE1-9D71-725F10F45F09}"/>
    <cellStyle name="Milliers [0] 3" xfId="6" xr:uid="{90DB8313-8CE0-49A9-8F12-C242B455843F}"/>
    <cellStyle name="Milliers 2" xfId="4" xr:uid="{D774AA41-EA20-401C-94BA-341AFF1EFC5B}"/>
    <cellStyle name="Milliers 3" xfId="8" xr:uid="{C16291DC-00D6-42C3-A535-597EA3B644E3}"/>
    <cellStyle name="Milliers 4" xfId="7" xr:uid="{73F71251-E4A1-4F04-9FA2-F282D7ABAA2C}"/>
    <cellStyle name="Normal" xfId="0" builtinId="0"/>
    <cellStyle name="Normal 2" xfId="2" xr:uid="{2AB313C0-9900-460D-93A8-4D27B5C3CC23}"/>
    <cellStyle name="Normal 3" xfId="3" xr:uid="{27AEC822-6248-451D-888A-FCD3B9294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33673-660C-45AF-AABB-5BE30E4D4145}">
  <dimension ref="A1:F70"/>
  <sheetViews>
    <sheetView tabSelected="1" zoomScale="90" zoomScaleNormal="90" workbookViewId="0">
      <selection activeCell="B8" sqref="B8"/>
    </sheetView>
  </sheetViews>
  <sheetFormatPr baseColWidth="10" defaultRowHeight="14.5" x14ac:dyDescent="0.35"/>
  <cols>
    <col min="1" max="1" width="6" customWidth="1"/>
    <col min="2" max="2" width="38.1796875" customWidth="1"/>
    <col min="5" max="5" width="13.6328125" customWidth="1"/>
    <col min="6" max="6" width="14" customWidth="1"/>
  </cols>
  <sheetData>
    <row r="1" spans="1:6" s="2" customFormat="1" ht="13" x14ac:dyDescent="0.35">
      <c r="A1" s="68" t="s">
        <v>0</v>
      </c>
      <c r="B1" s="68"/>
      <c r="C1" s="68"/>
      <c r="D1" s="68"/>
      <c r="E1" s="68"/>
      <c r="F1" s="68"/>
    </row>
    <row r="2" spans="1:6" s="2" customFormat="1" ht="26" x14ac:dyDescent="0.35">
      <c r="A2" s="31"/>
      <c r="B2" s="51" t="s">
        <v>1</v>
      </c>
      <c r="C2" s="31" t="s">
        <v>2</v>
      </c>
      <c r="D2" s="32" t="s">
        <v>3</v>
      </c>
      <c r="E2" s="33" t="s">
        <v>76</v>
      </c>
      <c r="F2" s="34" t="s">
        <v>77</v>
      </c>
    </row>
    <row r="3" spans="1:6" s="12" customFormat="1" ht="13" x14ac:dyDescent="0.25">
      <c r="A3" s="35">
        <v>100</v>
      </c>
      <c r="B3" s="52" t="s">
        <v>79</v>
      </c>
      <c r="C3" s="59"/>
      <c r="D3" s="30"/>
      <c r="E3" s="10"/>
      <c r="F3" s="36">
        <f>+F4</f>
        <v>0</v>
      </c>
    </row>
    <row r="4" spans="1:6" s="2" customFormat="1" ht="50" x14ac:dyDescent="0.35">
      <c r="A4" s="37">
        <v>101</v>
      </c>
      <c r="B4" s="53" t="s">
        <v>80</v>
      </c>
      <c r="C4" s="60" t="s">
        <v>44</v>
      </c>
      <c r="D4" s="7">
        <v>1</v>
      </c>
      <c r="E4" s="82"/>
      <c r="F4" s="38">
        <f>E4*D4</f>
        <v>0</v>
      </c>
    </row>
    <row r="5" spans="1:6" s="2" customFormat="1" ht="13" x14ac:dyDescent="0.35">
      <c r="A5" s="35">
        <v>800</v>
      </c>
      <c r="B5" s="52" t="s">
        <v>4</v>
      </c>
      <c r="C5" s="61"/>
      <c r="D5" s="5"/>
      <c r="E5" s="5"/>
      <c r="F5" s="39">
        <f>+SUM(F6:F15)</f>
        <v>0</v>
      </c>
    </row>
    <row r="6" spans="1:6" s="2" customFormat="1" x14ac:dyDescent="0.35">
      <c r="A6" s="37">
        <v>801</v>
      </c>
      <c r="B6" s="53" t="s">
        <v>5</v>
      </c>
      <c r="C6" s="62" t="s">
        <v>6</v>
      </c>
      <c r="D6" s="4">
        <f>1.2*1.2*1.2*1.25*3</f>
        <v>6.48</v>
      </c>
      <c r="E6" s="81"/>
      <c r="F6" s="40">
        <f t="shared" ref="F6:F15" si="0">+E6*D6</f>
        <v>0</v>
      </c>
    </row>
    <row r="7" spans="1:6" s="2" customFormat="1" x14ac:dyDescent="0.35">
      <c r="A7" s="37">
        <v>802</v>
      </c>
      <c r="B7" s="53" t="s">
        <v>7</v>
      </c>
      <c r="C7" s="62" t="s">
        <v>6</v>
      </c>
      <c r="D7" s="4">
        <f>48.5*0.4*0.6*1.25</f>
        <v>14.55</v>
      </c>
      <c r="E7" s="81"/>
      <c r="F7" s="40">
        <f t="shared" si="0"/>
        <v>0</v>
      </c>
    </row>
    <row r="8" spans="1:6" s="2" customFormat="1" x14ac:dyDescent="0.35">
      <c r="A8" s="37">
        <v>803</v>
      </c>
      <c r="B8" s="53" t="s">
        <v>8</v>
      </c>
      <c r="C8" s="62" t="s">
        <v>6</v>
      </c>
      <c r="D8" s="4">
        <f>0.7*(D6+D7)</f>
        <v>14.721</v>
      </c>
      <c r="E8" s="81"/>
      <c r="F8" s="40">
        <f t="shared" si="0"/>
        <v>0</v>
      </c>
    </row>
    <row r="9" spans="1:6" s="2" customFormat="1" x14ac:dyDescent="0.35">
      <c r="A9" s="37">
        <v>804</v>
      </c>
      <c r="B9" s="53" t="s">
        <v>9</v>
      </c>
      <c r="C9" s="62" t="s">
        <v>6</v>
      </c>
      <c r="D9" s="4">
        <f>64*0.4*1.25</f>
        <v>32</v>
      </c>
      <c r="E9" s="81"/>
      <c r="F9" s="40">
        <f t="shared" si="0"/>
        <v>0</v>
      </c>
    </row>
    <row r="10" spans="1:6" s="2" customFormat="1" ht="25" x14ac:dyDescent="0.35">
      <c r="A10" s="37">
        <v>805</v>
      </c>
      <c r="B10" s="53" t="s">
        <v>10</v>
      </c>
      <c r="C10" s="62" t="s">
        <v>6</v>
      </c>
      <c r="D10" s="4">
        <f>9*1*1*0.05+48.5*0.4*0.05</f>
        <v>1.4200000000000002</v>
      </c>
      <c r="E10" s="81"/>
      <c r="F10" s="40">
        <f t="shared" si="0"/>
        <v>0</v>
      </c>
    </row>
    <row r="11" spans="1:6" s="2" customFormat="1" ht="25" x14ac:dyDescent="0.35">
      <c r="A11" s="37">
        <v>806</v>
      </c>
      <c r="B11" s="53" t="s">
        <v>11</v>
      </c>
      <c r="C11" s="62" t="s">
        <v>6</v>
      </c>
      <c r="D11" s="4">
        <f>1.1*1.1*0.35*9</f>
        <v>3.8115000000000006</v>
      </c>
      <c r="E11" s="81"/>
      <c r="F11" s="40">
        <f t="shared" si="0"/>
        <v>0</v>
      </c>
    </row>
    <row r="12" spans="1:6" s="2" customFormat="1" ht="25" x14ac:dyDescent="0.35">
      <c r="A12" s="37">
        <v>807</v>
      </c>
      <c r="B12" s="53" t="s">
        <v>12</v>
      </c>
      <c r="C12" s="62" t="s">
        <v>6</v>
      </c>
      <c r="D12" s="4">
        <f>0.3*0.3*0.6*9</f>
        <v>0.48599999999999999</v>
      </c>
      <c r="E12" s="81"/>
      <c r="F12" s="40">
        <f t="shared" si="0"/>
        <v>0</v>
      </c>
    </row>
    <row r="13" spans="1:6" s="2" customFormat="1" x14ac:dyDescent="0.35">
      <c r="A13" s="37">
        <v>808</v>
      </c>
      <c r="B13" s="53" t="s">
        <v>13</v>
      </c>
      <c r="C13" s="62" t="s">
        <v>14</v>
      </c>
      <c r="D13" s="4">
        <f>48.5*0.6</f>
        <v>29.099999999999998</v>
      </c>
      <c r="E13" s="81"/>
      <c r="F13" s="40">
        <f t="shared" si="0"/>
        <v>0</v>
      </c>
    </row>
    <row r="14" spans="1:6" s="2" customFormat="1" ht="25" x14ac:dyDescent="0.35">
      <c r="A14" s="37">
        <v>809</v>
      </c>
      <c r="B14" s="53" t="s">
        <v>15</v>
      </c>
      <c r="C14" s="62" t="s">
        <v>6</v>
      </c>
      <c r="D14" s="4">
        <f>48.5*0.3*0.25</f>
        <v>3.6374999999999997</v>
      </c>
      <c r="E14" s="81"/>
      <c r="F14" s="40">
        <f t="shared" si="0"/>
        <v>0</v>
      </c>
    </row>
    <row r="15" spans="1:6" s="2" customFormat="1" ht="37.5" x14ac:dyDescent="0.35">
      <c r="A15" s="37">
        <v>810</v>
      </c>
      <c r="B15" s="53" t="s">
        <v>16</v>
      </c>
      <c r="C15" s="62" t="s">
        <v>14</v>
      </c>
      <c r="D15" s="4">
        <v>60</v>
      </c>
      <c r="E15" s="81"/>
      <c r="F15" s="40">
        <f t="shared" si="0"/>
        <v>0</v>
      </c>
    </row>
    <row r="16" spans="1:6" s="2" customFormat="1" ht="13" x14ac:dyDescent="0.35">
      <c r="A16" s="35">
        <v>900</v>
      </c>
      <c r="B16" s="54" t="s">
        <v>17</v>
      </c>
      <c r="C16" s="61"/>
      <c r="D16" s="5"/>
      <c r="E16" s="5"/>
      <c r="F16" s="41">
        <f>+SUM(F17:F24)</f>
        <v>0</v>
      </c>
    </row>
    <row r="17" spans="1:6" s="2" customFormat="1" ht="25" x14ac:dyDescent="0.35">
      <c r="A17" s="37">
        <v>901</v>
      </c>
      <c r="B17" s="53" t="s">
        <v>18</v>
      </c>
      <c r="C17" s="62" t="s">
        <v>6</v>
      </c>
      <c r="D17" s="4">
        <f>0.3*0.3*3.8*9</f>
        <v>3.0779999999999998</v>
      </c>
      <c r="E17" s="81"/>
      <c r="F17" s="42">
        <f>+E17*D17</f>
        <v>0</v>
      </c>
    </row>
    <row r="18" spans="1:6" s="2" customFormat="1" x14ac:dyDescent="0.35">
      <c r="A18" s="37">
        <v>902</v>
      </c>
      <c r="B18" s="55" t="s">
        <v>19</v>
      </c>
      <c r="C18" s="62" t="s">
        <v>14</v>
      </c>
      <c r="D18" s="4">
        <v>116</v>
      </c>
      <c r="E18" s="81"/>
      <c r="F18" s="42">
        <f t="shared" ref="F18:F24" si="1">+E18*D18</f>
        <v>0</v>
      </c>
    </row>
    <row r="19" spans="1:6" s="2" customFormat="1" x14ac:dyDescent="0.35">
      <c r="A19" s="37">
        <v>903</v>
      </c>
      <c r="B19" s="55" t="s">
        <v>20</v>
      </c>
      <c r="C19" s="62" t="s">
        <v>14</v>
      </c>
      <c r="D19" s="4">
        <f>3.7*3.5</f>
        <v>12.950000000000001</v>
      </c>
      <c r="E19" s="81"/>
      <c r="F19" s="42">
        <f t="shared" si="1"/>
        <v>0</v>
      </c>
    </row>
    <row r="20" spans="1:6" s="2" customFormat="1" x14ac:dyDescent="0.35">
      <c r="A20" s="37">
        <v>904</v>
      </c>
      <c r="B20" s="55" t="s">
        <v>21</v>
      </c>
      <c r="C20" s="62" t="s">
        <v>6</v>
      </c>
      <c r="D20" s="4">
        <v>3.5</v>
      </c>
      <c r="E20" s="81"/>
      <c r="F20" s="42">
        <f t="shared" si="1"/>
        <v>0</v>
      </c>
    </row>
    <row r="21" spans="1:6" s="2" customFormat="1" ht="25" x14ac:dyDescent="0.35">
      <c r="A21" s="37">
        <v>905</v>
      </c>
      <c r="B21" s="55" t="s">
        <v>22</v>
      </c>
      <c r="C21" s="62" t="s">
        <v>6</v>
      </c>
      <c r="D21" s="4">
        <v>1.2</v>
      </c>
      <c r="E21" s="81"/>
      <c r="F21" s="42">
        <f t="shared" si="1"/>
        <v>0</v>
      </c>
    </row>
    <row r="22" spans="1:6" s="2" customFormat="1" ht="25.5" x14ac:dyDescent="0.35">
      <c r="A22" s="37">
        <v>906</v>
      </c>
      <c r="B22" s="55" t="s">
        <v>23</v>
      </c>
      <c r="C22" s="62" t="s">
        <v>14</v>
      </c>
      <c r="D22" s="4">
        <v>27.5</v>
      </c>
      <c r="E22" s="81"/>
      <c r="F22" s="42">
        <f t="shared" si="1"/>
        <v>0</v>
      </c>
    </row>
    <row r="23" spans="1:6" s="2" customFormat="1" hidden="1" x14ac:dyDescent="0.35">
      <c r="A23" s="37">
        <v>907</v>
      </c>
      <c r="B23" s="55" t="s">
        <v>24</v>
      </c>
      <c r="C23" s="62" t="s">
        <v>14</v>
      </c>
      <c r="D23" s="4">
        <v>0</v>
      </c>
      <c r="E23" s="81"/>
      <c r="F23" s="42">
        <f t="shared" si="1"/>
        <v>0</v>
      </c>
    </row>
    <row r="24" spans="1:6" s="2" customFormat="1" x14ac:dyDescent="0.35">
      <c r="A24" s="37">
        <v>908</v>
      </c>
      <c r="B24" s="53" t="s">
        <v>25</v>
      </c>
      <c r="C24" s="62" t="s">
        <v>14</v>
      </c>
      <c r="D24" s="4">
        <f>+D22</f>
        <v>27.5</v>
      </c>
      <c r="E24" s="81"/>
      <c r="F24" s="42">
        <f t="shared" si="1"/>
        <v>0</v>
      </c>
    </row>
    <row r="25" spans="1:6" s="2" customFormat="1" ht="13" x14ac:dyDescent="0.35">
      <c r="A25" s="35">
        <v>1000</v>
      </c>
      <c r="B25" s="54" t="s">
        <v>26</v>
      </c>
      <c r="C25" s="61"/>
      <c r="D25" s="5"/>
      <c r="E25" s="8"/>
      <c r="F25" s="41">
        <f>+SUM(F26:F27)</f>
        <v>0</v>
      </c>
    </row>
    <row r="26" spans="1:6" s="2" customFormat="1" ht="25" x14ac:dyDescent="0.35">
      <c r="A26" s="37">
        <v>1003</v>
      </c>
      <c r="B26" s="53" t="s">
        <v>27</v>
      </c>
      <c r="C26" s="62" t="s">
        <v>14</v>
      </c>
      <c r="D26" s="4">
        <f>5.4*2*2.1</f>
        <v>22.680000000000003</v>
      </c>
      <c r="E26" s="81"/>
      <c r="F26" s="42">
        <f t="shared" ref="F26:F27" si="2">+E26*D26</f>
        <v>0</v>
      </c>
    </row>
    <row r="27" spans="1:6" s="2" customFormat="1" ht="12.5" x14ac:dyDescent="0.35">
      <c r="A27" s="37">
        <v>1004</v>
      </c>
      <c r="B27" s="53" t="s">
        <v>28</v>
      </c>
      <c r="C27" s="62" t="s">
        <v>29</v>
      </c>
      <c r="D27" s="4">
        <f>5.4*2+11.4+15+25</f>
        <v>62.2</v>
      </c>
      <c r="E27" s="81"/>
      <c r="F27" s="42">
        <f t="shared" si="2"/>
        <v>0</v>
      </c>
    </row>
    <row r="28" spans="1:6" s="2" customFormat="1" ht="13" x14ac:dyDescent="0.35">
      <c r="A28" s="35">
        <v>1100</v>
      </c>
      <c r="B28" s="54" t="s">
        <v>30</v>
      </c>
      <c r="C28" s="61"/>
      <c r="D28" s="5"/>
      <c r="E28" s="8"/>
      <c r="F28" s="41">
        <f>+F29+F31</f>
        <v>0</v>
      </c>
    </row>
    <row r="29" spans="1:6" s="2" customFormat="1" ht="13" hidden="1" x14ac:dyDescent="0.35">
      <c r="A29" s="43">
        <v>1101</v>
      </c>
      <c r="B29" s="56" t="s">
        <v>31</v>
      </c>
      <c r="C29" s="63"/>
      <c r="D29" s="6"/>
      <c r="E29" s="9"/>
      <c r="F29" s="44">
        <f>+F30</f>
        <v>0</v>
      </c>
    </row>
    <row r="30" spans="1:6" s="2" customFormat="1" ht="25" hidden="1" x14ac:dyDescent="0.35">
      <c r="A30" s="37">
        <v>1101</v>
      </c>
      <c r="B30" s="53" t="s">
        <v>32</v>
      </c>
      <c r="C30" s="62" t="s">
        <v>33</v>
      </c>
      <c r="D30" s="4">
        <v>0</v>
      </c>
      <c r="E30" s="1"/>
      <c r="F30" s="42">
        <f>+E30*D30</f>
        <v>0</v>
      </c>
    </row>
    <row r="31" spans="1:6" s="2" customFormat="1" ht="13" x14ac:dyDescent="0.35">
      <c r="A31" s="43"/>
      <c r="B31" s="56" t="s">
        <v>34</v>
      </c>
      <c r="C31" s="63"/>
      <c r="D31" s="6"/>
      <c r="E31" s="9"/>
      <c r="F31" s="44">
        <f>+SUM(F32:F37)</f>
        <v>0</v>
      </c>
    </row>
    <row r="32" spans="1:6" s="2" customFormat="1" ht="25" x14ac:dyDescent="0.35">
      <c r="A32" s="37">
        <v>1102</v>
      </c>
      <c r="B32" s="53" t="s">
        <v>35</v>
      </c>
      <c r="C32" s="62" t="s">
        <v>36</v>
      </c>
      <c r="D32" s="4">
        <v>1</v>
      </c>
      <c r="E32" s="81"/>
      <c r="F32" s="42">
        <f>+E32*D32</f>
        <v>0</v>
      </c>
    </row>
    <row r="33" spans="1:6" s="2" customFormat="1" ht="25" x14ac:dyDescent="0.35">
      <c r="A33" s="37">
        <v>1103</v>
      </c>
      <c r="B33" s="53" t="s">
        <v>37</v>
      </c>
      <c r="C33" s="62" t="s">
        <v>36</v>
      </c>
      <c r="D33" s="4">
        <v>1</v>
      </c>
      <c r="E33" s="81"/>
      <c r="F33" s="42">
        <f t="shared" ref="F33:F37" si="3">+E33*D33</f>
        <v>0</v>
      </c>
    </row>
    <row r="34" spans="1:6" s="2" customFormat="1" ht="25" x14ac:dyDescent="0.35">
      <c r="A34" s="37">
        <v>1104</v>
      </c>
      <c r="B34" s="53" t="s">
        <v>38</v>
      </c>
      <c r="C34" s="62" t="s">
        <v>36</v>
      </c>
      <c r="D34" s="4">
        <v>2</v>
      </c>
      <c r="E34" s="81"/>
      <c r="F34" s="42">
        <f t="shared" si="3"/>
        <v>0</v>
      </c>
    </row>
    <row r="35" spans="1:6" s="2" customFormat="1" ht="25" x14ac:dyDescent="0.35">
      <c r="A35" s="37">
        <v>1105</v>
      </c>
      <c r="B35" s="53" t="s">
        <v>39</v>
      </c>
      <c r="C35" s="62" t="s">
        <v>36</v>
      </c>
      <c r="D35" s="4">
        <v>2</v>
      </c>
      <c r="E35" s="81"/>
      <c r="F35" s="42">
        <f t="shared" si="3"/>
        <v>0</v>
      </c>
    </row>
    <row r="36" spans="1:6" s="2" customFormat="1" ht="25" x14ac:dyDescent="0.35">
      <c r="A36" s="37">
        <v>1106</v>
      </c>
      <c r="B36" s="53" t="s">
        <v>40</v>
      </c>
      <c r="C36" s="62" t="s">
        <v>36</v>
      </c>
      <c r="D36" s="4">
        <v>2</v>
      </c>
      <c r="E36" s="81"/>
      <c r="F36" s="42">
        <f t="shared" si="3"/>
        <v>0</v>
      </c>
    </row>
    <row r="37" spans="1:6" s="2" customFormat="1" ht="25" x14ac:dyDescent="0.35">
      <c r="A37" s="37">
        <v>1107</v>
      </c>
      <c r="B37" s="53" t="s">
        <v>41</v>
      </c>
      <c r="C37" s="62" t="s">
        <v>36</v>
      </c>
      <c r="D37" s="4">
        <v>2</v>
      </c>
      <c r="E37" s="81"/>
      <c r="F37" s="42">
        <f t="shared" si="3"/>
        <v>0</v>
      </c>
    </row>
    <row r="38" spans="1:6" s="2" customFormat="1" ht="13" x14ac:dyDescent="0.35">
      <c r="A38" s="35">
        <v>1200</v>
      </c>
      <c r="B38" s="54" t="s">
        <v>42</v>
      </c>
      <c r="C38" s="61"/>
      <c r="D38" s="5"/>
      <c r="E38" s="8"/>
      <c r="F38" s="41">
        <f>+SUM(F39:F47)</f>
        <v>0</v>
      </c>
    </row>
    <row r="39" spans="1:6" s="2" customFormat="1" ht="12.5" x14ac:dyDescent="0.35">
      <c r="A39" s="37">
        <v>1202</v>
      </c>
      <c r="B39" s="53" t="s">
        <v>43</v>
      </c>
      <c r="C39" s="62" t="s">
        <v>44</v>
      </c>
      <c r="D39" s="4">
        <v>1</v>
      </c>
      <c r="E39" s="81"/>
      <c r="F39" s="42">
        <f t="shared" ref="F39:F47" si="4">+D39*E39</f>
        <v>0</v>
      </c>
    </row>
    <row r="40" spans="1:6" s="2" customFormat="1" ht="37.5" x14ac:dyDescent="0.35">
      <c r="A40" s="37">
        <v>1203</v>
      </c>
      <c r="B40" s="53" t="s">
        <v>45</v>
      </c>
      <c r="C40" s="62" t="s">
        <v>44</v>
      </c>
      <c r="D40" s="4">
        <v>1</v>
      </c>
      <c r="E40" s="81"/>
      <c r="F40" s="42">
        <f t="shared" si="4"/>
        <v>0</v>
      </c>
    </row>
    <row r="41" spans="1:6" s="2" customFormat="1" ht="37.5" x14ac:dyDescent="0.35">
      <c r="A41" s="37">
        <v>1204</v>
      </c>
      <c r="B41" s="53" t="s">
        <v>46</v>
      </c>
      <c r="C41" s="62" t="s">
        <v>44</v>
      </c>
      <c r="D41" s="4">
        <v>1</v>
      </c>
      <c r="E41" s="81"/>
      <c r="F41" s="42">
        <f t="shared" si="4"/>
        <v>0</v>
      </c>
    </row>
    <row r="42" spans="1:6" s="2" customFormat="1" ht="12.5" x14ac:dyDescent="0.35">
      <c r="A42" s="37">
        <v>1205</v>
      </c>
      <c r="B42" s="53" t="s">
        <v>47</v>
      </c>
      <c r="C42" s="62" t="s">
        <v>48</v>
      </c>
      <c r="D42" s="4">
        <v>1100</v>
      </c>
      <c r="E42" s="81"/>
      <c r="F42" s="42">
        <f t="shared" si="4"/>
        <v>0</v>
      </c>
    </row>
    <row r="43" spans="1:6" s="2" customFormat="1" ht="12.5" x14ac:dyDescent="0.35">
      <c r="A43" s="37">
        <v>1206</v>
      </c>
      <c r="B43" s="53" t="s">
        <v>49</v>
      </c>
      <c r="C43" s="62" t="s">
        <v>44</v>
      </c>
      <c r="D43" s="4">
        <v>1</v>
      </c>
      <c r="E43" s="81"/>
      <c r="F43" s="42">
        <f t="shared" si="4"/>
        <v>0</v>
      </c>
    </row>
    <row r="44" spans="1:6" s="2" customFormat="1" ht="12.5" x14ac:dyDescent="0.35">
      <c r="A44" s="37">
        <v>1207</v>
      </c>
      <c r="B44" s="53" t="s">
        <v>50</v>
      </c>
      <c r="C44" s="62" t="s">
        <v>44</v>
      </c>
      <c r="D44" s="4">
        <v>1</v>
      </c>
      <c r="E44" s="81"/>
      <c r="F44" s="42">
        <f t="shared" si="4"/>
        <v>0</v>
      </c>
    </row>
    <row r="45" spans="1:6" s="2" customFormat="1" ht="12.5" x14ac:dyDescent="0.35">
      <c r="A45" s="37">
        <v>1208</v>
      </c>
      <c r="B45" s="53" t="s">
        <v>51</v>
      </c>
      <c r="C45" s="62" t="s">
        <v>33</v>
      </c>
      <c r="D45" s="4">
        <v>1</v>
      </c>
      <c r="E45" s="81"/>
      <c r="F45" s="42">
        <f t="shared" si="4"/>
        <v>0</v>
      </c>
    </row>
    <row r="46" spans="1:6" s="2" customFormat="1" ht="12.5" x14ac:dyDescent="0.35">
      <c r="A46" s="37">
        <v>1209</v>
      </c>
      <c r="B46" s="53" t="s">
        <v>52</v>
      </c>
      <c r="C46" s="62" t="s">
        <v>33</v>
      </c>
      <c r="D46" s="4">
        <v>1</v>
      </c>
      <c r="E46" s="81"/>
      <c r="F46" s="42">
        <f t="shared" si="4"/>
        <v>0</v>
      </c>
    </row>
    <row r="47" spans="1:6" s="2" customFormat="1" ht="25" x14ac:dyDescent="0.35">
      <c r="A47" s="37">
        <v>1210</v>
      </c>
      <c r="B47" s="53" t="s">
        <v>53</v>
      </c>
      <c r="C47" s="62" t="s">
        <v>44</v>
      </c>
      <c r="D47" s="4">
        <v>1</v>
      </c>
      <c r="E47" s="81"/>
      <c r="F47" s="42">
        <f t="shared" si="4"/>
        <v>0</v>
      </c>
    </row>
    <row r="48" spans="1:6" s="2" customFormat="1" ht="13" x14ac:dyDescent="0.35">
      <c r="A48" s="35">
        <v>1300</v>
      </c>
      <c r="B48" s="54" t="s">
        <v>54</v>
      </c>
      <c r="C48" s="59"/>
      <c r="D48" s="30"/>
      <c r="E48" s="10"/>
      <c r="F48" s="41">
        <f>+F49+F55</f>
        <v>0</v>
      </c>
    </row>
    <row r="49" spans="1:6" s="2" customFormat="1" ht="13" x14ac:dyDescent="0.35">
      <c r="A49" s="45"/>
      <c r="B49" s="57" t="s">
        <v>55</v>
      </c>
      <c r="C49" s="64"/>
      <c r="D49" s="46"/>
      <c r="E49" s="11"/>
      <c r="F49" s="44">
        <f>+SUM(F50:F54)</f>
        <v>0</v>
      </c>
    </row>
    <row r="50" spans="1:6" s="2" customFormat="1" ht="50" x14ac:dyDescent="0.35">
      <c r="A50" s="47">
        <v>1301</v>
      </c>
      <c r="B50" s="53" t="s">
        <v>56</v>
      </c>
      <c r="C50" s="60" t="s">
        <v>57</v>
      </c>
      <c r="D50" s="7">
        <v>1</v>
      </c>
      <c r="E50" s="82"/>
      <c r="F50" s="48">
        <f>+E50*D50</f>
        <v>0</v>
      </c>
    </row>
    <row r="51" spans="1:6" s="2" customFormat="1" ht="25" x14ac:dyDescent="0.35">
      <c r="A51" s="47">
        <v>1302</v>
      </c>
      <c r="B51" s="53" t="s">
        <v>58</v>
      </c>
      <c r="C51" s="62" t="s">
        <v>36</v>
      </c>
      <c r="D51" s="4">
        <v>2</v>
      </c>
      <c r="E51" s="81"/>
      <c r="F51" s="48">
        <f t="shared" ref="F51:F67" si="5">+E51*D51</f>
        <v>0</v>
      </c>
    </row>
    <row r="52" spans="1:6" s="2" customFormat="1" ht="12.5" x14ac:dyDescent="0.35">
      <c r="A52" s="47">
        <v>1303</v>
      </c>
      <c r="B52" s="53" t="s">
        <v>59</v>
      </c>
      <c r="C52" s="62" t="s">
        <v>36</v>
      </c>
      <c r="D52" s="3">
        <v>1</v>
      </c>
      <c r="E52" s="81"/>
      <c r="F52" s="48">
        <f t="shared" si="5"/>
        <v>0</v>
      </c>
    </row>
    <row r="53" spans="1:6" s="2" customFormat="1" ht="12.5" x14ac:dyDescent="0.35">
      <c r="A53" s="47">
        <v>1304</v>
      </c>
      <c r="B53" s="53" t="s">
        <v>60</v>
      </c>
      <c r="C53" s="62" t="s">
        <v>36</v>
      </c>
      <c r="D53" s="3">
        <v>2</v>
      </c>
      <c r="E53" s="81"/>
      <c r="F53" s="48">
        <f t="shared" si="5"/>
        <v>0</v>
      </c>
    </row>
    <row r="54" spans="1:6" s="2" customFormat="1" ht="12.5" x14ac:dyDescent="0.35">
      <c r="A54" s="47">
        <v>1305</v>
      </c>
      <c r="B54" s="53" t="s">
        <v>61</v>
      </c>
      <c r="C54" s="62" t="s">
        <v>36</v>
      </c>
      <c r="D54" s="3">
        <v>3</v>
      </c>
      <c r="E54" s="81"/>
      <c r="F54" s="48">
        <f t="shared" si="5"/>
        <v>0</v>
      </c>
    </row>
    <row r="55" spans="1:6" s="2" customFormat="1" ht="13" x14ac:dyDescent="0.35">
      <c r="A55" s="45"/>
      <c r="B55" s="57" t="s">
        <v>62</v>
      </c>
      <c r="C55" s="64"/>
      <c r="D55" s="46"/>
      <c r="E55" s="11"/>
      <c r="F55" s="44">
        <f>+SUM(F56:F58)</f>
        <v>0</v>
      </c>
    </row>
    <row r="56" spans="1:6" s="2" customFormat="1" ht="37.5" x14ac:dyDescent="0.35">
      <c r="A56" s="47">
        <v>1311</v>
      </c>
      <c r="B56" s="53" t="s">
        <v>63</v>
      </c>
      <c r="C56" s="62" t="s">
        <v>36</v>
      </c>
      <c r="D56" s="4">
        <v>1</v>
      </c>
      <c r="E56" s="81"/>
      <c r="F56" s="48">
        <f t="shared" si="5"/>
        <v>0</v>
      </c>
    </row>
    <row r="57" spans="1:6" s="2" customFormat="1" ht="12.5" x14ac:dyDescent="0.35">
      <c r="A57" s="47">
        <v>1312</v>
      </c>
      <c r="B57" s="53" t="s">
        <v>64</v>
      </c>
      <c r="C57" s="62" t="s">
        <v>36</v>
      </c>
      <c r="D57" s="4">
        <v>1</v>
      </c>
      <c r="E57" s="81"/>
      <c r="F57" s="48">
        <f t="shared" si="5"/>
        <v>0</v>
      </c>
    </row>
    <row r="58" spans="1:6" s="2" customFormat="1" ht="12.5" x14ac:dyDescent="0.35">
      <c r="A58" s="47">
        <v>1313</v>
      </c>
      <c r="B58" s="53" t="s">
        <v>65</v>
      </c>
      <c r="C58" s="62" t="s">
        <v>36</v>
      </c>
      <c r="D58" s="4">
        <v>1</v>
      </c>
      <c r="E58" s="81"/>
      <c r="F58" s="48">
        <f t="shared" si="5"/>
        <v>0</v>
      </c>
    </row>
    <row r="59" spans="1:6" s="2" customFormat="1" ht="13" x14ac:dyDescent="0.35">
      <c r="A59" s="35">
        <v>1400</v>
      </c>
      <c r="B59" s="54" t="s">
        <v>66</v>
      </c>
      <c r="C59" s="59"/>
      <c r="D59" s="30"/>
      <c r="E59" s="10"/>
      <c r="F59" s="41">
        <f>+SUM(F60:F62)</f>
        <v>0</v>
      </c>
    </row>
    <row r="60" spans="1:6" s="2" customFormat="1" ht="25" x14ac:dyDescent="0.35">
      <c r="A60" s="37">
        <v>1401</v>
      </c>
      <c r="B60" s="53" t="s">
        <v>67</v>
      </c>
      <c r="C60" s="62" t="s">
        <v>14</v>
      </c>
      <c r="D60" s="4">
        <v>27</v>
      </c>
      <c r="E60" s="79"/>
      <c r="F60" s="48">
        <f t="shared" si="5"/>
        <v>0</v>
      </c>
    </row>
    <row r="61" spans="1:6" s="2" customFormat="1" ht="25" x14ac:dyDescent="0.35">
      <c r="A61" s="37">
        <v>1402</v>
      </c>
      <c r="B61" s="53" t="s">
        <v>68</v>
      </c>
      <c r="C61" s="62" t="s">
        <v>14</v>
      </c>
      <c r="D61" s="4">
        <v>3</v>
      </c>
      <c r="E61" s="79"/>
      <c r="F61" s="48">
        <f t="shared" si="5"/>
        <v>0</v>
      </c>
    </row>
    <row r="62" spans="1:6" s="2" customFormat="1" ht="12.5" x14ac:dyDescent="0.35">
      <c r="A62" s="37">
        <v>1403</v>
      </c>
      <c r="B62" s="53" t="s">
        <v>69</v>
      </c>
      <c r="C62" s="62" t="s">
        <v>29</v>
      </c>
      <c r="D62" s="4">
        <f>1.7*2+8.3+14+34</f>
        <v>59.7</v>
      </c>
      <c r="E62" s="79"/>
      <c r="F62" s="48">
        <f t="shared" si="5"/>
        <v>0</v>
      </c>
    </row>
    <row r="63" spans="1:6" s="2" customFormat="1" ht="13" x14ac:dyDescent="0.35">
      <c r="A63" s="35">
        <v>1500</v>
      </c>
      <c r="B63" s="54" t="s">
        <v>70</v>
      </c>
      <c r="C63" s="59"/>
      <c r="D63" s="30"/>
      <c r="E63" s="10"/>
      <c r="F63" s="41">
        <f>+SUM(F64:F67)</f>
        <v>0</v>
      </c>
    </row>
    <row r="64" spans="1:6" s="2" customFormat="1" ht="25" x14ac:dyDescent="0.35">
      <c r="A64" s="37">
        <v>1501</v>
      </c>
      <c r="B64" s="53" t="s">
        <v>71</v>
      </c>
      <c r="C64" s="62" t="s">
        <v>29</v>
      </c>
      <c r="D64" s="4">
        <f>10*3</f>
        <v>30</v>
      </c>
      <c r="E64" s="79"/>
      <c r="F64" s="48">
        <f t="shared" si="5"/>
        <v>0</v>
      </c>
    </row>
    <row r="65" spans="1:6" s="2" customFormat="1" ht="12.5" x14ac:dyDescent="0.35">
      <c r="A65" s="37">
        <v>1502</v>
      </c>
      <c r="B65" s="53" t="s">
        <v>72</v>
      </c>
      <c r="C65" s="62" t="s">
        <v>29</v>
      </c>
      <c r="D65" s="4">
        <f>8*9.91</f>
        <v>79.28</v>
      </c>
      <c r="E65" s="79"/>
      <c r="F65" s="48">
        <f t="shared" si="5"/>
        <v>0</v>
      </c>
    </row>
    <row r="66" spans="1:6" s="2" customFormat="1" x14ac:dyDescent="0.35">
      <c r="A66" s="37">
        <v>1503</v>
      </c>
      <c r="B66" s="53" t="s">
        <v>73</v>
      </c>
      <c r="C66" s="62" t="s">
        <v>14</v>
      </c>
      <c r="D66" s="4">
        <v>90</v>
      </c>
      <c r="E66" s="79"/>
      <c r="F66" s="48">
        <f t="shared" si="5"/>
        <v>0</v>
      </c>
    </row>
    <row r="67" spans="1:6" s="2" customFormat="1" ht="12.5" x14ac:dyDescent="0.35">
      <c r="A67" s="49">
        <v>1504</v>
      </c>
      <c r="B67" s="58" t="s">
        <v>74</v>
      </c>
      <c r="C67" s="65" t="s">
        <v>75</v>
      </c>
      <c r="D67" s="66">
        <v>1</v>
      </c>
      <c r="E67" s="80"/>
      <c r="F67" s="50">
        <f t="shared" si="5"/>
        <v>0</v>
      </c>
    </row>
    <row r="68" spans="1:6" s="2" customFormat="1" ht="15" customHeight="1" x14ac:dyDescent="0.35">
      <c r="A68" s="69" t="s">
        <v>99</v>
      </c>
      <c r="B68" s="69"/>
      <c r="C68" s="69"/>
      <c r="D68" s="69"/>
      <c r="E68" s="69"/>
      <c r="F68" s="67">
        <f>+F5+F16+F25+F28+F38+F48+F59+F63+F3</f>
        <v>0</v>
      </c>
    </row>
    <row r="69" spans="1:6" x14ac:dyDescent="0.35">
      <c r="A69" s="69" t="s">
        <v>78</v>
      </c>
      <c r="B69" s="69"/>
      <c r="C69" s="69"/>
      <c r="D69" s="69"/>
      <c r="E69" s="69"/>
      <c r="F69" s="67">
        <f>F68*0.18</f>
        <v>0</v>
      </c>
    </row>
    <row r="70" spans="1:6" x14ac:dyDescent="0.35">
      <c r="A70" s="69" t="s">
        <v>100</v>
      </c>
      <c r="B70" s="69"/>
      <c r="C70" s="69"/>
      <c r="D70" s="69"/>
      <c r="E70" s="69"/>
      <c r="F70" s="67">
        <f>F68+F69</f>
        <v>0</v>
      </c>
    </row>
  </sheetData>
  <mergeCells count="4">
    <mergeCell ref="A1:F1"/>
    <mergeCell ref="A68:E68"/>
    <mergeCell ref="A69:E69"/>
    <mergeCell ref="A70:E70"/>
  </mergeCells>
  <pageMargins left="0.7" right="0.7" top="0.75" bottom="0.75" header="0.3" footer="0.3"/>
  <pageSetup paperSize="9" scale="88" orientation="portrait" horizontalDpi="300" verticalDpi="300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6D11F-0704-4CBB-86FF-789E28D7815E}">
  <dimension ref="A1:F15"/>
  <sheetViews>
    <sheetView zoomScaleNormal="100" workbookViewId="0">
      <selection activeCell="C9" sqref="C9"/>
    </sheetView>
  </sheetViews>
  <sheetFormatPr baseColWidth="10" defaultRowHeight="14.5" x14ac:dyDescent="0.35"/>
  <cols>
    <col min="1" max="1" width="6.453125" style="15" customWidth="1"/>
    <col min="2" max="2" width="19.36328125" bestFit="1" customWidth="1"/>
    <col min="3" max="3" width="14.7265625" customWidth="1"/>
    <col min="4" max="4" width="7.26953125" customWidth="1"/>
    <col min="5" max="6" width="14" customWidth="1"/>
  </cols>
  <sheetData>
    <row r="1" spans="1:6" ht="28.5" thickBot="1" x14ac:dyDescent="0.4">
      <c r="A1" s="29" t="s">
        <v>81</v>
      </c>
      <c r="B1" s="28" t="s">
        <v>82</v>
      </c>
      <c r="C1" s="18" t="s">
        <v>97</v>
      </c>
      <c r="D1" s="18" t="s">
        <v>102</v>
      </c>
      <c r="E1" s="18" t="s">
        <v>98</v>
      </c>
      <c r="F1" s="19" t="s">
        <v>101</v>
      </c>
    </row>
    <row r="2" spans="1:6" x14ac:dyDescent="0.35">
      <c r="A2" s="23" t="s">
        <v>105</v>
      </c>
      <c r="B2" s="20" t="s">
        <v>83</v>
      </c>
      <c r="C2" s="16">
        <f>Budget!F68</f>
        <v>0</v>
      </c>
      <c r="D2" s="73" t="s">
        <v>103</v>
      </c>
      <c r="E2" s="76">
        <f>SUM(C2:C9)</f>
        <v>0</v>
      </c>
      <c r="F2" s="70">
        <f>E2*1.18</f>
        <v>0</v>
      </c>
    </row>
    <row r="3" spans="1:6" x14ac:dyDescent="0.35">
      <c r="A3" s="24" t="s">
        <v>106</v>
      </c>
      <c r="B3" s="21" t="s">
        <v>84</v>
      </c>
      <c r="C3" s="13">
        <f>C2</f>
        <v>0</v>
      </c>
      <c r="D3" s="74"/>
      <c r="E3" s="77"/>
      <c r="F3" s="71"/>
    </row>
    <row r="4" spans="1:6" x14ac:dyDescent="0.35">
      <c r="A4" s="24" t="s">
        <v>107</v>
      </c>
      <c r="B4" s="27" t="s">
        <v>85</v>
      </c>
      <c r="C4" s="14">
        <f t="shared" ref="C4:C15" si="0">C3</f>
        <v>0</v>
      </c>
      <c r="D4" s="74"/>
      <c r="E4" s="77"/>
      <c r="F4" s="71"/>
    </row>
    <row r="5" spans="1:6" x14ac:dyDescent="0.35">
      <c r="A5" s="24" t="s">
        <v>108</v>
      </c>
      <c r="B5" s="21" t="s">
        <v>86</v>
      </c>
      <c r="C5" s="13">
        <f t="shared" si="0"/>
        <v>0</v>
      </c>
      <c r="D5" s="74"/>
      <c r="E5" s="77"/>
      <c r="F5" s="71"/>
    </row>
    <row r="6" spans="1:6" x14ac:dyDescent="0.35">
      <c r="A6" s="24" t="s">
        <v>109</v>
      </c>
      <c r="B6" s="21" t="s">
        <v>87</v>
      </c>
      <c r="C6" s="13">
        <f t="shared" si="0"/>
        <v>0</v>
      </c>
      <c r="D6" s="74"/>
      <c r="E6" s="77"/>
      <c r="F6" s="71"/>
    </row>
    <row r="7" spans="1:6" x14ac:dyDescent="0.35">
      <c r="A7" s="24" t="s">
        <v>110</v>
      </c>
      <c r="B7" s="21" t="s">
        <v>88</v>
      </c>
      <c r="C7" s="13">
        <f t="shared" si="0"/>
        <v>0</v>
      </c>
      <c r="D7" s="74"/>
      <c r="E7" s="77"/>
      <c r="F7" s="71"/>
    </row>
    <row r="8" spans="1:6" x14ac:dyDescent="0.35">
      <c r="A8" s="24" t="s">
        <v>111</v>
      </c>
      <c r="B8" s="21" t="s">
        <v>89</v>
      </c>
      <c r="C8" s="13">
        <f t="shared" si="0"/>
        <v>0</v>
      </c>
      <c r="D8" s="74"/>
      <c r="E8" s="77"/>
      <c r="F8" s="71"/>
    </row>
    <row r="9" spans="1:6" ht="15" thickBot="1" x14ac:dyDescent="0.4">
      <c r="A9" s="25" t="s">
        <v>112</v>
      </c>
      <c r="B9" s="22" t="s">
        <v>90</v>
      </c>
      <c r="C9" s="17">
        <f t="shared" si="0"/>
        <v>0</v>
      </c>
      <c r="D9" s="75"/>
      <c r="E9" s="78"/>
      <c r="F9" s="72"/>
    </row>
    <row r="10" spans="1:6" x14ac:dyDescent="0.35">
      <c r="A10" s="26" t="s">
        <v>113</v>
      </c>
      <c r="B10" s="20" t="s">
        <v>91</v>
      </c>
      <c r="C10" s="16">
        <f>Budget!F68</f>
        <v>0</v>
      </c>
      <c r="D10" s="73" t="s">
        <v>104</v>
      </c>
      <c r="E10" s="76">
        <f>SUM(C10:C15)</f>
        <v>0</v>
      </c>
      <c r="F10" s="70">
        <f>E10*1.18</f>
        <v>0</v>
      </c>
    </row>
    <row r="11" spans="1:6" x14ac:dyDescent="0.35">
      <c r="A11" s="24" t="s">
        <v>114</v>
      </c>
      <c r="B11" s="21" t="s">
        <v>92</v>
      </c>
      <c r="C11" s="13">
        <f t="shared" si="0"/>
        <v>0</v>
      </c>
      <c r="D11" s="74"/>
      <c r="E11" s="77"/>
      <c r="F11" s="71"/>
    </row>
    <row r="12" spans="1:6" x14ac:dyDescent="0.35">
      <c r="A12" s="24" t="s">
        <v>115</v>
      </c>
      <c r="B12" s="21" t="s">
        <v>93</v>
      </c>
      <c r="C12" s="13">
        <f t="shared" si="0"/>
        <v>0</v>
      </c>
      <c r="D12" s="74"/>
      <c r="E12" s="77"/>
      <c r="F12" s="71"/>
    </row>
    <row r="13" spans="1:6" x14ac:dyDescent="0.35">
      <c r="A13" s="24" t="s">
        <v>116</v>
      </c>
      <c r="B13" s="21" t="s">
        <v>94</v>
      </c>
      <c r="C13" s="13">
        <f t="shared" si="0"/>
        <v>0</v>
      </c>
      <c r="D13" s="74"/>
      <c r="E13" s="77"/>
      <c r="F13" s="71"/>
    </row>
    <row r="14" spans="1:6" x14ac:dyDescent="0.35">
      <c r="A14" s="24" t="s">
        <v>117</v>
      </c>
      <c r="B14" s="21" t="s">
        <v>95</v>
      </c>
      <c r="C14" s="13">
        <f t="shared" si="0"/>
        <v>0</v>
      </c>
      <c r="D14" s="74"/>
      <c r="E14" s="77"/>
      <c r="F14" s="71"/>
    </row>
    <row r="15" spans="1:6" ht="15" thickBot="1" x14ac:dyDescent="0.4">
      <c r="A15" s="25" t="s">
        <v>118</v>
      </c>
      <c r="B15" s="22" t="s">
        <v>96</v>
      </c>
      <c r="C15" s="17">
        <f t="shared" si="0"/>
        <v>0</v>
      </c>
      <c r="D15" s="75"/>
      <c r="E15" s="78"/>
      <c r="F15" s="72"/>
    </row>
  </sheetData>
  <mergeCells count="6">
    <mergeCell ref="F2:F9"/>
    <mergeCell ref="F10:F15"/>
    <mergeCell ref="D2:D9"/>
    <mergeCell ref="D10:D15"/>
    <mergeCell ref="E2:E9"/>
    <mergeCell ref="E10:E15"/>
  </mergeCells>
  <phoneticPr fontId="1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40DEC2D9A4E8A943A61D3368400126BA" ma:contentTypeVersion="28" ma:contentTypeDescription="" ma:contentTypeScope="" ma:versionID="91dd1d115bdb24d16d38f914b9415073">
  <xsd:schema xmlns:xsd="http://www.w3.org/2001/XMLSchema" xmlns:xs="http://www.w3.org/2001/XMLSchema" xmlns:p="http://schemas.microsoft.com/office/2006/metadata/properties" xmlns:ns2="1c89b6ff-5735-4b3c-9dca-50e80957a65b" xmlns:ns3="14a9c00f-d9e3-4eb9-aad3-f69239d17d9c" xmlns:ns4="508ba6eb-9e09-4fd5-92f2-2d9921329f2d" xmlns:ns5="a1ddbe5a-88f5-4dcf-b333-bf73e2eddbd1" targetNamespace="http://schemas.microsoft.com/office/2006/metadata/properties" ma:root="true" ma:fieldsID="e5dbdbb49ff1efa1b215624bff2a315c" ns2:_="" ns3:_="" ns4:_="" ns5:_="">
    <xsd:import namespace="1c89b6ff-5735-4b3c-9dca-50e80957a65b"/>
    <xsd:import namespace="14a9c00f-d9e3-4eb9-aad3-f69239d17d9c"/>
    <xsd:import namespace="508ba6eb-9e09-4fd5-92f2-2d9921329f2d"/>
    <xsd:import namespace="a1ddbe5a-88f5-4dcf-b333-bf73e2eddbd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f8eb3ba-5ccf-4a22-a562-473d2c609d2e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f8eb3ba-5ccf-4a22-a562-473d2c609d2e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SEN|2b0d2337-59d1-468e-9a57-52ee80937861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dbe5a-88f5-4dcf-b333-bf73e2edd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TaxCatchAll xmlns="1c89b6ff-5735-4b3c-9dca-50e80957a65b">
      <Value>4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</TermName>
          <TermId xmlns="http://schemas.microsoft.com/office/infopath/2007/PartnerControls">2b0d2337-59d1-468e-9a57-52ee80937861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lcf76f155ced4ddcb4097134ff3c332f xmlns="a1ddbe5a-88f5-4dcf-b333-bf73e2eddbd1">
      <Terms xmlns="http://schemas.microsoft.com/office/infopath/2007/PartnerControls"/>
    </lcf76f155ced4ddcb4097134ff3c332f>
    <_dlc_DocId xmlns="508ba6eb-9e09-4fd5-92f2-2d9921329f2d">SENENABEL-124183628-78720</_dlc_DocId>
    <_dlc_DocIdUrl xmlns="508ba6eb-9e09-4fd5-92f2-2d9921329f2d">
      <Url>https://enabelbe.sharepoint.com/sites/SEN/_layouts/15/DocIdRedir.aspx?ID=SENENABEL-124183628-78720</Url>
      <Description>SENENABEL-124183628-78720</Description>
    </_dlc_DocIdUrl>
  </documentManagement>
</p:properties>
</file>

<file path=customXml/itemProps1.xml><?xml version="1.0" encoding="utf-8"?>
<ds:datastoreItem xmlns:ds="http://schemas.openxmlformats.org/officeDocument/2006/customXml" ds:itemID="{BD80C44F-E3AD-4393-8213-81A4CCC62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9b6ff-5735-4b3c-9dca-50e80957a65b"/>
    <ds:schemaRef ds:uri="14a9c00f-d9e3-4eb9-aad3-f69239d17d9c"/>
    <ds:schemaRef ds:uri="508ba6eb-9e09-4fd5-92f2-2d9921329f2d"/>
    <ds:schemaRef ds:uri="a1ddbe5a-88f5-4dcf-b333-bf73e2edd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9BE2E2-A483-4462-97F9-41CEC808A3A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61AE344-AC35-44BC-A79D-9CD06728F28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EB245C-B548-4A43-9686-0792D2C3DEBC}">
  <ds:schemaRefs>
    <ds:schemaRef ds:uri="http://schemas.microsoft.com/office/2006/metadata/properties"/>
    <ds:schemaRef ds:uri="http://schemas.microsoft.com/office/infopath/2007/PartnerControls"/>
    <ds:schemaRef ds:uri="14a9c00f-d9e3-4eb9-aad3-f69239d17d9c"/>
    <ds:schemaRef ds:uri="1c89b6ff-5735-4b3c-9dca-50e80957a65b"/>
    <ds:schemaRef ds:uri="a1ddbe5a-88f5-4dcf-b333-bf73e2eddbd1"/>
    <ds:schemaRef ds:uri="508ba6eb-9e09-4fd5-92f2-2d9921329f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</vt:lpstr>
      <vt:lpstr>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DIMANCHE, Pierre-henri</dc:creator>
  <cp:lastModifiedBy>VANDER AUWERA, Thibault</cp:lastModifiedBy>
  <dcterms:created xsi:type="dcterms:W3CDTF">2024-06-11T09:56:38Z</dcterms:created>
  <dcterms:modified xsi:type="dcterms:W3CDTF">2024-06-20T14:41:44Z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0x01010084FDA68FEA25C847A6128BBA7C1A6EC10040DEC2D9A4E8A943A61D3368400126BA</vt:lpwstr>
  </property>
  <property fmtid="{D5CDD505-2E9C-101B-9397-08002B2CF9AE}" pid="3" name="Document_Language">
    <vt:lpwstr>4;#FR|e5b11214-e6fc-4287-b1cb-b050c041462c</vt:lpwstr>
  </property>
  <property fmtid="{D5CDD505-2E9C-101B-9397-08002B2CF9AE}" pid="4" name="Country">
    <vt:lpwstr>1;#SEN|2b0d2337-59d1-468e-9a57-52ee80937861</vt:lpwstr>
  </property>
  <property fmtid="{D5CDD505-2E9C-101B-9397-08002B2CF9AE}" pid="5" name="_dlc_DocIdItemGuid">
    <vt:lpwstr>ffce543c-b182-4a05-a950-25c0cd6e7ebb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</Properties>
</file>