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66925"/>
  <mc:AlternateContent xmlns:mc="http://schemas.openxmlformats.org/markup-compatibility/2006">
    <mc:Choice Requires="x15">
      <x15ac:absPath xmlns:x15ac="http://schemas.microsoft.com/office/spreadsheetml/2010/11/ac" url="C:\Users\Hp\OneDrive - ENABEL\PROJET SARRAOUNIA\DOSSIER TRAVAUX SARRAOUNIA 2\Construction-Réhabilitation 5 CEG restants\TRAVAUX 5 CEG RESTANTS SARRAOUNIA 2\FRANCHE FERME\1 BOLBOL GOUMANDEY  VF\"/>
    </mc:Choice>
  </mc:AlternateContent>
  <xr:revisionPtr revIDLastSave="0" documentId="13_ncr:1_{1A1ED663-598A-45DA-BD17-658197F9BE7B}" xr6:coauthVersionLast="47" xr6:coauthVersionMax="47" xr10:uidLastSave="{00000000-0000-0000-0000-000000000000}"/>
  <bookViews>
    <workbookView xWindow="-120" yWindow="-120" windowWidth="20730" windowHeight="11040" firstSheet="7" activeTab="9" xr2:uid="{BEB9F73F-8C88-4841-BB4E-E48799E3D599}"/>
  </bookViews>
  <sheets>
    <sheet name="RECAPITULATIF" sheetId="1" r:id="rId1"/>
    <sheet name="GENERALITES" sheetId="2" r:id="rId2"/>
    <sheet name="ADMINISTRATION" sheetId="27" r:id="rId3"/>
    <sheet name="CASE D'ETUDES DE BASE " sheetId="28" r:id="rId4"/>
    <sheet name="Bloc de 3 classes " sheetId="29" r:id="rId5"/>
    <sheet name="LOGEMENT DIR " sheetId="26" r:id="rId6"/>
    <sheet name="LATRINE 1 - 4 CAB" sheetId="23" r:id="rId7"/>
    <sheet name="TERRAINS DE SPORTT" sheetId="20" r:id="rId8"/>
    <sheet name="PORTIQUE-MUR DE CLOTURE" sheetId="21" r:id="rId9"/>
    <sheet name="LOGEMENT GARDIEN " sheetId="1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 r="G307" i="28"/>
  <c r="F304" i="28"/>
  <c r="I292" i="28"/>
  <c r="L290" i="28"/>
  <c r="G290" i="28"/>
  <c r="H287" i="28"/>
  <c r="G287" i="28"/>
  <c r="G288" i="28" s="1"/>
  <c r="G225" i="28"/>
  <c r="G224" i="28"/>
  <c r="G211" i="28"/>
  <c r="L209" i="28"/>
  <c r="G209" i="28"/>
  <c r="H203" i="28"/>
  <c r="G203" i="28"/>
  <c r="G204" i="28" s="1"/>
  <c r="G137" i="28"/>
  <c r="H123" i="28"/>
  <c r="G121" i="28"/>
  <c r="H115" i="28"/>
  <c r="G115" i="28"/>
  <c r="G116" i="28" s="1"/>
  <c r="G86" i="28"/>
  <c r="G85" i="28"/>
  <c r="G84" i="28"/>
  <c r="H46" i="28"/>
  <c r="G46" i="28"/>
  <c r="G41" i="28"/>
  <c r="H24" i="28"/>
  <c r="G22" i="28"/>
  <c r="H16" i="28"/>
  <c r="G16" i="28"/>
  <c r="G17" i="28" s="1"/>
  <c r="G82" i="27"/>
  <c r="H80" i="27"/>
  <c r="G80" i="27"/>
  <c r="H44" i="27"/>
  <c r="G44" i="27"/>
  <c r="G37" i="27"/>
  <c r="H23" i="27"/>
  <c r="G19" i="27"/>
  <c r="M14" i="27"/>
  <c r="H13" i="27"/>
  <c r="K14" i="27" s="1"/>
  <c r="G13" i="27"/>
  <c r="G14" i="27" s="1"/>
  <c r="H11" i="27"/>
  <c r="D10" i="1" l="1"/>
  <c r="E10" i="1" s="1"/>
  <c r="D6" i="1"/>
  <c r="E6" i="1" s="1"/>
  <c r="D8" i="1" l="1"/>
  <c r="E8" i="1" s="1"/>
  <c r="G178" i="26" l="1"/>
  <c r="G171" i="26"/>
  <c r="G157" i="26"/>
  <c r="G158" i="26" s="1"/>
  <c r="G131" i="26"/>
  <c r="G86" i="26"/>
  <c r="G46" i="26"/>
  <c r="G39" i="26"/>
  <c r="K26" i="26"/>
  <c r="H26" i="26"/>
  <c r="J21" i="26"/>
  <c r="G21" i="26"/>
  <c r="J15" i="26"/>
  <c r="I15" i="26"/>
  <c r="H15" i="26"/>
  <c r="G15" i="26"/>
  <c r="G16" i="26" l="1"/>
  <c r="H16" i="26"/>
  <c r="G17" i="26"/>
  <c r="G18" i="26"/>
  <c r="D12" i="1" l="1"/>
  <c r="E12" i="1" s="1"/>
  <c r="I22" i="23" l="1"/>
  <c r="J25" i="23"/>
  <c r="J24" i="23"/>
  <c r="H35" i="23"/>
  <c r="H36" i="23" s="1"/>
  <c r="I31" i="23"/>
  <c r="I33" i="23" s="1"/>
  <c r="G34" i="23"/>
  <c r="G27" i="23"/>
  <c r="G14" i="23"/>
  <c r="G15" i="23" s="1"/>
  <c r="G14" i="19"/>
  <c r="D16" i="1" l="1"/>
  <c r="E16" i="1" s="1"/>
  <c r="H14" i="19"/>
  <c r="G16" i="19"/>
  <c r="G37" i="19"/>
  <c r="D18" i="1" l="1"/>
  <c r="E18" i="1" s="1"/>
  <c r="D14" i="1"/>
  <c r="E14" i="1" s="1"/>
  <c r="E20" i="1" l="1"/>
  <c r="D4" i="1" l="1"/>
  <c r="E4" i="1" s="1"/>
  <c r="E21" i="1" s="1"/>
</calcChain>
</file>

<file path=xl/sharedStrings.xml><?xml version="1.0" encoding="utf-8"?>
<sst xmlns="http://schemas.openxmlformats.org/spreadsheetml/2006/main" count="2447" uniqueCount="587">
  <si>
    <t>Réf.</t>
  </si>
  <si>
    <t>Désignation</t>
  </si>
  <si>
    <t>GENERALITES</t>
  </si>
  <si>
    <t>ADMINISTRATION</t>
  </si>
  <si>
    <t>CASE D'ETUDES</t>
  </si>
  <si>
    <t>BLOC DE 3 CLASSES</t>
  </si>
  <si>
    <t>LOGEMENT DIRECTEUR ET ANNEXES</t>
  </si>
  <si>
    <t>PORTIQUE ET MUR DE CLOTURE</t>
  </si>
  <si>
    <t>Total DEVIS QUANTITATIF ET ESTIMATIF CEG BOBOL GOUMANDEY</t>
  </si>
  <si>
    <t>U</t>
  </si>
  <si>
    <t>I</t>
  </si>
  <si>
    <t>ff</t>
  </si>
  <si>
    <t>SOUS-TOTAL</t>
  </si>
  <si>
    <t>II</t>
  </si>
  <si>
    <t>Fouilles en rigole</t>
  </si>
  <si>
    <t>m3</t>
  </si>
  <si>
    <t>Remblai des fouilles</t>
  </si>
  <si>
    <t>Remblai arrosé et compacté</t>
  </si>
  <si>
    <t>III</t>
  </si>
  <si>
    <t>m2</t>
  </si>
  <si>
    <t>u</t>
  </si>
  <si>
    <t>IV</t>
  </si>
  <si>
    <t>ml</t>
  </si>
  <si>
    <t>V</t>
  </si>
  <si>
    <t>VI</t>
  </si>
  <si>
    <t>VII</t>
  </si>
  <si>
    <t>MENUISERIES BOIS</t>
  </si>
  <si>
    <t>VIII</t>
  </si>
  <si>
    <t>PEINTURE, VITRERIE, MIROITERIE</t>
  </si>
  <si>
    <t>IX</t>
  </si>
  <si>
    <t>Ens</t>
  </si>
  <si>
    <t>X</t>
  </si>
  <si>
    <t>VENTILATION</t>
  </si>
  <si>
    <t>Brasseur d'air complet</t>
  </si>
  <si>
    <t>XI</t>
  </si>
  <si>
    <t>PLOMBERIES - SANITAIRES</t>
  </si>
  <si>
    <t>vannes d'arrêt</t>
  </si>
  <si>
    <t>Siphon au sol</t>
  </si>
  <si>
    <t>XII</t>
  </si>
  <si>
    <t>ASSAINISSEMENT ET AMÉNAGEMENT DES ABORDS</t>
  </si>
  <si>
    <t>7.1</t>
  </si>
  <si>
    <t>7.2</t>
  </si>
  <si>
    <t>7.3</t>
  </si>
  <si>
    <t>Unités</t>
  </si>
  <si>
    <t>1.1</t>
  </si>
  <si>
    <t>TRAVAUX  PREPARATOIRES</t>
  </si>
  <si>
    <t>2.1</t>
  </si>
  <si>
    <t xml:space="preserve">Démolition y compris évacuation des débris et toutes sujétions  </t>
  </si>
  <si>
    <t>2.2</t>
  </si>
  <si>
    <t xml:space="preserve">Abattage d'arbre y compris toutes sujétions  </t>
  </si>
  <si>
    <t>3.1</t>
  </si>
  <si>
    <t>3.2</t>
  </si>
  <si>
    <t>Plantation et entretien d'arbres y compris toutes sujétions</t>
  </si>
  <si>
    <t>4.2</t>
  </si>
  <si>
    <t>5.1</t>
  </si>
  <si>
    <t>5.2</t>
  </si>
  <si>
    <t>AMENAGEMENT/REVETEMENT/PLANTATION D'ARBRES</t>
  </si>
  <si>
    <t>Ref.</t>
  </si>
  <si>
    <t>DESIGNATION</t>
  </si>
  <si>
    <t>Unité</t>
  </si>
  <si>
    <t>TERRASSEMENT</t>
  </si>
  <si>
    <t>Nettoyage du terrain et décapage</t>
  </si>
  <si>
    <t>1.2</t>
  </si>
  <si>
    <r>
      <t>Implantation</t>
    </r>
    <r>
      <rPr>
        <sz val="12"/>
        <color indexed="8"/>
        <rFont val="Arial Narrow"/>
        <family val="2"/>
      </rPr>
      <t xml:space="preserve"> (positionnement d'implantation, piquetage, marquage et traçage des axes  au moyen de cordeaux conformément aux plans d'exécution)</t>
    </r>
  </si>
  <si>
    <t>1.3</t>
  </si>
  <si>
    <t>1.4</t>
  </si>
  <si>
    <t>Fouilles en pleine masse</t>
  </si>
  <si>
    <t>1.5</t>
  </si>
  <si>
    <t>1.6</t>
  </si>
  <si>
    <t>FONDATIONS - SOUBASSEMENT</t>
  </si>
  <si>
    <t>Béton de propreté pour  la pose des agglos pleins dosé à 150 kg/m3</t>
  </si>
  <si>
    <t>Béton de propreté pour semelle isolée dosé à 150 kg/m3</t>
  </si>
  <si>
    <t>2.4</t>
  </si>
  <si>
    <t>Béton armé pour semelle isolée dosé à 350 kg/m3</t>
  </si>
  <si>
    <t>2.5</t>
  </si>
  <si>
    <t>Soubassement en agglos pleins de 20x20x40</t>
  </si>
  <si>
    <t>m²</t>
  </si>
  <si>
    <t>2.6</t>
  </si>
  <si>
    <t>Soubassement en agglos pleins de 15x20x40</t>
  </si>
  <si>
    <t>2.7</t>
  </si>
  <si>
    <t>Béton armé pour amorces poteaux en fondation</t>
  </si>
  <si>
    <t>2.8</t>
  </si>
  <si>
    <t>Béton armé pour chainage bas dosé à 350 kg/m3</t>
  </si>
  <si>
    <t>2.9</t>
  </si>
  <si>
    <t>Béton armé pour longrine de section dosé à 350 kg/m3</t>
  </si>
  <si>
    <t>2.10</t>
  </si>
  <si>
    <t>Béton armé pour bèche des rampe et marche dosé à 350 kg/m3</t>
  </si>
  <si>
    <t>PLANCHER  SOL</t>
  </si>
  <si>
    <t>Fourniture et pose de Film polyane en plastique noir de 200 microns y compris toute sujétion</t>
  </si>
  <si>
    <t>Forme d'aire en béton armé dosé à 300 kg/m3</t>
  </si>
  <si>
    <t>3.3</t>
  </si>
  <si>
    <t>Béton armé pour marches et rampes dosé à 350 kg/m3</t>
  </si>
  <si>
    <t>3.4</t>
  </si>
  <si>
    <t>Béton armé pour sol de placards dosé à 350 kg/m3</t>
  </si>
  <si>
    <t>MACONNERIE - BETON ARME</t>
  </si>
  <si>
    <t>Maçonnerie en agglos creux de 15x20x40</t>
  </si>
  <si>
    <t>4.3</t>
  </si>
  <si>
    <t>4.4</t>
  </si>
  <si>
    <t>Béton armé pour poteaux dosé à 350 kg/m3</t>
  </si>
  <si>
    <t>4.5</t>
  </si>
  <si>
    <t>Béton armé pour appui de baies dosé à 350 kg/m3</t>
  </si>
  <si>
    <t>4.6</t>
  </si>
  <si>
    <t>Béton armé pour chainage linteau dosé à 350 kg/m3</t>
  </si>
  <si>
    <t>4.7</t>
  </si>
  <si>
    <t>4.9</t>
  </si>
  <si>
    <t>Béton armé pour  chainage haut dosé à 350 kg/m3</t>
  </si>
  <si>
    <t>Béton armé pour banquette d'attente dosé à 350 kg/m3</t>
  </si>
  <si>
    <t>ENDUITS - REVETEMENTS</t>
  </si>
  <si>
    <t>Enduit ciment sur murs intérieurs</t>
  </si>
  <si>
    <t>Enduit ciment sous face dalle</t>
  </si>
  <si>
    <t>5.3</t>
  </si>
  <si>
    <t xml:space="preserve">Enduit extérieurs </t>
  </si>
  <si>
    <t>5.4</t>
  </si>
  <si>
    <t xml:space="preserve">Fourniture et pose de Carreaux grès cérame de 30x30 y compris toute sujétion </t>
  </si>
  <si>
    <t>5.9</t>
  </si>
  <si>
    <t xml:space="preserve">Fourniture et pose de Carreaux grés cérame anti-dérapant de 30x30 y compris toute sujétion </t>
  </si>
  <si>
    <t>Fourniture et pose de Faïences murales de 20x30 sur bancs d'attente y compris toute sujétion</t>
  </si>
  <si>
    <t xml:space="preserve">CHARPENTE, COUVERTURE, ETANCHEITE </t>
  </si>
  <si>
    <t>6.1</t>
  </si>
  <si>
    <t>Tôle alluzinc : 63/100 y compris toutes suggestion de pose</t>
  </si>
  <si>
    <t>6.2</t>
  </si>
  <si>
    <t>6.3</t>
  </si>
  <si>
    <t>6.4</t>
  </si>
  <si>
    <t>6.5</t>
  </si>
  <si>
    <t>6.6</t>
  </si>
  <si>
    <t>Feutre bitumeux</t>
  </si>
  <si>
    <t>MENUISERIE MÉTALLIQUE - ALUMINIUM</t>
  </si>
  <si>
    <t>ALUMINIUM</t>
  </si>
  <si>
    <t>7.4</t>
  </si>
  <si>
    <t>METALLIQUE</t>
  </si>
  <si>
    <t>7.9</t>
  </si>
  <si>
    <t>7.10</t>
  </si>
  <si>
    <t>7.11</t>
  </si>
  <si>
    <t>7.12</t>
  </si>
  <si>
    <t>ÉLECTRICITÉ, VENTILATION, FROID, TÉLÉPHONE</t>
  </si>
  <si>
    <t>9.1</t>
  </si>
  <si>
    <t>9.2</t>
  </si>
  <si>
    <t>9.3</t>
  </si>
  <si>
    <t xml:space="preserve">Mise à la terre </t>
  </si>
  <si>
    <t>9.3.1</t>
  </si>
  <si>
    <t>Cuivre nu de 25mm²</t>
  </si>
  <si>
    <t>9.3.2</t>
  </si>
  <si>
    <t>Piquet de terre avec cosse</t>
  </si>
  <si>
    <t>9.3.3</t>
  </si>
  <si>
    <t>Barrette de terre</t>
  </si>
  <si>
    <t>9.4</t>
  </si>
  <si>
    <t>Iso range et Cable</t>
  </si>
  <si>
    <t>9.4.1</t>
  </si>
  <si>
    <t>Provision de tuyau iso orange de diamètre de 16</t>
  </si>
  <si>
    <t>9.4.2</t>
  </si>
  <si>
    <t>Provision de tuyau iso orange de diamètre de 13</t>
  </si>
  <si>
    <t>9.4.3</t>
  </si>
  <si>
    <t>Provision de tuyau iso orange de diamètre de 11</t>
  </si>
  <si>
    <t>9.4.4</t>
  </si>
  <si>
    <t xml:space="preserve">Provision de boite de dérivation  y compris tous les éléments utiles à la pose de la filerie de distribution </t>
  </si>
  <si>
    <t>9.4.5</t>
  </si>
  <si>
    <t xml:space="preserve">Provision de tableau rhéostat simple y compris tous les éléments utile à la pose de la filerie de distribution </t>
  </si>
  <si>
    <t>9.4.6</t>
  </si>
  <si>
    <t>Fourniture et pose de  câble électrique  de section 2X(1x1,5mm2)+1G1,5.  type H07 VU .</t>
  </si>
  <si>
    <t>9.4.7</t>
  </si>
  <si>
    <t>Fourniture et pose de  câble électrique  de section 2X(1x2,5mm2)+1G2,5.  type H07 VU .</t>
  </si>
  <si>
    <t>9.4.8</t>
  </si>
  <si>
    <t>Fourniture et pose de  câble électrique  de section 2X(1x4mm2)+1G4.  type H07 VU .</t>
  </si>
  <si>
    <t>9.4.9</t>
  </si>
  <si>
    <t>Fourniture et pose de  câble électrique  de section G10  type U 1000 R2V .</t>
  </si>
  <si>
    <t>9.5</t>
  </si>
  <si>
    <t>Prise simple 16 A 2P + T</t>
  </si>
  <si>
    <t>9.6</t>
  </si>
  <si>
    <t>Prise étanche 16 A 2P + T</t>
  </si>
  <si>
    <t>9.7</t>
  </si>
  <si>
    <t xml:space="preserve">Interrupteur simple </t>
  </si>
  <si>
    <t>9.8</t>
  </si>
  <si>
    <t>Interrupteur va et vient</t>
  </si>
  <si>
    <t>9.9</t>
  </si>
  <si>
    <t>9.10</t>
  </si>
  <si>
    <t>9.11</t>
  </si>
  <si>
    <t>9.12</t>
  </si>
  <si>
    <t>Extincteur à poudre de 6 kg</t>
  </si>
  <si>
    <t>10.2</t>
  </si>
  <si>
    <t>10.3</t>
  </si>
  <si>
    <t>10.4</t>
  </si>
  <si>
    <t>10.8</t>
  </si>
  <si>
    <t>11.1</t>
  </si>
  <si>
    <t>Tuyauterie d'évacuation - Provision de tuyaux d'évacuation de divers diamètres avec les différents éléments de raccordement y compris toute suggestion</t>
  </si>
  <si>
    <t>11.2</t>
  </si>
  <si>
    <t>Regards de visite</t>
  </si>
  <si>
    <t>12.1</t>
  </si>
  <si>
    <t>Peinture à huile sur menuiserie métallique</t>
  </si>
  <si>
    <t>12.2</t>
  </si>
  <si>
    <t xml:space="preserve">Peinture à huile sur faux plafond </t>
  </si>
  <si>
    <t>12.3</t>
  </si>
  <si>
    <t>Peinture fom sous face dalle</t>
  </si>
  <si>
    <t>12.4</t>
  </si>
  <si>
    <t>Peinture à huile sur mur intérieur</t>
  </si>
  <si>
    <t>12.5</t>
  </si>
  <si>
    <t>Peinture tyrolienne</t>
  </si>
  <si>
    <t>2.11</t>
  </si>
  <si>
    <t>m3</t>
    <phoneticPr fontId="8" type="noConversion"/>
  </si>
  <si>
    <t>6.12</t>
  </si>
  <si>
    <t xml:space="preserve">Etanchéité en pax alu pour toiture </t>
    <phoneticPr fontId="8" type="noConversion"/>
  </si>
  <si>
    <t>m²</t>
    <phoneticPr fontId="8" type="noConversion"/>
  </si>
  <si>
    <t>Sint</t>
    <phoneticPr fontId="8" type="noConversion"/>
  </si>
  <si>
    <t>Lint</t>
    <phoneticPr fontId="8" type="noConversion"/>
  </si>
  <si>
    <t>LDB</t>
    <phoneticPr fontId="8" type="noConversion"/>
  </si>
  <si>
    <t>STOLE</t>
    <phoneticPr fontId="8" type="noConversion"/>
  </si>
  <si>
    <t>S RAMPE</t>
    <phoneticPr fontId="8" type="noConversion"/>
  </si>
  <si>
    <t>Motif décoratif  sur mur extérieur 1</t>
    <phoneticPr fontId="8" type="noConversion"/>
  </si>
  <si>
    <t>Motif décoratif  sur mur extérieur 2</t>
    <phoneticPr fontId="8" type="noConversion"/>
  </si>
  <si>
    <t>Porte métallique pleine double face de 90 x 220</t>
    <phoneticPr fontId="8" type="noConversion"/>
  </si>
  <si>
    <t>F et P tube carré de 50 de 2,5 mm d'épaisseur pour panne</t>
    <phoneticPr fontId="8" type="noConversion"/>
  </si>
  <si>
    <t>Fenêtre châssis métallique vitré de 5mm avec grille anti moustique de 120x120</t>
    <phoneticPr fontId="8" type="noConversion"/>
  </si>
  <si>
    <t xml:space="preserve">Fenêtre métallique persienne de  120 x 120 </t>
    <phoneticPr fontId="8" type="noConversion"/>
  </si>
  <si>
    <t>Fenêtre métallique persienne de  40 x 120 (aération haute)</t>
    <phoneticPr fontId="8" type="noConversion"/>
  </si>
  <si>
    <t>PERI</t>
    <phoneticPr fontId="8" type="noConversion"/>
  </si>
  <si>
    <t>S MARCHE</t>
    <phoneticPr fontId="8" type="noConversion"/>
  </si>
  <si>
    <t>6.13</t>
  </si>
  <si>
    <t>SINT térrasse</t>
    <phoneticPr fontId="8" type="noConversion"/>
  </si>
  <si>
    <t>LDinT térrasse</t>
    <phoneticPr fontId="8" type="noConversion"/>
  </si>
  <si>
    <t xml:space="preserve">Sterrasse </t>
    <phoneticPr fontId="8" type="noConversion"/>
  </si>
  <si>
    <t>ch haut 30</t>
    <phoneticPr fontId="8" type="noConversion"/>
  </si>
  <si>
    <t>ch haut 20</t>
    <phoneticPr fontId="8" type="noConversion"/>
  </si>
  <si>
    <t>Béton armé pour semelle filante dosé à 350 kg/m3</t>
    <phoneticPr fontId="8" type="noConversion"/>
  </si>
  <si>
    <t>Béton armé pour dalle au sol dosé à 350 kg/m3</t>
    <phoneticPr fontId="8" type="noConversion"/>
  </si>
  <si>
    <t>Béton armé pour la dalle de 15 cm</t>
    <phoneticPr fontId="8" type="noConversion"/>
  </si>
  <si>
    <t>Porte métallique pleine double face de 80 x 220</t>
    <phoneticPr fontId="8" type="noConversion"/>
  </si>
  <si>
    <t>2.3</t>
  </si>
  <si>
    <t>m4</t>
  </si>
  <si>
    <t>Béton de propreté pour  la pose des agglos pleins dosé à 150 kg/m4</t>
  </si>
  <si>
    <t>Béton de propreté pour semelle filante dosé à 150 kg/m3</t>
    <phoneticPr fontId="8" type="noConversion"/>
  </si>
  <si>
    <t>Béton de propreté pour  la pose des agglos pleins dosé à 150 kg/m3</t>
    <phoneticPr fontId="8" type="noConversion"/>
  </si>
  <si>
    <t>4.1</t>
    <phoneticPr fontId="8" type="noConversion"/>
  </si>
  <si>
    <t>F et P de faux plafond en bois</t>
    <phoneticPr fontId="8" type="noConversion"/>
  </si>
  <si>
    <t>7.1</t>
    <phoneticPr fontId="8" type="noConversion"/>
  </si>
  <si>
    <t>8.1</t>
    <phoneticPr fontId="8" type="noConversion"/>
  </si>
  <si>
    <t xml:space="preserve">MENUISERIE MÉTALLIQUE </t>
    <phoneticPr fontId="8" type="noConversion"/>
  </si>
  <si>
    <t>LG</t>
    <phoneticPr fontId="8" type="noConversion"/>
  </si>
  <si>
    <t>Fet P IPN de 100</t>
    <phoneticPr fontId="8" type="noConversion"/>
  </si>
  <si>
    <t>Décapage et nivellement</t>
    <phoneticPr fontId="8" type="noConversion"/>
  </si>
  <si>
    <t>F et P de sable</t>
    <phoneticPr fontId="8" type="noConversion"/>
  </si>
  <si>
    <t>Cage gardien et filet</t>
    <phoneticPr fontId="8" type="noConversion"/>
  </si>
  <si>
    <t>u</t>
    <phoneticPr fontId="8" type="noConversion"/>
  </si>
  <si>
    <t>ff</t>
    <phoneticPr fontId="8" type="noConversion"/>
  </si>
  <si>
    <t>TERRAIN DE FOOTBALL</t>
    <phoneticPr fontId="8" type="noConversion"/>
  </si>
  <si>
    <t>TERRAIN MULTISPORT</t>
    <phoneticPr fontId="8" type="noConversion"/>
  </si>
  <si>
    <t>Remblais latéritique compacté</t>
    <phoneticPr fontId="8" type="noConversion"/>
  </si>
  <si>
    <t>Béton armé dosé à 300 kg/m3</t>
    <phoneticPr fontId="8" type="noConversion"/>
  </si>
  <si>
    <t>Peinture à huile blanche pour délimitation du terrain</t>
    <phoneticPr fontId="8" type="noConversion"/>
  </si>
  <si>
    <t xml:space="preserve">Enduit ciment sur murs </t>
    <phoneticPr fontId="8" type="noConversion"/>
  </si>
  <si>
    <t>F et P de portillon en tole pleine double de 15/10 double face de 150x220 y compris serrure et toutes sujétions de pose</t>
    <phoneticPr fontId="8" type="noConversion"/>
  </si>
  <si>
    <t>F et P de plaque métallique pour identification en tole de dimension 120x110 fixée au mur y compris toutes sujétions de pose</t>
    <phoneticPr fontId="8" type="noConversion"/>
  </si>
  <si>
    <t>ldfouille B</t>
    <phoneticPr fontId="8" type="noConversion"/>
  </si>
  <si>
    <t>ldfouille T</t>
    <phoneticPr fontId="8" type="noConversion"/>
  </si>
  <si>
    <t>ldfouille V</t>
    <phoneticPr fontId="8" type="noConversion"/>
  </si>
  <si>
    <t>Soubassement en agglos pleins de 15x20x40</t>
    <phoneticPr fontId="8" type="noConversion"/>
  </si>
  <si>
    <t>Lchf</t>
    <phoneticPr fontId="8" type="noConversion"/>
  </si>
  <si>
    <t>Enduit a l'intérieur de la fosse</t>
    <phoneticPr fontId="8" type="noConversion"/>
  </si>
  <si>
    <t>F et P de tuyau PVC DE 100</t>
    <phoneticPr fontId="8" type="noConversion"/>
  </si>
  <si>
    <t>ENS</t>
    <phoneticPr fontId="8" type="noConversion"/>
  </si>
  <si>
    <t>Porte métallique pleine double face de 100 x 220</t>
    <phoneticPr fontId="8" type="noConversion"/>
  </si>
  <si>
    <t>Béton armé pour longrine de section 15x20x40 dosé à 350 kg/m3</t>
    <phoneticPr fontId="8" type="noConversion"/>
  </si>
  <si>
    <t>Béton armé pour chainage sur mur dosé à 350 kg/m3</t>
    <phoneticPr fontId="8" type="noConversion"/>
  </si>
  <si>
    <t>ml</t>
    <phoneticPr fontId="8" type="noConversion"/>
  </si>
  <si>
    <t xml:space="preserve">Fourniture et pose de poteaux en IPN 80 de 2,00m </t>
    <phoneticPr fontId="8" type="noConversion"/>
  </si>
  <si>
    <t>F et P de portail 400x220 en tole pleine double de 15/10 double face  y compris serrure et toutes sujétions de pose</t>
    <phoneticPr fontId="8" type="noConversion"/>
  </si>
  <si>
    <t>Implantation des voies de circulation</t>
    <phoneticPr fontId="8" type="noConversion"/>
  </si>
  <si>
    <t>m2</t>
    <phoneticPr fontId="8" type="noConversion"/>
  </si>
  <si>
    <t>F et P de bordure de 5 cm pour passage</t>
    <phoneticPr fontId="8" type="noConversion"/>
  </si>
  <si>
    <t>Couche de base en latérite compacté de 10 cm</t>
    <phoneticPr fontId="8" type="noConversion"/>
  </si>
  <si>
    <t>Prise simple étanche 16 A 3P + T</t>
    <phoneticPr fontId="8" type="noConversion"/>
  </si>
  <si>
    <t>5.5</t>
  </si>
  <si>
    <t>7.5</t>
  </si>
  <si>
    <t>7.6</t>
  </si>
  <si>
    <t>7.7</t>
  </si>
  <si>
    <t>X</t>
    <phoneticPr fontId="8" type="noConversion"/>
  </si>
  <si>
    <t>10.1</t>
    <phoneticPr fontId="8" type="noConversion"/>
  </si>
  <si>
    <t>7.8</t>
  </si>
  <si>
    <t>5.1</t>
    <phoneticPr fontId="8" type="noConversion"/>
  </si>
  <si>
    <t>6.1</t>
    <phoneticPr fontId="8" type="noConversion"/>
  </si>
  <si>
    <t>6.7</t>
  </si>
  <si>
    <t>8.3</t>
  </si>
  <si>
    <t>9.10</t>
    <phoneticPr fontId="8" type="noConversion"/>
  </si>
  <si>
    <t>VIII</t>
    <phoneticPr fontId="8" type="noConversion"/>
  </si>
  <si>
    <t>IX</t>
    <phoneticPr fontId="8" type="noConversion"/>
  </si>
  <si>
    <t>9.1</t>
    <phoneticPr fontId="8" type="noConversion"/>
  </si>
  <si>
    <t>2.1</t>
    <phoneticPr fontId="8" type="noConversion"/>
  </si>
  <si>
    <t>III</t>
    <phoneticPr fontId="8" type="noConversion"/>
  </si>
  <si>
    <t>3.1</t>
    <phoneticPr fontId="8" type="noConversion"/>
  </si>
  <si>
    <t>3.5</t>
  </si>
  <si>
    <t>3.6</t>
  </si>
  <si>
    <t>IV</t>
    <phoneticPr fontId="8" type="noConversion"/>
  </si>
  <si>
    <t>V</t>
    <phoneticPr fontId="8" type="noConversion"/>
  </si>
  <si>
    <t>VI</t>
    <phoneticPr fontId="8" type="noConversion"/>
  </si>
  <si>
    <t>Réglette de 120 LED</t>
  </si>
  <si>
    <t>Réglette de 120 étanche LED</t>
  </si>
  <si>
    <t>F te P Tableau général TGBT à 4 pôles 32 A de 400 mm x 500 mm de dimension et de  9,82 KW de puissance; avec  1 différentiel de 16A ,1 différentiel de 20A et 1 différentiel de 25A + 5 disjoncteur de 10 A, 1 disjoncteur de 16 A et 4 Disjoncteur de 20 A et y compris cables et toute sujjetion</t>
  </si>
  <si>
    <t>Peinture fom sur mur intérieur</t>
  </si>
  <si>
    <t>Nettoyage du terrain, décapage et nivellement</t>
  </si>
  <si>
    <t>5.6</t>
  </si>
  <si>
    <t xml:space="preserve">Fourniture et pose de Carreaux grès cérame de 45x45 y compris toute sujétion </t>
  </si>
  <si>
    <t xml:space="preserve">Fourniture et pose de plinth de 45x10 y compris toute sujétion </t>
  </si>
  <si>
    <t>F et P de faux plafond en bois</t>
  </si>
  <si>
    <t>Réglette de 60 LED</t>
  </si>
  <si>
    <t>REHABILITATION/CONSTRUCTION DU CEG DE BOBOL GOUMANDEY</t>
  </si>
  <si>
    <t>3. CASE D'ETUDES</t>
  </si>
  <si>
    <t xml:space="preserve">Claustras type boite postale d'enveloppe </t>
  </si>
  <si>
    <t>Es ce béton de scellement des élements de charpente et toiture</t>
  </si>
  <si>
    <t>F te P Tableau général TGBT à 4 pôles de 400 mm x 500 mm de dimension et de  14,98 KW de puissance avec Intersectionneur à déclechement 4P-40A +  1 différentiel de 16A ,1 différentiel de 20A  et 1 différentiel de 25A + 7 disjoncteurs de 10A ,3 disjoncteurs de 16A  et 5 disjoncteurs de 20A</t>
  </si>
  <si>
    <t xml:space="preserve">Fenêtre métallique pleine et persienne de  120 x 120 </t>
  </si>
  <si>
    <t>Fenêtre métallique pleine et persienne de  120 x 180</t>
  </si>
  <si>
    <t>Fenêtre métallique pleine et persienne de  60 x 180</t>
  </si>
  <si>
    <t>Fenêtre métallique persienne de  40 x 120 (aération haute)</t>
  </si>
  <si>
    <t>Peinture à fom sur mur intérieur</t>
  </si>
  <si>
    <t>Béton armé pour  chainage haut dosé à 350 kg/m3 pour scéllement IPN/Tube Carré et courounnement de la tôle</t>
  </si>
  <si>
    <t>Porte métallique pleine double face et persienne de 90 x 220</t>
  </si>
  <si>
    <t>REHABILITATION/CONSTRUCTION DU CEG DEBOBOL GOUMANDEY</t>
  </si>
  <si>
    <t>Fenêtre châssis métallique vitré de 5mm avec grille anti moustique de 60x120</t>
  </si>
  <si>
    <t>Fenêtre châssis métallique vitré de 5mm anti moustique de 60x60</t>
  </si>
  <si>
    <t>Fenêtre métallique pleine et persienne de  60 x 120</t>
  </si>
  <si>
    <t>Fenêtre métallique pleine et  persienne de  60 x 60</t>
  </si>
  <si>
    <t>Grille métallique pour rampes de 450 x 85</t>
  </si>
  <si>
    <t>Porte métallique pleine double face et persienne de 120 x 220</t>
  </si>
  <si>
    <t xml:space="preserve">SOLAIRE </t>
  </si>
  <si>
    <t>Cables 2x 4 mm2  CU (Panneaux)/ regulateur)</t>
  </si>
  <si>
    <t>Cables 2x 16 mm2  CU ( regulateur/ batterie )</t>
  </si>
  <si>
    <t>Batteries GEL 250 Ah /12V et Rack de support vertical</t>
  </si>
  <si>
    <t>TGBT</t>
  </si>
  <si>
    <t>Equipements  et appareils</t>
  </si>
  <si>
    <t xml:space="preserve">F te P Tableau général TGBT à 2 pôles de 340 mm x 432 mm de dimension et de  3,32 KW de puissance; avec  1 différentiel de 16A  et 2 différentiel de 20A + 5 disjoncteurs de 10A  et 2 disjoncteurs de 16A  </t>
  </si>
  <si>
    <t>Support metallique pour 4 modules PV de puissance 540 Wc</t>
  </si>
  <si>
    <t>Peinture tyrolienne (intérieur - extérieur)</t>
  </si>
  <si>
    <t>Peinture tyrolienne (extérieur - intérieur)</t>
  </si>
  <si>
    <t>Divers raccordement - travaux de peinture (tyrolienne externe et interne + peinture sur menuiseries) - travaux de pose de carreau au sol - y compris toute sujétion</t>
  </si>
  <si>
    <t>DEUX LATRINES TYPE I + REHABILITE/FINITION LATRINES EXISTANTE</t>
  </si>
  <si>
    <t>Nettoyage du terrain</t>
  </si>
  <si>
    <t>Fourniture et pose d’un grillage simple torsion 50x50 en fil galvanisé  Ǿ 3 mm, de hauteur 1,50 m en rouleaux de 25m + tendeurs et fil galva y compris toutes sujétions de pose</t>
  </si>
  <si>
    <t>Cables 2x 16 mm2  CU (Panneaux)/ regulateur)</t>
  </si>
  <si>
    <t>Controleur dr batteries</t>
  </si>
  <si>
    <t xml:space="preserve">Fenêtre métallique pleine et persienne de  100 x 120 </t>
  </si>
  <si>
    <t>Porte métallique pleine double face et persinne de 90 x 220</t>
  </si>
  <si>
    <t>Porte métallique pleine double face et persinne vitré de 140 x 220</t>
  </si>
  <si>
    <t>Cables 2x 10 mm2  CU (Panneaux)/ regulateur)</t>
  </si>
  <si>
    <t>Support metalique pour 6 modules PV de puissance 500 Wc</t>
  </si>
  <si>
    <t>Modules Panneau(x) monocristalin de puissance crete= 500W  Vdc=48,83V Isc=13,2A</t>
  </si>
  <si>
    <t>Equipements et appareillages</t>
  </si>
  <si>
    <t>Controleur de batteries</t>
  </si>
  <si>
    <t>Cables 2x 25 mm2  CU ( regulateur/ batterie )</t>
  </si>
  <si>
    <t>Support metallique pour 9 modules PV de puissance 500 Wc</t>
  </si>
  <si>
    <t>9.2.1</t>
  </si>
  <si>
    <t>9.2.2</t>
  </si>
  <si>
    <t xml:space="preserve">Connexion au réseau interne  - TGBT dans la bibliothèque - y compris toutes les sujétions </t>
  </si>
  <si>
    <t xml:space="preserve">Connexion au réseau interne  au TGBT dans la salle bibliothèque - y compris toutes les sujétions </t>
  </si>
  <si>
    <t>Iso range et Cable et équipements</t>
  </si>
  <si>
    <t>TOTAL  HORS TAXES ADMINISTRATION</t>
  </si>
  <si>
    <t>5. RECAPITULATIF - LOGEMENT DIRECTEUR ET ANNEXES</t>
  </si>
  <si>
    <t>6. RECAPITULATIF - LATRINES TYPE 1 (4 CABINES) + LATRINE EXISTANTE</t>
  </si>
  <si>
    <t>Fait à ......................................................Le.....................................</t>
  </si>
  <si>
    <t>Signature de l'Entrepreneur ou son représentant</t>
  </si>
  <si>
    <t>TRAVAUX DE FINITION</t>
  </si>
  <si>
    <t>Béton de propreté pour  la pose des agglos pleins et longrines dosé à 150 kg/m3</t>
    <phoneticPr fontId="8" type="noConversion"/>
  </si>
  <si>
    <t>8.2</t>
  </si>
  <si>
    <t>ELECTRICITE ET ECLAIRAGE</t>
    <phoneticPr fontId="8" type="noConversion"/>
  </si>
  <si>
    <t>F et P de Lampadaire solaire type P 65 TRS01-300W y compris support et toutes sujétions  d'installation</t>
    <phoneticPr fontId="8" type="noConversion"/>
  </si>
  <si>
    <t xml:space="preserve">Installation et Repli du chantier (Construction de bureau  de baraque de chantier + équipements, provision de panneaux de chantier, panneau d'identifcation de site, panneau de bailleur de fonds, mobilisation et instalition des équipements et autres appareillages utiles au travaux, fonçage de forage si nécessaire pour les travaux, nettoyage à la fin des travaux et toutes sujétions.) - Provision des EPI pour les différents intervenants sur le site - Assurance TRC </t>
    <phoneticPr fontId="8" type="noConversion"/>
  </si>
  <si>
    <t>Mur de cloture</t>
    <phoneticPr fontId="8" type="noConversion"/>
  </si>
  <si>
    <t>II</t>
    <phoneticPr fontId="8" type="noConversion"/>
  </si>
  <si>
    <t>TRAVAUX DE CONSTRUCTION DU MUR</t>
    <phoneticPr fontId="8" type="noConversion"/>
  </si>
  <si>
    <t>ml</t>
    <phoneticPr fontId="8" type="noConversion"/>
  </si>
  <si>
    <t>MENUISERIE METALLIQUE</t>
    <phoneticPr fontId="8" type="noConversion"/>
  </si>
  <si>
    <t>u</t>
    <phoneticPr fontId="8" type="noConversion"/>
  </si>
  <si>
    <t>Portillon métalique double face de 150 x 220</t>
    <phoneticPr fontId="8" type="noConversion"/>
  </si>
  <si>
    <t>2.1</t>
    <phoneticPr fontId="8" type="noConversion"/>
  </si>
  <si>
    <t>III</t>
    <phoneticPr fontId="8" type="noConversion"/>
  </si>
  <si>
    <t>3.1</t>
    <phoneticPr fontId="8" type="noConversion"/>
  </si>
  <si>
    <r>
      <t xml:space="preserve">Arrête le montant du projet de construction du CEG de Bobol Goumandey à la somme de: </t>
    </r>
    <r>
      <rPr>
        <b/>
        <sz val="12"/>
        <color theme="1"/>
        <rFont val="Arial Narrow"/>
        <family val="2"/>
      </rPr>
      <t>Deux Cent Vingt Un Millions Six Cent Quarante Quatre Mille Huits cent Soixante (221 644 860) FCFA HT</t>
    </r>
  </si>
  <si>
    <t>F et P IPN de 100</t>
  </si>
  <si>
    <t>Modules Panneau(x) monocristalin de pissance crete= 500W  Vdc=41,6V Isc=12,97A</t>
  </si>
  <si>
    <t>Tôle alluzinc : 45/100 y compris toutes suggestion de pose</t>
  </si>
  <si>
    <t>Panier complet de basket +cage gardien de hand + poteau et  filet pour volley</t>
  </si>
  <si>
    <t>FF</t>
  </si>
  <si>
    <t>P</t>
    <phoneticPr fontId="0" type="noConversion"/>
  </si>
  <si>
    <t>Béton de propreté pour semelle filante dosé à 150 kg/m3</t>
    <phoneticPr fontId="0" type="noConversion"/>
  </si>
  <si>
    <t>Béton de propreté pour  la pose des agglos pleins dosé à 150 kg/m3</t>
    <phoneticPr fontId="0" type="noConversion"/>
  </si>
  <si>
    <t>Béton armé pour semelle filante dosé à 350 kg/m3</t>
    <phoneticPr fontId="0" type="noConversion"/>
  </si>
  <si>
    <t>LDB</t>
    <phoneticPr fontId="0" type="noConversion"/>
  </si>
  <si>
    <t>STOLE</t>
    <phoneticPr fontId="0" type="noConversion"/>
  </si>
  <si>
    <t>S RAMPE</t>
    <phoneticPr fontId="0" type="noConversion"/>
  </si>
  <si>
    <t>Gros Béton  pour protection de fondation dosé à 200 kg/m3</t>
    <phoneticPr fontId="0" type="noConversion"/>
  </si>
  <si>
    <t>m3</t>
    <phoneticPr fontId="0" type="noConversion"/>
  </si>
  <si>
    <t>4.1</t>
    <phoneticPr fontId="0" type="noConversion"/>
  </si>
  <si>
    <t>Motif décoratif  sur mur extérieur 1</t>
    <phoneticPr fontId="0" type="noConversion"/>
  </si>
  <si>
    <t>m²</t>
    <phoneticPr fontId="0" type="noConversion"/>
  </si>
  <si>
    <t>Motif décoratif  sur mur extérieur 2</t>
    <phoneticPr fontId="0" type="noConversion"/>
  </si>
  <si>
    <t>TC</t>
    <phoneticPr fontId="0" type="noConversion"/>
  </si>
  <si>
    <t>IPN</t>
    <phoneticPr fontId="0" type="noConversion"/>
  </si>
  <si>
    <t>F et P tube carré de 50 de 2,5 mm d'épaisseur pour panne</t>
    <phoneticPr fontId="0" type="noConversion"/>
  </si>
  <si>
    <t>Fet P des IPN DE 100</t>
    <phoneticPr fontId="0" type="noConversion"/>
  </si>
  <si>
    <t xml:space="preserve">Etanchéité en pax alu pour toiture </t>
    <phoneticPr fontId="0" type="noConversion"/>
  </si>
  <si>
    <t>Fenêtre châssis métallique vitré de 5mm avec grille anti moustique de 100x120</t>
    <phoneticPr fontId="0" type="noConversion"/>
  </si>
  <si>
    <t>Fenêtre métallique persienne de  40 x 100 (aération haute)</t>
    <phoneticPr fontId="0" type="noConversion"/>
  </si>
  <si>
    <t>Grille métallique pour rampes de 440x85</t>
    <phoneticPr fontId="0" type="noConversion"/>
  </si>
  <si>
    <t>8.1</t>
    <phoneticPr fontId="0" type="noConversion"/>
  </si>
  <si>
    <t>F et P de faux plafond en bois</t>
    <phoneticPr fontId="0" type="noConversion"/>
  </si>
  <si>
    <t>Batterie 12V de 200AH lithium avec rak métallique de support</t>
  </si>
  <si>
    <t>Convertisseur hybride de 5KVA  48V</t>
  </si>
  <si>
    <t>9.12</t>
    <phoneticPr fontId="0" type="noConversion"/>
  </si>
  <si>
    <t>X</t>
    <phoneticPr fontId="0" type="noConversion"/>
  </si>
  <si>
    <t>10.1</t>
    <phoneticPr fontId="0" type="noConversion"/>
  </si>
  <si>
    <t>Béton de propreté pour semelle filante dosé à 150 kg/m3</t>
    <phoneticPr fontId="9" type="noConversion"/>
  </si>
  <si>
    <t>Béton armé pour semelle filante dosé à 350 kg/m3</t>
    <phoneticPr fontId="9" type="noConversion"/>
  </si>
  <si>
    <t>LDB</t>
    <phoneticPr fontId="9" type="noConversion"/>
  </si>
  <si>
    <t>STOLE</t>
    <phoneticPr fontId="9" type="noConversion"/>
  </si>
  <si>
    <t>S RAMPE</t>
    <phoneticPr fontId="9" type="noConversion"/>
  </si>
  <si>
    <t>LD fouille</t>
    <phoneticPr fontId="9" type="noConversion"/>
  </si>
  <si>
    <t>LG</t>
    <phoneticPr fontId="9" type="noConversion"/>
  </si>
  <si>
    <t>4.1</t>
    <phoneticPr fontId="9" type="noConversion"/>
  </si>
  <si>
    <t>Béton armé pour dalle de placard  dosé à 350 kg/m3</t>
    <phoneticPr fontId="9" type="noConversion"/>
  </si>
  <si>
    <t>TC</t>
    <phoneticPr fontId="9" type="noConversion"/>
  </si>
  <si>
    <t>IPN</t>
    <phoneticPr fontId="9" type="noConversion"/>
  </si>
  <si>
    <t>F et P tube carré de 50 de 2,5mm d'épaisseur  pour panne</t>
    <phoneticPr fontId="9" type="noConversion"/>
  </si>
  <si>
    <t xml:space="preserve">Etanchéité en pax alu pour toiture </t>
    <phoneticPr fontId="9" type="noConversion"/>
  </si>
  <si>
    <t>m²</t>
    <phoneticPr fontId="9" type="noConversion"/>
  </si>
  <si>
    <t>Fenêtre châssis alu vitré de 5mm avec grille anti moustique de 120x180</t>
    <phoneticPr fontId="9" type="noConversion"/>
  </si>
  <si>
    <t>Fenêtre châssis alu vitré de 5mm avec grille anti moustique de 120x120</t>
    <phoneticPr fontId="9" type="noConversion"/>
  </si>
  <si>
    <t>Fenêtre métallique persienne de  40 x 120 (aération haute )</t>
  </si>
  <si>
    <t>Porte métallique pleine double face de 90 x 220</t>
    <phoneticPr fontId="9" type="noConversion"/>
  </si>
  <si>
    <t>Porte métallique pleine double face avec occulus vitré de 140 x 220</t>
    <phoneticPr fontId="9" type="noConversion"/>
  </si>
  <si>
    <t>8.1</t>
    <phoneticPr fontId="9" type="noConversion"/>
  </si>
  <si>
    <t>Modules Panneau(x) monocristalin de puissance crete= 500W  Vdc=48 V Isc=13,2A</t>
  </si>
  <si>
    <t>Convertisseur hybride de 9,5KVA  48V</t>
  </si>
  <si>
    <t>9.13</t>
    <phoneticPr fontId="9" type="noConversion"/>
  </si>
  <si>
    <t>PERI</t>
    <phoneticPr fontId="9" type="noConversion"/>
  </si>
  <si>
    <t>Béton armé pour paillasse dosé à 350 kg/m3</t>
    <phoneticPr fontId="9" type="noConversion"/>
  </si>
  <si>
    <t>m3</t>
    <phoneticPr fontId="9" type="noConversion"/>
  </si>
  <si>
    <t>Fourniture et pose de Faïences murales de 20x30  y compris toute sujétion</t>
    <phoneticPr fontId="9" type="noConversion"/>
  </si>
  <si>
    <t>Fet P IPN de 100</t>
    <phoneticPr fontId="9" type="noConversion"/>
  </si>
  <si>
    <t>Porte chassis alu vitré de 5mm de 90x220</t>
  </si>
  <si>
    <t>Porte métallique pleine double face avec occulus vitré de 140 x 220</t>
  </si>
  <si>
    <t>X</t>
    <phoneticPr fontId="9" type="noConversion"/>
  </si>
  <si>
    <t>10.1</t>
    <phoneticPr fontId="9" type="noConversion"/>
  </si>
  <si>
    <t>3.3 CADRE DEVIS QUANTITATIF ET ESTIMATIF DE LA SALLE POLYVALENTE</t>
    <phoneticPr fontId="9" type="noConversion"/>
  </si>
  <si>
    <t>CH H 30</t>
    <phoneticPr fontId="9" type="noConversion"/>
  </si>
  <si>
    <t>CH H 20</t>
    <phoneticPr fontId="9" type="noConversion"/>
  </si>
  <si>
    <t>LD LINT</t>
    <phoneticPr fontId="9" type="noConversion"/>
  </si>
  <si>
    <t>Lg</t>
    <phoneticPr fontId="9" type="noConversion"/>
  </si>
  <si>
    <t>Motif décoratif  sur mur extérieur 1</t>
    <phoneticPr fontId="9" type="noConversion"/>
  </si>
  <si>
    <t>Motif décoratif  sur mur extérieur 2</t>
    <phoneticPr fontId="9" type="noConversion"/>
  </si>
  <si>
    <t>Fenêtre châssis alu vitré de 5mm avec grille anti moustique de 60x180</t>
    <phoneticPr fontId="9" type="noConversion"/>
  </si>
  <si>
    <t>7.2</t>
    <phoneticPr fontId="9" type="noConversion"/>
  </si>
  <si>
    <t>LDT</t>
    <phoneticPr fontId="9" type="noConversion"/>
  </si>
  <si>
    <t>S enduit</t>
    <phoneticPr fontId="9" type="noConversion"/>
  </si>
  <si>
    <t>Béton armé pour chainage haut dosé à 350kg/m3</t>
    <phoneticPr fontId="9" type="noConversion"/>
  </si>
  <si>
    <t>5.1</t>
    <phoneticPr fontId="9" type="noConversion"/>
  </si>
  <si>
    <t>VI</t>
    <phoneticPr fontId="9" type="noConversion"/>
  </si>
  <si>
    <t xml:space="preserve">MENUISERIE MÉTALLIQUE </t>
    <phoneticPr fontId="9" type="noConversion"/>
  </si>
  <si>
    <t>6.1</t>
    <phoneticPr fontId="9" type="noConversion"/>
  </si>
  <si>
    <t>F et P de tube métallique de 50x80 sur le passio</t>
    <phoneticPr fontId="9" type="noConversion"/>
  </si>
  <si>
    <t>ml</t>
    <phoneticPr fontId="9" type="noConversion"/>
  </si>
  <si>
    <t>Grille métallique pour rampes de 450x85</t>
    <phoneticPr fontId="9" type="noConversion"/>
  </si>
  <si>
    <t>VII</t>
    <phoneticPr fontId="9" type="noConversion"/>
  </si>
  <si>
    <t xml:space="preserve">ASSAINISSEMENT </t>
    <phoneticPr fontId="9" type="noConversion"/>
  </si>
  <si>
    <t>7.1</t>
    <phoneticPr fontId="9" type="noConversion"/>
  </si>
  <si>
    <t>Tuyauterie d'évacuation - Provision de tuyaux d'évacuation de PVC 110  avec les différents éléments de raccordement y compris toute suggestion</t>
    <phoneticPr fontId="9" type="noConversion"/>
  </si>
  <si>
    <t>U</t>
    <phoneticPr fontId="9" type="noConversion"/>
  </si>
  <si>
    <t>VIII</t>
    <phoneticPr fontId="9" type="noConversion"/>
  </si>
  <si>
    <t>Désignation des ouvrages</t>
  </si>
  <si>
    <t>Implantation</t>
  </si>
  <si>
    <t xml:space="preserve">Fouilles en rigoles pour semelles :      
Fouilles en rigoles pour semelles filantes de fondation (0,5 0 de large et de 1,50 de profondeur </t>
  </si>
  <si>
    <r>
      <rPr>
        <b/>
        <sz val="12"/>
        <color indexed="8"/>
        <rFont val="Arial Narrow"/>
        <family val="2"/>
      </rPr>
      <t xml:space="preserve">Remblai des fouilles : </t>
    </r>
    <r>
      <rPr>
        <sz val="12"/>
        <color indexed="8"/>
        <rFont val="Arial Narrow"/>
        <family val="2"/>
      </rPr>
      <t xml:space="preserve">                                                                                                                                 
 Remblai des fouilles provenant de déblais. Le remblai des fouilles sera exécuté par couches successives de 20 cm d'épaisseur, damée et compacté en arrosant abondamment de manière à réduire le foisonnement des terres rapportées.</t>
    </r>
  </si>
  <si>
    <t xml:space="preserve">Remblai arrosé et compacté sous forme d'aire :                </t>
  </si>
  <si>
    <t xml:space="preserve">Remblai latérique compacté sous rampe de protection :  </t>
  </si>
  <si>
    <t>SOUBASSEMENT</t>
  </si>
  <si>
    <t>Béton de propreté, épaisseur 0,05 :                                        
Béton de propreté de 5 cm d'épaisseur dosé à 150 kg de CPA.</t>
  </si>
  <si>
    <t>Béton armé pour semelles filantes, h = 20 x I = 50 :                                                                             
Béton armé dosé à 350 kg/m3 pour semelles filantes de 50 cm de large et 20 cm d'épaisseur sous mur. Armature en 4 filantes de 8 et des épingles en 8 espacées de 20 cm.</t>
  </si>
  <si>
    <t xml:space="preserve">Agglos pleins de 20 x 20 x 40 cm :  </t>
  </si>
  <si>
    <t xml:space="preserve">Agglos pleins de 15 x 20 x 40 cm :  </t>
  </si>
  <si>
    <t xml:space="preserve">Béton armé pour chainage bas de 20 X 20 :  </t>
  </si>
  <si>
    <t xml:space="preserve">Béton armé pour chainage bas de 15 X 20 :  </t>
  </si>
  <si>
    <t>PLANCHER - SOL</t>
  </si>
  <si>
    <r>
      <rPr>
        <b/>
        <sz val="12"/>
        <color indexed="8"/>
        <rFont val="Arial Narrow"/>
        <family val="2"/>
      </rPr>
      <t xml:space="preserve">Film polyane sous dalle : </t>
    </r>
    <r>
      <rPr>
        <sz val="12"/>
        <color indexed="8"/>
        <rFont val="Arial Narrow"/>
        <family val="2"/>
      </rPr>
      <t xml:space="preserve"> 
Film en plastique noir doublée</t>
    </r>
  </si>
  <si>
    <t xml:space="preserve">Forme d'aire de 10 cm y compris chape incorporée : 
B.A. dosé à 350 </t>
  </si>
  <si>
    <t xml:space="preserve">B.A pour rampe de protection dosé à 350 kg/m3 : 
Béton armé à  350 </t>
  </si>
  <si>
    <t>BETON ARME - MACONNERIE</t>
  </si>
  <si>
    <t>4.1</t>
  </si>
  <si>
    <t xml:space="preserve">Maçonnerie en agglos de 15 X 20 X 40 : </t>
  </si>
  <si>
    <t xml:space="preserve">Béton armé dosé à 350 kg/m3 pour appuis des fenêtres : </t>
  </si>
  <si>
    <t>Béton armé dosé à 350 pour chaînage linteau (15 x 20)</t>
  </si>
  <si>
    <t xml:space="preserve">Béton armé dosé à 350 pour chainage haut de (20x20) et CH5 (12x20) pour appui aerations hautes : </t>
  </si>
  <si>
    <t>Béton armé dosé à 350 pour marches</t>
  </si>
  <si>
    <t xml:space="preserve">Béton armé dosé à 350 pour pose craie </t>
  </si>
  <si>
    <t>4.8</t>
  </si>
  <si>
    <t xml:space="preserve">Béton armé dosé à 350 pour amorces et poteaux : </t>
  </si>
  <si>
    <t xml:space="preserve">Enduits sur murs extérieurs y compris tyrolien : </t>
  </si>
  <si>
    <t>Enduits sur murs intérieurs :
Enduits intérieurs au mortier dosé à 300, de 15 mm d'ép mi.</t>
  </si>
  <si>
    <t>Enduits pour tableaux :</t>
  </si>
  <si>
    <t>Enduit étanche de protection sur soubassement enterré:</t>
  </si>
  <si>
    <t>CHARPENTE - COUVERTURE</t>
  </si>
  <si>
    <t>Fourniture et pose des IPN de 120 (Traverses)</t>
  </si>
  <si>
    <t>Les pannes de rive seront assurées par des IPN de 80</t>
  </si>
  <si>
    <t xml:space="preserve">Les pannes centrales seront assurées par des tubes carrés de 50/2,5: 
</t>
  </si>
  <si>
    <t xml:space="preserve">Demi ferme en tube carré :  </t>
  </si>
  <si>
    <t>Couverture en bac aluzinc 63/100 :</t>
  </si>
  <si>
    <t>Fourniture et pose des platines d'encrage des IPN sur les poteaux muni de 4 boulons de scellage.</t>
  </si>
  <si>
    <t>Feutre bitumeaux :
Fourniture et pose du feutre bitumineux entre tôles et pannes pour éviter les phénomènes électrolytiques et l'usure de la tôle.</t>
  </si>
  <si>
    <t>MENUISERIES METALLIQUES</t>
  </si>
  <si>
    <t>Fourniture et pose des portes en tôle pleine à moitié persiennées en lame de tôle noire de 15/10 sur l'autre moitié. Porte  de 90/220</t>
  </si>
  <si>
    <t>Fourniture et pose de fenêtres en tôle pleine à moitié et persiennées en lame de tôle noire de 15/10. Fenêtre persiennée de 130/120</t>
  </si>
  <si>
    <t>Fourniture et pose des aérations hautes en tôle perforée de 15/10. Imposte de195/44 avec grille anti vermine soudée y compris peinture antirouille, patte de scellement longueur mini 20 cm (voir plans de détails).</t>
  </si>
  <si>
    <t>F et P de cornière de 30 x 30 pour nez de marches tout au long de la galérie et des marches.</t>
  </si>
  <si>
    <t>F et P d'arrêtoire en fer plat de 25/3 et patte de scellement en tube carré de 10, longueur de scellement 10 cm.</t>
  </si>
  <si>
    <t>Grille métallique pour rampes de 440x85</t>
  </si>
  <si>
    <t>PEINTURE</t>
  </si>
  <si>
    <t>8.1</t>
  </si>
  <si>
    <t>Badigeonnage à la chaux en deux couches</t>
  </si>
  <si>
    <t xml:space="preserve">Peinture fom sur mur intérieur : </t>
  </si>
  <si>
    <t>8.4</t>
  </si>
  <si>
    <t xml:space="preserve">Peinture huile sur plinthe murale : </t>
  </si>
  <si>
    <t>8.5</t>
  </si>
  <si>
    <t xml:space="preserve">Peinture huile sur menuiseries : </t>
  </si>
  <si>
    <t>8.6</t>
  </si>
  <si>
    <t xml:space="preserve">Peinture ardoisine sur tableau </t>
  </si>
  <si>
    <t>4. DEVIS QUANTITATIF ET ESTIMATI D'UN BLOC DE TROIS (3) SALLES DE CLASSES AVEC  GALERIE COUVERTE</t>
  </si>
  <si>
    <t>MONTANT TOTAL</t>
  </si>
  <si>
    <t>TERRAINS DE SPORT (FOOT+BASKET+HAND+VOLLEY)</t>
  </si>
  <si>
    <t>MONTANT U.</t>
  </si>
  <si>
    <t xml:space="preserve">RECAPITULATIF ESTIMATIF CEG DE BOLBOL GOUMANDEY </t>
  </si>
  <si>
    <t>REF.</t>
  </si>
  <si>
    <t>DÉSIGNATION DES OUVRAGES</t>
  </si>
  <si>
    <t>GÉNÉRALITÉS</t>
  </si>
  <si>
    <t>TERRASSEMENTS</t>
  </si>
  <si>
    <t>BÉTONS ARMES, MAÇONNERIES</t>
  </si>
  <si>
    <t>Béton de propreté dosé à 150kg/m3</t>
  </si>
  <si>
    <t>Béton armé  dosé à 350kg/m3 pour semelles filantes de 20 cm d'épaisseur</t>
  </si>
  <si>
    <t>Béton armé  dosé à 350kg/m3 pour chainage bas</t>
  </si>
  <si>
    <t>Bêton de forme d'aire en trellis soudés dosé à 250kg/m3 d'épaisseur de 10cm</t>
  </si>
  <si>
    <t xml:space="preserve">Béton armé pour marches </t>
  </si>
  <si>
    <t>Béton armé pour chaînage linteau dosé à 350kg/m3</t>
  </si>
  <si>
    <t>Béton armé pour chaînage haut dosé à 350kg/m3</t>
  </si>
  <si>
    <t>Béton armé pour chaînage appui de fenêtres dosé à 350kg/m3</t>
  </si>
  <si>
    <t>Béton armé pour poteaux dosé à 350kg/m3</t>
  </si>
  <si>
    <t>Maçonnerie en Agglos pleins de 20 x 20 x 40</t>
  </si>
  <si>
    <t>Maçonnerie en Agglos creux de 15 x 20 x 40</t>
  </si>
  <si>
    <t>ENDUITS, REVÊTEMENTS</t>
  </si>
  <si>
    <r>
      <t xml:space="preserve">Enduits sur murs extérieurs y compris jeux d'enduit décoratif et tyrolien : 
</t>
    </r>
    <r>
      <rPr>
        <sz val="12"/>
        <color indexed="8"/>
        <rFont val="Arial Narrow"/>
        <family val="2"/>
      </rPr>
      <t>Enduit ciment en trois couches sur épaisseur cumulée de 2 cm. La dernière couche sera d'aspect ''tyrolien écrasé'' teinte dans la masse.    
*Première couche : 600 kg de ciment par m3
*deuxième couche 500 kg de ciment par m3</t>
    </r>
  </si>
  <si>
    <t>Enduit ciment intérieur sur murs</t>
  </si>
  <si>
    <t>COUVERTURE -ETANCHEITE</t>
  </si>
  <si>
    <t>F et P de demi fermes en cornieres de 50</t>
  </si>
  <si>
    <t>F et P de tube carré de 50/2 y compris peinture, anti-rouille et toutes sujétions</t>
  </si>
  <si>
    <t>Couverture en tole aluzinc 63/100  , feutre bitumineux entre tôles et pannes pour éviter les phénomènes électrolytiques et  l'usure de la tôle,  crochets de fixation, cavalier, les rondelles métalliques et les rondelles d'étancheité. Il est à veiller strictement au recouvrement de tôles et  toutes sujétions</t>
  </si>
  <si>
    <t>Fourniture et pose des aérations y compris  toutes sujétions</t>
  </si>
  <si>
    <t>F et P de faux plafond en contre plaqué de 5 mm</t>
  </si>
  <si>
    <t>Etanchéité sur toiture et acrotère</t>
  </si>
  <si>
    <t>MENUISERIES MÉTALLIQUES</t>
  </si>
  <si>
    <t>F et P de Porte moitié pleine et moitie de 80 x 220</t>
  </si>
  <si>
    <t>F et P de Fenêtre en tôle moitié pleine et moitie de 80x120</t>
  </si>
  <si>
    <t>Peinture à huile sur menuiseries</t>
  </si>
  <si>
    <t xml:space="preserve">Peinture à huile murale </t>
  </si>
  <si>
    <t>Peinture fom ou vernis sous faux plafond</t>
  </si>
  <si>
    <t xml:space="preserve">ÉLECTRICITÉ, </t>
  </si>
  <si>
    <t>Filerie de distribution et pour climatisation, y compris la mise en œuvre des fourreaux, accessoires et mise à la terre en cuivre nu de 25 mm2 y/c toutes sujétions de pose en fond de fouille ( TH rigide 10 mm² jaune-vert; barrete de coupure; piquet de terre etc ) et accessoires de raccordement à l'adimistration ou CE)</t>
  </si>
  <si>
    <t>Interrupteur simple allumage</t>
  </si>
  <si>
    <t>Interrupteur double allumage</t>
  </si>
  <si>
    <t>Réglette LED de 60</t>
  </si>
  <si>
    <t>Réglette LED de 120</t>
  </si>
  <si>
    <t>Réglette étanche LED de 120</t>
  </si>
  <si>
    <t>Prise simple avec terre y compris pour splits</t>
  </si>
  <si>
    <t>Tableau général complet avec disjoncteur général et de  ligne de repartition (prises, lumière, ventilateurs ….) y compris toutes sujétions</t>
  </si>
  <si>
    <t>LOGEMENT GARDIEN ET ANNEXES</t>
  </si>
  <si>
    <t>9. CADRE DEVIS QUANTITATIF ESTIMATIF LOGEMENT GARDIEN</t>
  </si>
  <si>
    <t>9.1. LOGEMENT GARDIEN</t>
  </si>
  <si>
    <t>9.2 CADRE DEVIS QUANTITATIF ESTIMATIF BLOC LATRINE A DEUX CABINES</t>
  </si>
  <si>
    <t>Convertisseur hybride de 3,5 KVA-48 V</t>
  </si>
  <si>
    <t>Prix unitaire en chiffre</t>
  </si>
  <si>
    <t>Prix unitaire en lettre</t>
  </si>
  <si>
    <t>2. CADRE BORDEREAU DES PRIX UNITAIRES ADMINISTRATION</t>
  </si>
  <si>
    <t xml:space="preserve">1. BPU-GENERALITE- AMENAGEMENT - ASSAINISSEMENT- INSTALLATION - VRD </t>
  </si>
  <si>
    <t>3.1 BPU_ BIBLIOTHEQUE (CASE D'ETUDE)</t>
  </si>
  <si>
    <t>3.4 BPU_ DU PATIO</t>
  </si>
  <si>
    <t>3.2 BPU_ SALLE INFORMATIQUE-LABO</t>
  </si>
  <si>
    <t>5.4 BPU- CLOTURE DES LOGEMENTS</t>
  </si>
  <si>
    <t>5.3 BPU_ BLOC LATRINE A DEUX CABINES</t>
  </si>
  <si>
    <t>5.2 BPU_ CUISINE</t>
  </si>
  <si>
    <t>5.1 BPU_LOGEMENT DIRECTEUR</t>
  </si>
  <si>
    <t>6.1 BPU_ BLOC LATRINE TYPE 1 - 4 CABINES</t>
  </si>
  <si>
    <t>6.2 BPU_ BLOC LATRINE EXISTANTE A FINALISER</t>
  </si>
  <si>
    <t>7. BPU_TERRAINS DE SPORTS</t>
  </si>
  <si>
    <t>8. BPU_ PORTIQUE MUR DE CLOTURE</t>
  </si>
  <si>
    <t>9. BPU_ LOGEMENT GARDIEN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</si>
</sst>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 #,##0.00\ _C_F_A_-;\-* #,##0.00\ _C_F_A_-;_-* &quot;-&quot;??\ _C_F_A_-;_-@_-"/>
    <numFmt numFmtId="165" formatCode="_-* #,##0.00\ _F_-;\-* #,##0.00\ _F_-;_-* &quot;-&quot;??\ _F_-;_-@_-"/>
    <numFmt numFmtId="166" formatCode="_-* #,##0.00\ _€_-;\-* #,##0.00\ _€_-;_-* &quot;-&quot;??\ _€_-;_-@_-"/>
    <numFmt numFmtId="167" formatCode="#,##0_ "/>
    <numFmt numFmtId="168" formatCode="[$-40C]General"/>
    <numFmt numFmtId="169" formatCode="_-* #,##0\ _€_-;\-* #,##0\ _€_-;_-* &quot;-&quot;??\ _€_-;_-@_-"/>
  </numFmts>
  <fonts count="17">
    <font>
      <sz val="11"/>
      <color theme="1"/>
      <name val="Calibri"/>
      <family val="2"/>
      <scheme val="minor"/>
    </font>
    <font>
      <sz val="11"/>
      <color theme="1"/>
      <name val="Calibri"/>
      <family val="2"/>
      <scheme val="minor"/>
    </font>
    <font>
      <b/>
      <sz val="12"/>
      <color theme="1"/>
      <name val="Arial Narrow"/>
      <family val="2"/>
    </font>
    <font>
      <sz val="12"/>
      <color theme="1"/>
      <name val="Arial Narrow"/>
      <family val="2"/>
    </font>
    <font>
      <sz val="12"/>
      <name val="Arial Narrow"/>
      <family val="2"/>
    </font>
    <font>
      <sz val="10"/>
      <name val="Arial"/>
      <family val="2"/>
    </font>
    <font>
      <b/>
      <sz val="12"/>
      <name val="Arial Narrow"/>
      <family val="2"/>
    </font>
    <font>
      <sz val="12"/>
      <color indexed="8"/>
      <name val="Arial Narrow"/>
      <family val="2"/>
    </font>
    <font>
      <sz val="9"/>
      <name val="Calibri"/>
      <family val="3"/>
      <charset val="134"/>
      <scheme val="minor"/>
    </font>
    <font>
      <sz val="11"/>
      <color indexed="8"/>
      <name val="Calibri"/>
      <family val="2"/>
    </font>
    <font>
      <sz val="11"/>
      <color rgb="FF000000"/>
      <name val="Calibri"/>
      <family val="2"/>
    </font>
    <font>
      <b/>
      <sz val="11"/>
      <color indexed="8"/>
      <name val="Aptos Narrow"/>
      <family val="2"/>
    </font>
    <font>
      <b/>
      <sz val="12"/>
      <color indexed="8"/>
      <name val="Arial"/>
      <family val="2"/>
    </font>
    <font>
      <b/>
      <sz val="10"/>
      <name val="Arial"/>
      <family val="2"/>
    </font>
    <font>
      <b/>
      <sz val="12"/>
      <color indexed="8"/>
      <name val="Arial Narrow"/>
      <family val="2"/>
    </font>
    <font>
      <sz val="12"/>
      <color rgb="FF000000"/>
      <name val="Arial Narrow"/>
      <family val="2"/>
    </font>
    <font>
      <b/>
      <sz val="14"/>
      <color theme="1"/>
      <name val="Arial Narrow"/>
      <family val="2"/>
    </font>
  </fonts>
  <fills count="3">
    <fill>
      <patternFill patternType="none"/>
    </fill>
    <fill>
      <patternFill patternType="gray125"/>
    </fill>
    <fill>
      <patternFill patternType="solid">
        <fgColor theme="5" tint="0.59999389629810485"/>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double">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style="double">
        <color indexed="23"/>
      </left>
      <right style="thin">
        <color indexed="23"/>
      </right>
      <top style="thin">
        <color indexed="23"/>
      </top>
      <bottom style="thin">
        <color indexed="23"/>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5">
    <xf numFmtId="0" fontId="0" fillId="0" borderId="0"/>
    <xf numFmtId="0" fontId="5" fillId="0" borderId="0"/>
    <xf numFmtId="0" fontId="1" fillId="0" borderId="0"/>
    <xf numFmtId="165" fontId="5" fillId="0" borderId="0" applyFont="0" applyFill="0" applyBorder="0" applyAlignment="0" applyProtection="0"/>
    <xf numFmtId="165" fontId="5" fillId="0" borderId="0" applyFont="0" applyFill="0" applyBorder="0" applyAlignment="0" applyProtection="0"/>
    <xf numFmtId="166" fontId="5" fillId="0" borderId="0">
      <alignment vertical="top"/>
      <protection locked="0"/>
    </xf>
    <xf numFmtId="0" fontId="1" fillId="0" borderId="0"/>
    <xf numFmtId="0" fontId="5" fillId="0" borderId="0"/>
    <xf numFmtId="0" fontId="5" fillId="0" borderId="0">
      <protection locked="0"/>
    </xf>
    <xf numFmtId="0" fontId="5" fillId="0" borderId="0">
      <alignment vertical="center"/>
    </xf>
    <xf numFmtId="0" fontId="9" fillId="0" borderId="0"/>
    <xf numFmtId="166" fontId="9" fillId="0" borderId="0" applyFont="0" applyFill="0" applyBorder="0" applyAlignment="0" applyProtection="0"/>
    <xf numFmtId="168" fontId="10" fillId="0" borderId="0" applyBorder="0" applyProtection="0"/>
    <xf numFmtId="0" fontId="5" fillId="0" borderId="0"/>
    <xf numFmtId="166" fontId="5"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0" fontId="5" fillId="0" borderId="0"/>
    <xf numFmtId="0" fontId="1" fillId="0" borderId="0"/>
    <xf numFmtId="0" fontId="1" fillId="0" borderId="0"/>
    <xf numFmtId="166" fontId="9" fillId="0" borderId="0" applyFont="0" applyFill="0" applyBorder="0" applyAlignment="0" applyProtection="0"/>
    <xf numFmtId="0" fontId="5" fillId="0" borderId="0"/>
    <xf numFmtId="165" fontId="5" fillId="0" borderId="0" applyFont="0" applyFill="0" applyBorder="0" applyAlignment="0" applyProtection="0"/>
  </cellStyleXfs>
  <cellXfs count="232">
    <xf numFmtId="0" fontId="0" fillId="0" borderId="0" xfId="0"/>
    <xf numFmtId="0" fontId="3" fillId="0" borderId="4" xfId="0" applyFont="1" applyBorder="1" applyAlignment="1">
      <alignment horizontal="center" vertical="center" wrapText="1"/>
    </xf>
    <xf numFmtId="0" fontId="3" fillId="0" borderId="0" xfId="0" applyFont="1"/>
    <xf numFmtId="0" fontId="4" fillId="0" borderId="4" xfId="0" applyFont="1" applyBorder="1" applyAlignment="1">
      <alignment horizontal="center" vertical="center"/>
    </xf>
    <xf numFmtId="0" fontId="6" fillId="0" borderId="4" xfId="0" applyFont="1" applyBorder="1" applyAlignment="1">
      <alignment horizontal="center" vertical="center"/>
    </xf>
    <xf numFmtId="3" fontId="6" fillId="0" borderId="4" xfId="0" applyNumberFormat="1" applyFont="1" applyBorder="1" applyAlignment="1">
      <alignment horizontal="center" vertical="center"/>
    </xf>
    <xf numFmtId="0" fontId="6" fillId="0" borderId="4" xfId="0" applyFont="1" applyBorder="1" applyAlignment="1">
      <alignment vertical="center"/>
    </xf>
    <xf numFmtId="4" fontId="4" fillId="0" borderId="4" xfId="0" applyNumberFormat="1" applyFont="1" applyBorder="1" applyAlignment="1">
      <alignment horizontal="center" vertical="center"/>
    </xf>
    <xf numFmtId="3" fontId="4" fillId="0" borderId="4" xfId="5" applyNumberFormat="1" applyFont="1" applyBorder="1" applyAlignment="1" applyProtection="1">
      <alignment horizontal="center" vertical="center"/>
    </xf>
    <xf numFmtId="0" fontId="4" fillId="0" borderId="4" xfId="2" applyFont="1" applyBorder="1" applyAlignment="1">
      <alignment horizontal="center" vertical="center"/>
    </xf>
    <xf numFmtId="0" fontId="4" fillId="0" borderId="4" xfId="0" applyFont="1" applyBorder="1"/>
    <xf numFmtId="4" fontId="4" fillId="0" borderId="4" xfId="0" applyNumberFormat="1" applyFont="1" applyBorder="1"/>
    <xf numFmtId="3" fontId="4" fillId="0" borderId="4" xfId="0" applyNumberFormat="1" applyFont="1" applyBorder="1"/>
    <xf numFmtId="0" fontId="2" fillId="0" borderId="4" xfId="6" applyFont="1" applyBorder="1" applyAlignment="1">
      <alignment horizontal="left" vertical="center" wrapText="1"/>
    </xf>
    <xf numFmtId="4" fontId="4" fillId="0" borderId="4" xfId="0" applyNumberFormat="1" applyFont="1" applyBorder="1" applyAlignment="1">
      <alignment horizontal="right" vertical="center"/>
    </xf>
    <xf numFmtId="3" fontId="4" fillId="0" borderId="4" xfId="0" applyNumberFormat="1" applyFont="1" applyBorder="1" applyAlignment="1">
      <alignment horizontal="right" vertical="center"/>
    </xf>
    <xf numFmtId="4" fontId="4" fillId="0" borderId="5" xfId="0" applyNumberFormat="1" applyFont="1" applyBorder="1" applyAlignment="1">
      <alignment horizontal="right" vertical="center"/>
    </xf>
    <xf numFmtId="0" fontId="6" fillId="0" borderId="4" xfId="0" applyFont="1" applyBorder="1" applyAlignment="1">
      <alignment horizontal="right"/>
    </xf>
    <xf numFmtId="3" fontId="6" fillId="0" borderId="4" xfId="0" applyNumberFormat="1" applyFont="1" applyBorder="1" applyAlignment="1">
      <alignment horizontal="right" vertical="center"/>
    </xf>
    <xf numFmtId="0" fontId="4" fillId="0" borderId="4" xfId="0" applyFont="1" applyBorder="1" applyAlignment="1">
      <alignment vertical="center"/>
    </xf>
    <xf numFmtId="3" fontId="4" fillId="0" borderId="4" xfId="0" applyNumberFormat="1" applyFont="1" applyBorder="1" applyAlignment="1">
      <alignment vertical="center"/>
    </xf>
    <xf numFmtId="0" fontId="6" fillId="0" borderId="4" xfId="0" applyFont="1" applyBorder="1"/>
    <xf numFmtId="4" fontId="6" fillId="0" borderId="4" xfId="0" applyNumberFormat="1" applyFont="1" applyBorder="1"/>
    <xf numFmtId="3" fontId="6" fillId="0" borderId="4" xfId="0" applyNumberFormat="1" applyFont="1" applyBorder="1" applyAlignment="1">
      <alignment horizontal="right"/>
    </xf>
    <xf numFmtId="3" fontId="6" fillId="0" borderId="4" xfId="0" applyNumberFormat="1" applyFont="1" applyBorder="1"/>
    <xf numFmtId="0" fontId="6" fillId="0" borderId="4" xfId="0" applyFont="1" applyBorder="1" applyAlignment="1">
      <alignment horizontal="left"/>
    </xf>
    <xf numFmtId="0" fontId="6" fillId="0" borderId="6" xfId="7" applyFont="1" applyBorder="1" applyAlignment="1">
      <alignment horizontal="center"/>
    </xf>
    <xf numFmtId="0" fontId="6" fillId="0" borderId="7" xfId="7" applyFont="1" applyBorder="1" applyAlignment="1">
      <alignment horizontal="left"/>
    </xf>
    <xf numFmtId="0" fontId="4" fillId="0" borderId="7" xfId="7" applyFont="1" applyBorder="1" applyAlignment="1">
      <alignment horizontal="center"/>
    </xf>
    <xf numFmtId="3" fontId="4" fillId="0" borderId="7" xfId="7" applyNumberFormat="1" applyFont="1" applyBorder="1"/>
    <xf numFmtId="0" fontId="3" fillId="0" borderId="0" xfId="0" applyFont="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wrapText="1"/>
    </xf>
    <xf numFmtId="0" fontId="3" fillId="0" borderId="3" xfId="0" applyFont="1" applyBorder="1" applyAlignment="1">
      <alignment vertical="center" wrapText="1"/>
    </xf>
    <xf numFmtId="3" fontId="3" fillId="0" borderId="4" xfId="0" applyNumberFormat="1" applyFont="1" applyBorder="1" applyAlignment="1">
      <alignment horizontal="right" vertical="center"/>
    </xf>
    <xf numFmtId="0" fontId="6" fillId="0" borderId="4" xfId="0" applyFont="1" applyBorder="1" applyAlignment="1">
      <alignment horizontal="right" vertical="center"/>
    </xf>
    <xf numFmtId="3" fontId="2" fillId="0" borderId="4" xfId="0" applyNumberFormat="1" applyFont="1" applyBorder="1" applyAlignment="1">
      <alignment horizontal="right" vertical="center"/>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3" xfId="0" applyFont="1" applyBorder="1" applyAlignment="1">
      <alignment horizontal="left" vertical="center" wrapText="1"/>
    </xf>
    <xf numFmtId="0" fontId="3" fillId="0" borderId="3" xfId="0" applyFont="1" applyBorder="1" applyAlignment="1">
      <alignment horizontal="left" vertical="top" wrapText="1"/>
    </xf>
    <xf numFmtId="0" fontId="4" fillId="0" borderId="4" xfId="0" applyFont="1" applyBorder="1" applyAlignment="1">
      <alignment horizontal="left" vertical="center" wrapText="1"/>
    </xf>
    <xf numFmtId="0" fontId="0" fillId="0" borderId="0" xfId="0" applyAlignment="1">
      <alignment horizontal="center" vertical="center"/>
    </xf>
    <xf numFmtId="3" fontId="4" fillId="0" borderId="4" xfId="5" applyNumberFormat="1" applyFont="1" applyBorder="1" applyAlignment="1" applyProtection="1">
      <alignment horizontal="right" vertical="center"/>
    </xf>
    <xf numFmtId="0" fontId="6" fillId="0" borderId="4" xfId="2" applyFont="1" applyBorder="1" applyAlignment="1">
      <alignment vertical="center"/>
    </xf>
    <xf numFmtId="0" fontId="4" fillId="0" borderId="4" xfId="7" applyFont="1" applyBorder="1" applyAlignment="1">
      <alignment vertical="center" wrapText="1"/>
    </xf>
    <xf numFmtId="4" fontId="3" fillId="0" borderId="4" xfId="0" applyNumberFormat="1" applyFont="1" applyBorder="1" applyAlignment="1">
      <alignment horizontal="right" vertical="center"/>
    </xf>
    <xf numFmtId="0" fontId="4" fillId="0" borderId="4" xfId="2" applyFont="1" applyBorder="1" applyAlignment="1">
      <alignment vertical="center" wrapText="1"/>
    </xf>
    <xf numFmtId="0" fontId="4" fillId="0" borderId="4" xfId="8" applyFont="1" applyBorder="1" applyAlignment="1" applyProtection="1">
      <alignment horizontal="right" vertical="center"/>
    </xf>
    <xf numFmtId="3" fontId="4" fillId="0" borderId="4" xfId="0" applyNumberFormat="1" applyFont="1" applyBorder="1" applyAlignment="1">
      <alignment horizontal="right"/>
    </xf>
    <xf numFmtId="4" fontId="4" fillId="0" borderId="4" xfId="0" applyNumberFormat="1" applyFont="1" applyBorder="1" applyAlignment="1">
      <alignment vertical="center"/>
    </xf>
    <xf numFmtId="0" fontId="4" fillId="0" borderId="3" xfId="0" applyFont="1" applyBorder="1" applyAlignment="1">
      <alignment vertical="center" wrapText="1"/>
    </xf>
    <xf numFmtId="0" fontId="4" fillId="0" borderId="4" xfId="0" applyFont="1" applyBorder="1" applyAlignment="1">
      <alignment wrapText="1"/>
    </xf>
    <xf numFmtId="0" fontId="6" fillId="0" borderId="4" xfId="0" applyFont="1" applyBorder="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0" fontId="6" fillId="0" borderId="4" xfId="0" applyFont="1" applyBorder="1" applyAlignment="1">
      <alignment vertical="center" wrapText="1"/>
    </xf>
    <xf numFmtId="0" fontId="4" fillId="0" borderId="3" xfId="0" applyFont="1" applyBorder="1"/>
    <xf numFmtId="3" fontId="4" fillId="0" borderId="0" xfId="0" applyNumberFormat="1" applyFont="1" applyAlignment="1">
      <alignment horizontal="right"/>
    </xf>
    <xf numFmtId="0" fontId="4" fillId="0" borderId="3" xfId="0" applyFont="1" applyBorder="1" applyAlignment="1">
      <alignment wrapText="1"/>
    </xf>
    <xf numFmtId="0" fontId="2" fillId="0" borderId="0" xfId="0" applyFont="1" applyAlignment="1">
      <alignment horizontal="center" vertical="center" wrapText="1"/>
    </xf>
    <xf numFmtId="0" fontId="6" fillId="0" borderId="0" xfId="0" applyFont="1" applyAlignment="1">
      <alignment horizontal="center"/>
    </xf>
    <xf numFmtId="0" fontId="4" fillId="0" borderId="4" xfId="0" applyFont="1" applyBorder="1" applyAlignment="1">
      <alignment horizontal="left" vertical="center"/>
    </xf>
    <xf numFmtId="167" fontId="6" fillId="0" borderId="0" xfId="0" applyNumberFormat="1" applyFont="1" applyAlignment="1">
      <alignment horizontal="center"/>
    </xf>
    <xf numFmtId="0" fontId="3" fillId="0" borderId="4" xfId="6" applyFont="1" applyBorder="1" applyAlignment="1">
      <alignment horizontal="left" vertical="center" wrapText="1"/>
    </xf>
    <xf numFmtId="0" fontId="3" fillId="0" borderId="4" xfId="0" applyFont="1" applyBorder="1" applyAlignment="1">
      <alignment horizontal="left" vertical="center" wrapText="1"/>
    </xf>
    <xf numFmtId="3" fontId="3" fillId="0" borderId="4" xfId="0" applyNumberFormat="1" applyFont="1" applyBorder="1" applyAlignment="1">
      <alignment vertical="center"/>
    </xf>
    <xf numFmtId="3" fontId="3" fillId="0" borderId="0" xfId="0" applyNumberFormat="1" applyFont="1"/>
    <xf numFmtId="0" fontId="1" fillId="0" borderId="0" xfId="17"/>
    <xf numFmtId="0" fontId="6" fillId="0" borderId="4" xfId="17" applyFont="1" applyBorder="1" applyAlignment="1">
      <alignment horizontal="center" vertical="center"/>
    </xf>
    <xf numFmtId="3" fontId="6" fillId="0" borderId="4" xfId="17" applyNumberFormat="1" applyFont="1" applyBorder="1" applyAlignment="1">
      <alignment horizontal="center" vertical="center"/>
    </xf>
    <xf numFmtId="0" fontId="6" fillId="0" borderId="4" xfId="17" applyFont="1" applyBorder="1" applyAlignment="1">
      <alignment vertical="center"/>
    </xf>
    <xf numFmtId="0" fontId="4" fillId="0" borderId="4" xfId="17" applyFont="1" applyBorder="1" applyAlignment="1">
      <alignment horizontal="center" vertical="center"/>
    </xf>
    <xf numFmtId="0" fontId="4" fillId="0" borderId="4" xfId="17" applyFont="1" applyBorder="1"/>
    <xf numFmtId="3" fontId="4" fillId="0" borderId="4" xfId="17" applyNumberFormat="1" applyFont="1" applyBorder="1"/>
    <xf numFmtId="3" fontId="4" fillId="0" borderId="4" xfId="17" applyNumberFormat="1" applyFont="1" applyBorder="1" applyAlignment="1">
      <alignment horizontal="right" vertical="center"/>
    </xf>
    <xf numFmtId="0" fontId="1" fillId="0" borderId="0" xfId="17" applyAlignment="1">
      <alignment horizontal="center" vertical="center"/>
    </xf>
    <xf numFmtId="0" fontId="4" fillId="0" borderId="4" xfId="17" applyFont="1" applyBorder="1" applyAlignment="1">
      <alignment vertical="center" wrapText="1"/>
    </xf>
    <xf numFmtId="0" fontId="4" fillId="0" borderId="4" xfId="17" applyFont="1" applyBorder="1" applyAlignment="1">
      <alignment vertical="center"/>
    </xf>
    <xf numFmtId="0" fontId="4" fillId="0" borderId="4" xfId="19" applyFont="1" applyBorder="1" applyAlignment="1">
      <alignment vertical="center" wrapText="1"/>
    </xf>
    <xf numFmtId="3" fontId="6" fillId="0" borderId="4" xfId="17" applyNumberFormat="1" applyFont="1" applyBorder="1" applyAlignment="1">
      <alignment horizontal="right"/>
    </xf>
    <xf numFmtId="0" fontId="6" fillId="0" borderId="4" xfId="17" applyFont="1" applyBorder="1"/>
    <xf numFmtId="3" fontId="6" fillId="0" borderId="4" xfId="17" applyNumberFormat="1" applyFont="1" applyBorder="1"/>
    <xf numFmtId="0" fontId="3" fillId="0" borderId="0" xfId="17" applyFont="1"/>
    <xf numFmtId="3" fontId="4" fillId="0" borderId="4" xfId="17" applyNumberFormat="1" applyFont="1" applyBorder="1" applyAlignment="1">
      <alignment horizontal="right"/>
    </xf>
    <xf numFmtId="0" fontId="6" fillId="0" borderId="4" xfId="17" applyFont="1" applyBorder="1" applyAlignment="1">
      <alignment horizontal="left"/>
    </xf>
    <xf numFmtId="0" fontId="6" fillId="0" borderId="4" xfId="17" applyFont="1" applyBorder="1" applyAlignment="1">
      <alignment horizontal="right" vertical="center"/>
    </xf>
    <xf numFmtId="3" fontId="4" fillId="0" borderId="4" xfId="17" applyNumberFormat="1" applyFont="1" applyBorder="1" applyAlignment="1">
      <alignment vertical="center"/>
    </xf>
    <xf numFmtId="0" fontId="4" fillId="0" borderId="3" xfId="17" applyFont="1" applyBorder="1" applyAlignment="1">
      <alignment vertical="center" wrapText="1"/>
    </xf>
    <xf numFmtId="0" fontId="4" fillId="0" borderId="4" xfId="17" applyFont="1" applyBorder="1" applyAlignment="1">
      <alignment wrapText="1"/>
    </xf>
    <xf numFmtId="0" fontId="6" fillId="0" borderId="4" xfId="17" applyFont="1" applyBorder="1" applyAlignment="1">
      <alignment horizontal="center"/>
    </xf>
    <xf numFmtId="0" fontId="4" fillId="0" borderId="4" xfId="17" applyFont="1" applyBorder="1" applyAlignment="1">
      <alignment horizontal="left"/>
    </xf>
    <xf numFmtId="0" fontId="4" fillId="0" borderId="4" xfId="17" applyFont="1" applyBorder="1" applyAlignment="1">
      <alignment horizontal="center"/>
    </xf>
    <xf numFmtId="0" fontId="6" fillId="0" borderId="4" xfId="17" applyFont="1" applyBorder="1" applyAlignment="1">
      <alignment wrapText="1"/>
    </xf>
    <xf numFmtId="0" fontId="6" fillId="0" borderId="4" xfId="17" applyFont="1" applyBorder="1" applyAlignment="1">
      <alignment vertical="center" wrapText="1"/>
    </xf>
    <xf numFmtId="3" fontId="1" fillId="0" borderId="0" xfId="17" applyNumberFormat="1"/>
    <xf numFmtId="0" fontId="4" fillId="0" borderId="3" xfId="17" applyFont="1" applyBorder="1"/>
    <xf numFmtId="3" fontId="4" fillId="0" borderId="0" xfId="17" applyNumberFormat="1" applyFont="1" applyAlignment="1">
      <alignment horizontal="right"/>
    </xf>
    <xf numFmtId="0" fontId="4" fillId="0" borderId="3" xfId="17" applyFont="1" applyBorder="1" applyAlignment="1">
      <alignment wrapText="1"/>
    </xf>
    <xf numFmtId="0" fontId="1" fillId="0" borderId="0" xfId="20"/>
    <xf numFmtId="0" fontId="2" fillId="0" borderId="0" xfId="20" applyFont="1" applyAlignment="1">
      <alignment horizontal="center" vertical="center" wrapText="1"/>
    </xf>
    <xf numFmtId="0" fontId="4" fillId="0" borderId="4" xfId="20" applyFont="1" applyBorder="1" applyAlignment="1">
      <alignment horizontal="center"/>
    </xf>
    <xf numFmtId="0" fontId="4" fillId="0" borderId="4" xfId="20" applyFont="1" applyBorder="1" applyAlignment="1">
      <alignment horizontal="left"/>
    </xf>
    <xf numFmtId="0" fontId="6" fillId="0" borderId="4" xfId="20" applyFont="1" applyBorder="1" applyAlignment="1">
      <alignment horizontal="center"/>
    </xf>
    <xf numFmtId="0" fontId="6" fillId="0" borderId="4" xfId="20" applyFont="1" applyBorder="1" applyAlignment="1">
      <alignment horizontal="center" vertical="center"/>
    </xf>
    <xf numFmtId="0" fontId="6" fillId="0" borderId="4" xfId="20" applyFont="1" applyBorder="1" applyAlignment="1">
      <alignment vertical="center"/>
    </xf>
    <xf numFmtId="0" fontId="4" fillId="0" borderId="4" xfId="20" applyFont="1" applyBorder="1" applyAlignment="1">
      <alignment horizontal="center" vertical="center"/>
    </xf>
    <xf numFmtId="0" fontId="4" fillId="0" borderId="4" xfId="21" applyFont="1" applyBorder="1" applyAlignment="1">
      <alignment horizontal="center" vertical="center"/>
    </xf>
    <xf numFmtId="0" fontId="4" fillId="0" borderId="4" xfId="20" applyFont="1" applyBorder="1"/>
    <xf numFmtId="3" fontId="4" fillId="0" borderId="4" xfId="20" applyNumberFormat="1" applyFont="1" applyBorder="1"/>
    <xf numFmtId="0" fontId="2" fillId="0" borderId="4" xfId="20" applyFont="1" applyBorder="1" applyAlignment="1">
      <alignment horizontal="left" vertical="center" wrapText="1"/>
    </xf>
    <xf numFmtId="3" fontId="4" fillId="0" borderId="4" xfId="20" applyNumberFormat="1" applyFont="1" applyBorder="1" applyAlignment="1">
      <alignment horizontal="right" vertical="center"/>
    </xf>
    <xf numFmtId="3" fontId="4" fillId="0" borderId="4" xfId="20" applyNumberFormat="1" applyFont="1" applyBorder="1" applyAlignment="1">
      <alignment vertical="center"/>
    </xf>
    <xf numFmtId="0" fontId="1" fillId="0" borderId="0" xfId="20" applyAlignment="1">
      <alignment horizontal="center" vertical="center"/>
    </xf>
    <xf numFmtId="0" fontId="4" fillId="0" borderId="4" xfId="20" applyFont="1" applyBorder="1" applyAlignment="1">
      <alignment vertical="center" wrapText="1"/>
    </xf>
    <xf numFmtId="0" fontId="4" fillId="0" borderId="4" xfId="20" applyFont="1" applyBorder="1" applyAlignment="1">
      <alignment vertical="center"/>
    </xf>
    <xf numFmtId="0" fontId="6" fillId="0" borderId="4" xfId="21" applyFont="1" applyBorder="1" applyAlignment="1">
      <alignment vertical="center"/>
    </xf>
    <xf numFmtId="0" fontId="4" fillId="0" borderId="4" xfId="21" applyFont="1" applyBorder="1" applyAlignment="1">
      <alignment vertical="center" wrapText="1"/>
    </xf>
    <xf numFmtId="3" fontId="6" fillId="0" borderId="4" xfId="20" applyNumberFormat="1" applyFont="1" applyBorder="1" applyAlignment="1">
      <alignment horizontal="right"/>
    </xf>
    <xf numFmtId="0" fontId="6" fillId="0" borderId="4" xfId="20" applyFont="1" applyBorder="1"/>
    <xf numFmtId="3" fontId="6" fillId="0" borderId="4" xfId="20" applyNumberFormat="1" applyFont="1" applyBorder="1"/>
    <xf numFmtId="3" fontId="4" fillId="0" borderId="4" xfId="20" applyNumberFormat="1" applyFont="1" applyBorder="1" applyAlignment="1">
      <alignment horizontal="right"/>
    </xf>
    <xf numFmtId="0" fontId="6" fillId="0" borderId="4" xfId="20" applyFont="1" applyBorder="1" applyAlignment="1">
      <alignment horizontal="left"/>
    </xf>
    <xf numFmtId="0" fontId="4" fillId="0" borderId="3" xfId="20" applyFont="1" applyBorder="1" applyAlignment="1">
      <alignment vertical="center" wrapText="1"/>
    </xf>
    <xf numFmtId="0" fontId="4" fillId="0" borderId="4" xfId="20" applyFont="1" applyBorder="1" applyAlignment="1">
      <alignment wrapText="1"/>
    </xf>
    <xf numFmtId="0" fontId="6" fillId="0" borderId="6" xfId="19" applyFont="1" applyBorder="1" applyAlignment="1">
      <alignment horizontal="center"/>
    </xf>
    <xf numFmtId="0" fontId="6" fillId="0" borderId="7" xfId="19" applyFont="1" applyBorder="1" applyAlignment="1">
      <alignment horizontal="left"/>
    </xf>
    <xf numFmtId="0" fontId="4" fillId="0" borderId="7" xfId="19" applyFont="1" applyBorder="1" applyAlignment="1">
      <alignment horizontal="center"/>
    </xf>
    <xf numFmtId="3" fontId="4" fillId="0" borderId="11" xfId="19" applyNumberFormat="1" applyFont="1" applyBorder="1"/>
    <xf numFmtId="0" fontId="3" fillId="0" borderId="0" xfId="20" applyFont="1"/>
    <xf numFmtId="0" fontId="4" fillId="0" borderId="8" xfId="19" applyFont="1" applyBorder="1" applyAlignment="1">
      <alignment horizontal="center"/>
    </xf>
    <xf numFmtId="0" fontId="4" fillId="0" borderId="13" xfId="19" applyFont="1" applyBorder="1" applyAlignment="1">
      <alignment wrapText="1"/>
    </xf>
    <xf numFmtId="0" fontId="4" fillId="0" borderId="9" xfId="19" applyFont="1" applyBorder="1" applyAlignment="1">
      <alignment horizontal="center" vertical="center"/>
    </xf>
    <xf numFmtId="3" fontId="4" fillId="0" borderId="10" xfId="19" applyNumberFormat="1" applyFont="1" applyBorder="1" applyAlignment="1">
      <alignment vertical="center"/>
    </xf>
    <xf numFmtId="0" fontId="4" fillId="0" borderId="4" xfId="21" applyFont="1" applyBorder="1" applyAlignment="1">
      <alignment wrapText="1"/>
    </xf>
    <xf numFmtId="0" fontId="4" fillId="0" borderId="13" xfId="19" quotePrefix="1" applyFont="1" applyBorder="1"/>
    <xf numFmtId="0" fontId="4" fillId="0" borderId="12" xfId="20" applyFont="1" applyBorder="1" applyAlignment="1">
      <alignment horizontal="center"/>
    </xf>
    <xf numFmtId="0" fontId="6" fillId="0" borderId="4" xfId="20" applyFont="1" applyBorder="1" applyAlignment="1">
      <alignment vertical="center" wrapText="1"/>
    </xf>
    <xf numFmtId="3" fontId="4" fillId="0" borderId="0" xfId="20" applyNumberFormat="1" applyFont="1" applyAlignment="1">
      <alignment horizontal="right"/>
    </xf>
    <xf numFmtId="0" fontId="4" fillId="0" borderId="3" xfId="20" applyFont="1" applyBorder="1"/>
    <xf numFmtId="0" fontId="4" fillId="0" borderId="3" xfId="20" applyFont="1" applyBorder="1" applyAlignment="1">
      <alignment wrapText="1"/>
    </xf>
    <xf numFmtId="0" fontId="4" fillId="0" borderId="4" xfId="20" applyFont="1" applyBorder="1" applyAlignment="1">
      <alignment horizontal="left" vertical="center"/>
    </xf>
    <xf numFmtId="0" fontId="5" fillId="0" borderId="0" xfId="1"/>
    <xf numFmtId="0" fontId="5" fillId="0" borderId="0" xfId="1" applyAlignment="1">
      <alignment wrapText="1"/>
    </xf>
    <xf numFmtId="0" fontId="12" fillId="0" borderId="0" xfId="17" applyFont="1" applyAlignment="1">
      <alignment vertical="center" wrapText="1"/>
    </xf>
    <xf numFmtId="0" fontId="13" fillId="0" borderId="0" xfId="1" applyFont="1" applyAlignment="1">
      <alignment wrapText="1"/>
    </xf>
    <xf numFmtId="0" fontId="14" fillId="0" borderId="4" xfId="17" applyFont="1" applyBorder="1" applyAlignment="1">
      <alignment horizontal="center" vertical="center" wrapText="1"/>
    </xf>
    <xf numFmtId="0" fontId="14" fillId="0" borderId="4" xfId="17" applyFont="1" applyBorder="1" applyAlignment="1">
      <alignment vertical="center" wrapText="1"/>
    </xf>
    <xf numFmtId="0" fontId="7" fillId="0" borderId="4" xfId="17" applyFont="1" applyBorder="1" applyAlignment="1">
      <alignment horizontal="center" vertical="center" wrapText="1"/>
    </xf>
    <xf numFmtId="0" fontId="4" fillId="0" borderId="4" xfId="1" applyFont="1" applyBorder="1" applyAlignment="1">
      <alignment horizontal="left" vertical="center" wrapText="1"/>
    </xf>
    <xf numFmtId="0" fontId="4" fillId="0" borderId="4" xfId="1" applyFont="1" applyBorder="1" applyAlignment="1">
      <alignment horizontal="center" vertical="center" wrapText="1"/>
    </xf>
    <xf numFmtId="3" fontId="4" fillId="0" borderId="4" xfId="1" applyNumberFormat="1" applyFont="1" applyBorder="1" applyAlignment="1">
      <alignment horizontal="center" vertical="center" wrapText="1"/>
    </xf>
    <xf numFmtId="169" fontId="7" fillId="0" borderId="4" xfId="22" applyNumberFormat="1" applyFont="1" applyFill="1" applyBorder="1" applyAlignment="1">
      <alignment horizontal="center" vertical="center" wrapText="1"/>
    </xf>
    <xf numFmtId="0" fontId="7" fillId="0" borderId="4" xfId="17" applyFont="1" applyBorder="1" applyAlignment="1">
      <alignment vertical="center" wrapText="1"/>
    </xf>
    <xf numFmtId="0" fontId="7" fillId="0" borderId="4" xfId="17" applyFont="1" applyBorder="1" applyAlignment="1">
      <alignment horizontal="left" vertical="center" wrapText="1"/>
    </xf>
    <xf numFmtId="0" fontId="5" fillId="0" borderId="0" xfId="1" applyAlignment="1">
      <alignment vertical="center"/>
    </xf>
    <xf numFmtId="0" fontId="3" fillId="0" borderId="4" xfId="17" applyFont="1" applyBorder="1" applyAlignment="1">
      <alignment horizontal="center" vertical="center" wrapText="1"/>
    </xf>
    <xf numFmtId="0" fontId="4" fillId="0" borderId="4" xfId="23" applyFont="1" applyBorder="1" applyAlignment="1">
      <alignment horizontal="center" vertical="center" wrapText="1"/>
    </xf>
    <xf numFmtId="3" fontId="4" fillId="0" borderId="4" xfId="1" applyNumberFormat="1" applyFont="1" applyBorder="1" applyAlignment="1">
      <alignment horizontal="right" vertical="center" wrapText="1"/>
    </xf>
    <xf numFmtId="0" fontId="4" fillId="0" borderId="4" xfId="1"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wrapText="1"/>
    </xf>
    <xf numFmtId="0" fontId="3" fillId="0" borderId="4" xfId="0" applyFont="1" applyBorder="1" applyAlignment="1">
      <alignment horizontal="center" wrapText="1"/>
    </xf>
    <xf numFmtId="0" fontId="3" fillId="0" borderId="0" xfId="0" applyFont="1" applyAlignment="1">
      <alignment horizontal="center"/>
    </xf>
    <xf numFmtId="41" fontId="3" fillId="0" borderId="0" xfId="16" applyFont="1"/>
    <xf numFmtId="0" fontId="3" fillId="0" borderId="0" xfId="0" applyFont="1" applyAlignment="1">
      <alignment horizontal="left"/>
    </xf>
    <xf numFmtId="41" fontId="3" fillId="0" borderId="4" xfId="16" applyFont="1" applyBorder="1"/>
    <xf numFmtId="41" fontId="3" fillId="0" borderId="4" xfId="16" applyFont="1" applyBorder="1" applyAlignment="1">
      <alignment horizontal="left"/>
    </xf>
    <xf numFmtId="41" fontId="2" fillId="0" borderId="4" xfId="0" applyNumberFormat="1" applyFont="1" applyBorder="1" applyAlignment="1">
      <alignment vertical="center" wrapText="1"/>
    </xf>
    <xf numFmtId="0" fontId="3" fillId="0" borderId="0" xfId="0" applyFont="1" applyAlignment="1">
      <alignment vertical="center"/>
    </xf>
    <xf numFmtId="0" fontId="3" fillId="0" borderId="14" xfId="0" applyFont="1" applyBorder="1" applyAlignment="1">
      <alignment horizontal="center" vertical="center" wrapText="1"/>
    </xf>
    <xf numFmtId="0" fontId="6" fillId="0" borderId="14" xfId="0" applyFont="1" applyBorder="1" applyAlignment="1">
      <alignment horizontal="center" vertical="center"/>
    </xf>
    <xf numFmtId="41" fontId="6" fillId="0" borderId="14" xfId="16" applyFont="1" applyBorder="1" applyAlignment="1">
      <alignment horizontal="center" vertical="center"/>
    </xf>
    <xf numFmtId="0" fontId="2" fillId="0" borderId="14" xfId="0" applyFont="1" applyBorder="1" applyAlignment="1">
      <alignment horizontal="center" vertical="center" wrapText="1"/>
    </xf>
    <xf numFmtId="41" fontId="3" fillId="0" borderId="0" xfId="16" applyFont="1" applyAlignment="1">
      <alignment horizontal="center" vertical="center"/>
    </xf>
    <xf numFmtId="41" fontId="3" fillId="0" borderId="0" xfId="16" applyFont="1" applyAlignment="1"/>
    <xf numFmtId="0" fontId="3" fillId="0" borderId="0" xfId="0" applyFont="1" applyAlignment="1">
      <alignment horizontal="left" vertical="center"/>
    </xf>
    <xf numFmtId="41" fontId="3" fillId="0" borderId="0" xfId="16" applyFont="1" applyAlignment="1">
      <alignment horizontal="left" vertical="center"/>
    </xf>
    <xf numFmtId="0" fontId="3" fillId="2" borderId="4" xfId="0" applyFont="1" applyFill="1" applyBorder="1" applyAlignment="1">
      <alignment horizontal="center" wrapText="1"/>
    </xf>
    <xf numFmtId="0" fontId="3" fillId="2" borderId="4" xfId="0" applyFont="1" applyFill="1" applyBorder="1" applyAlignment="1">
      <alignment wrapText="1"/>
    </xf>
    <xf numFmtId="3" fontId="3" fillId="2" borderId="4" xfId="0" applyNumberFormat="1" applyFont="1" applyFill="1" applyBorder="1" applyAlignment="1">
      <alignment horizontal="center" wrapText="1"/>
    </xf>
    <xf numFmtId="41" fontId="3" fillId="2" borderId="4" xfId="16" applyFont="1" applyFill="1" applyBorder="1" applyAlignment="1"/>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3" fontId="3" fillId="2" borderId="4" xfId="0" applyNumberFormat="1" applyFont="1" applyFill="1" applyBorder="1" applyAlignment="1">
      <alignment horizontal="center" vertical="center" wrapText="1"/>
    </xf>
    <xf numFmtId="41" fontId="3" fillId="2" borderId="4" xfId="16" applyFont="1" applyFill="1" applyBorder="1" applyAlignment="1">
      <alignment horizontal="center" vertical="center"/>
    </xf>
    <xf numFmtId="41" fontId="3" fillId="2" borderId="4" xfId="16" applyFont="1" applyFill="1" applyBorder="1" applyAlignment="1">
      <alignment horizontal="left" vertical="center"/>
    </xf>
    <xf numFmtId="41" fontId="3" fillId="2" borderId="4" xfId="16" applyFont="1" applyFill="1" applyBorder="1" applyAlignment="1">
      <alignment vertical="center"/>
    </xf>
    <xf numFmtId="0" fontId="3" fillId="2" borderId="4" xfId="0" applyFont="1" applyFill="1" applyBorder="1" applyAlignment="1">
      <alignment horizontal="left" vertical="center" wrapText="1"/>
    </xf>
    <xf numFmtId="41" fontId="3" fillId="2" borderId="4" xfId="16" applyFont="1" applyFill="1" applyBorder="1"/>
    <xf numFmtId="0" fontId="6" fillId="0" borderId="4" xfId="23" applyFont="1" applyBorder="1" applyAlignment="1">
      <alignment horizontal="center" vertical="center"/>
    </xf>
    <xf numFmtId="0" fontId="6" fillId="0" borderId="4" xfId="1" applyFont="1" applyBorder="1" applyAlignment="1">
      <alignment horizontal="center" vertical="center"/>
    </xf>
    <xf numFmtId="0" fontId="6" fillId="0" borderId="4" xfId="1" applyFont="1" applyBorder="1" applyAlignment="1">
      <alignment horizontal="left" vertical="center" wrapText="1"/>
    </xf>
    <xf numFmtId="0" fontId="6" fillId="0" borderId="4" xfId="1" applyFont="1" applyBorder="1" applyAlignment="1">
      <alignment horizontal="center" vertical="center" wrapText="1"/>
    </xf>
    <xf numFmtId="3" fontId="6" fillId="0" borderId="4" xfId="1" applyNumberFormat="1" applyFont="1" applyBorder="1" applyAlignment="1">
      <alignment horizontal="right" vertical="center"/>
    </xf>
    <xf numFmtId="0" fontId="4" fillId="0" borderId="4" xfId="1" applyFont="1" applyBorder="1" applyAlignment="1">
      <alignment horizontal="center" vertical="center"/>
    </xf>
    <xf numFmtId="3" fontId="4" fillId="0" borderId="4" xfId="1" applyNumberFormat="1" applyFont="1" applyBorder="1" applyAlignment="1">
      <alignment horizontal="right" vertical="center"/>
    </xf>
    <xf numFmtId="0" fontId="4" fillId="0" borderId="4" xfId="1" applyFont="1" applyBorder="1" applyAlignment="1">
      <alignment horizontal="center"/>
    </xf>
    <xf numFmtId="0" fontId="4" fillId="0" borderId="4" xfId="23" applyFont="1" applyBorder="1" applyAlignment="1">
      <alignment horizontal="left" wrapText="1"/>
    </xf>
    <xf numFmtId="0" fontId="4" fillId="0" borderId="4" xfId="23" applyFont="1" applyBorder="1" applyAlignment="1">
      <alignment horizontal="center"/>
    </xf>
    <xf numFmtId="3" fontId="4" fillId="0" borderId="4" xfId="1" applyNumberFormat="1" applyFont="1" applyBorder="1" applyAlignment="1">
      <alignment horizontal="right"/>
    </xf>
    <xf numFmtId="0" fontId="4" fillId="0" borderId="4" xfId="23" applyFont="1" applyBorder="1" applyAlignment="1">
      <alignment wrapText="1"/>
    </xf>
    <xf numFmtId="0" fontId="4" fillId="0" borderId="4" xfId="23" applyFont="1" applyBorder="1" applyAlignment="1">
      <alignment horizontal="center" vertical="center"/>
    </xf>
    <xf numFmtId="0" fontId="4" fillId="0" borderId="4" xfId="23" applyFont="1" applyBorder="1" applyAlignment="1">
      <alignment horizontal="left" vertical="center" wrapText="1"/>
    </xf>
    <xf numFmtId="3" fontId="4" fillId="0" borderId="4" xfId="23" applyNumberFormat="1" applyFont="1" applyBorder="1" applyAlignment="1">
      <alignment horizontal="right" vertical="center"/>
    </xf>
    <xf numFmtId="0" fontId="4" fillId="0" borderId="4" xfId="23" applyFont="1" applyBorder="1" applyAlignment="1">
      <alignment horizontal="left" vertical="top" wrapText="1"/>
    </xf>
    <xf numFmtId="0" fontId="15" fillId="0" borderId="4" xfId="1" applyFont="1" applyBorder="1" applyAlignment="1">
      <alignment vertical="center" wrapText="1"/>
    </xf>
    <xf numFmtId="0" fontId="15" fillId="0" borderId="4" xfId="1" applyFont="1" applyBorder="1" applyAlignment="1">
      <alignment horizontal="center" vertical="center"/>
    </xf>
    <xf numFmtId="3" fontId="15" fillId="0" borderId="4" xfId="1" applyNumberFormat="1" applyFont="1" applyBorder="1" applyAlignment="1">
      <alignment horizontal="right" vertical="center" wrapText="1"/>
    </xf>
    <xf numFmtId="0" fontId="5" fillId="0" borderId="0" xfId="1" applyAlignment="1">
      <alignment horizontal="right" wrapText="1"/>
    </xf>
    <xf numFmtId="0" fontId="14" fillId="0" borderId="4" xfId="17" applyFont="1" applyBorder="1" applyAlignment="1">
      <alignment horizontal="right" vertical="center" wrapText="1"/>
    </xf>
    <xf numFmtId="169" fontId="7" fillId="0" borderId="4" xfId="22" applyNumberFormat="1" applyFont="1" applyFill="1" applyBorder="1" applyAlignment="1">
      <alignment horizontal="right" vertical="center" wrapText="1"/>
    </xf>
    <xf numFmtId="3" fontId="6" fillId="0" borderId="4" xfId="0" applyNumberFormat="1" applyFont="1" applyBorder="1" applyAlignment="1">
      <alignment horizontal="center" vertical="center" wrapText="1"/>
    </xf>
    <xf numFmtId="0" fontId="3" fillId="0" borderId="0" xfId="0" applyFont="1" applyAlignment="1">
      <alignment horizontal="left" vertical="top" wrapText="1"/>
    </xf>
    <xf numFmtId="0" fontId="16" fillId="2" borderId="1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2" fillId="0" borderId="0" xfId="0" applyFont="1" applyAlignment="1">
      <alignment horizontal="center" vertical="center" wrapText="1"/>
    </xf>
    <xf numFmtId="0" fontId="2" fillId="0" borderId="0" xfId="17" applyFont="1" applyAlignment="1">
      <alignment horizontal="center" vertical="center" wrapText="1"/>
    </xf>
    <xf numFmtId="0" fontId="2" fillId="0" borderId="0" xfId="20" applyFont="1" applyAlignment="1">
      <alignment horizontal="center" vertical="center" wrapText="1"/>
    </xf>
    <xf numFmtId="0" fontId="11" fillId="0" borderId="0" xfId="17" applyFont="1" applyAlignment="1">
      <alignment horizontal="left" vertical="center" wrapText="1"/>
    </xf>
    <xf numFmtId="0" fontId="14" fillId="0" borderId="4" xfId="17" applyFont="1" applyBorder="1" applyAlignment="1">
      <alignment horizontal="left" vertical="center" wrapText="1"/>
    </xf>
    <xf numFmtId="0" fontId="6" fillId="0" borderId="0" xfId="0" applyFont="1" applyAlignment="1">
      <alignment horizontal="center"/>
    </xf>
    <xf numFmtId="0" fontId="6" fillId="0" borderId="4" xfId="23" applyFont="1" applyBorder="1" applyAlignment="1">
      <alignment horizontal="center" vertical="center"/>
    </xf>
  </cellXfs>
  <cellStyles count="25">
    <cellStyle name="Excel Built-in Normal" xfId="12" xr:uid="{BC92E81F-7946-482B-BEF0-E3E99F4F19E1}"/>
    <cellStyle name="Milliers [0]" xfId="16" builtinId="6"/>
    <cellStyle name="Milliers 2" xfId="3" xr:uid="{BF2C7278-75B4-4233-9677-54913EE716A3}"/>
    <cellStyle name="Milliers 2 2" xfId="14" xr:uid="{B8E4ADD6-5339-48B6-97A8-4251C80F3A3D}"/>
    <cellStyle name="Milliers 2 3" xfId="24" xr:uid="{666BFC22-6409-4C9D-BF0A-D9F34A076EA2}"/>
    <cellStyle name="Milliers 3" xfId="15" xr:uid="{1D24AC25-76A7-4CDF-B0B7-6CA11E282DFE}"/>
    <cellStyle name="Milliers 3 2" xfId="22" xr:uid="{2E2C9692-63CC-41E9-A1F0-B5D0F993A52D}"/>
    <cellStyle name="Milliers 4" xfId="4" xr:uid="{8AE4C683-7353-40B2-AFB6-F09C1BEFC538}"/>
    <cellStyle name="Milliers 5" xfId="11" xr:uid="{91383443-10ED-48BD-BADC-8EAE337253EB}"/>
    <cellStyle name="Milliers_LOGEMENT GARDIEN" xfId="5" xr:uid="{5F722BD8-7216-4C87-8228-C8165CD74857}"/>
    <cellStyle name="Normal" xfId="0" builtinId="0"/>
    <cellStyle name="Normal 2" xfId="1" xr:uid="{65E65459-4114-455A-9B22-3176107AA47C}"/>
    <cellStyle name="Normal 2 2" xfId="8" xr:uid="{8DBD1D17-AA9A-45CA-8FCE-3C98701D6401}"/>
    <cellStyle name="Normal 2 3" xfId="23" xr:uid="{32763598-FE2C-4A63-9EB2-402142DB5C2B}"/>
    <cellStyle name="Normal 3" xfId="2" xr:uid="{F431FED4-EC76-4006-A792-CD8EDAC808F0}"/>
    <cellStyle name="Normal 3 2" xfId="7" xr:uid="{6D31D3A7-9976-4D42-8710-5C9BF66D1AA6}"/>
    <cellStyle name="Normal 3 2 2" xfId="17" xr:uid="{6CFAF76A-656C-4D6C-9226-B60E8D9EF246}"/>
    <cellStyle name="Normal 3 2 2 2" xfId="19" xr:uid="{9BBE4D57-0942-4761-BC75-39796665F48A}"/>
    <cellStyle name="Normal 3 2 3" xfId="21" xr:uid="{1E20154F-01CD-4632-B19D-11DF20B5A0C3}"/>
    <cellStyle name="Normal 3 3" xfId="9" xr:uid="{A3B65FC8-6E17-4BD3-A51F-58BE46EE9FB7}"/>
    <cellStyle name="Normal 3 3 2" xfId="18" xr:uid="{049A77F5-E532-44B5-96DC-98CEB52F9273}"/>
    <cellStyle name="Normal 4" xfId="6" xr:uid="{5A13F019-BD44-4601-BAB2-C653FF858EED}"/>
    <cellStyle name="Normal 4 3" xfId="20" xr:uid="{E6F354C1-F6EF-480F-90FE-46CA6EDF3B3A}"/>
    <cellStyle name="Normal 5" xfId="13" xr:uid="{BB698F30-574C-480B-BE9D-9CBCBA93E2D5}"/>
    <cellStyle name="Normal 6" xfId="10" xr:uid="{5F3E0EC2-0910-4AF9-8085-A30C21C3C6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7964B-C963-42BD-8E59-B8E2DA2A593F}">
  <dimension ref="A1:K27"/>
  <sheetViews>
    <sheetView topLeftCell="A22" workbookViewId="0">
      <selection activeCell="F28" sqref="F28"/>
    </sheetView>
  </sheetViews>
  <sheetFormatPr baseColWidth="10" defaultColWidth="11.5703125" defaultRowHeight="15.75"/>
  <cols>
    <col min="1" max="1" width="4.140625" style="167" customWidth="1"/>
    <col min="2" max="2" width="44.7109375" style="2" customWidth="1"/>
    <col min="3" max="3" width="5.7109375" style="30" customWidth="1"/>
    <col min="4" max="4" width="15.7109375" style="167" customWidth="1"/>
    <col min="5" max="5" width="18.85546875" style="168" customWidth="1"/>
    <col min="6" max="6" width="16.28515625" style="168" customWidth="1"/>
    <col min="7" max="16384" width="11.5703125" style="2"/>
  </cols>
  <sheetData>
    <row r="1" spans="1:6" ht="16.5" thickBot="1"/>
    <row r="2" spans="1:6" ht="25.5" customHeight="1" thickBot="1">
      <c r="A2" s="218" t="s">
        <v>524</v>
      </c>
      <c r="B2" s="219"/>
      <c r="C2" s="219"/>
      <c r="D2" s="219"/>
      <c r="E2" s="220"/>
    </row>
    <row r="3" spans="1:6" s="30" customFormat="1" ht="21" customHeight="1">
      <c r="A3" s="174" t="s">
        <v>0</v>
      </c>
      <c r="B3" s="177" t="s">
        <v>1</v>
      </c>
      <c r="C3" s="175" t="s">
        <v>9</v>
      </c>
      <c r="D3" s="176" t="s">
        <v>523</v>
      </c>
      <c r="E3" s="176" t="s">
        <v>521</v>
      </c>
    </row>
    <row r="4" spans="1:6">
      <c r="A4" s="182">
        <v>1</v>
      </c>
      <c r="B4" s="183" t="s">
        <v>2</v>
      </c>
      <c r="C4" s="184">
        <v>1</v>
      </c>
      <c r="D4" s="185" t="e">
        <f>+GENERALITES!#REF!</f>
        <v>#REF!</v>
      </c>
      <c r="E4" s="185" t="e">
        <f>+D4*C4</f>
        <v>#REF!</v>
      </c>
      <c r="F4" s="179"/>
    </row>
    <row r="5" spans="1:6">
      <c r="A5" s="1"/>
      <c r="B5" s="164"/>
      <c r="C5" s="36"/>
      <c r="D5" s="170"/>
      <c r="E5" s="170"/>
    </row>
    <row r="6" spans="1:6">
      <c r="A6" s="182">
        <v>2</v>
      </c>
      <c r="B6" s="183" t="s">
        <v>3</v>
      </c>
      <c r="C6" s="184">
        <v>1</v>
      </c>
      <c r="D6" s="185">
        <f>+ADMINISTRATION!E99</f>
        <v>0</v>
      </c>
      <c r="E6" s="185">
        <f t="shared" ref="E6:E20" si="0">+D6*C6</f>
        <v>0</v>
      </c>
      <c r="F6" s="179"/>
    </row>
    <row r="7" spans="1:6">
      <c r="A7" s="1"/>
      <c r="B7" s="164"/>
      <c r="C7" s="36"/>
      <c r="D7" s="170"/>
      <c r="E7" s="170"/>
    </row>
    <row r="8" spans="1:6">
      <c r="A8" s="182">
        <v>3</v>
      </c>
      <c r="B8" s="183" t="s">
        <v>4</v>
      </c>
      <c r="C8" s="184">
        <v>1</v>
      </c>
      <c r="D8" s="185" t="e">
        <f>+'CASE D''ETUDES DE BASE '!#REF!</f>
        <v>#REF!</v>
      </c>
      <c r="E8" s="185" t="e">
        <f t="shared" si="0"/>
        <v>#REF!</v>
      </c>
      <c r="F8" s="179"/>
    </row>
    <row r="9" spans="1:6">
      <c r="A9" s="1"/>
      <c r="B9" s="164"/>
      <c r="C9" s="36"/>
      <c r="D9" s="170"/>
      <c r="E9" s="170"/>
    </row>
    <row r="10" spans="1:6">
      <c r="A10" s="182">
        <v>4</v>
      </c>
      <c r="B10" s="183" t="s">
        <v>5</v>
      </c>
      <c r="C10" s="184">
        <v>1</v>
      </c>
      <c r="D10" s="185" t="e">
        <f>+'Bloc de 3 classes '!#REF!</f>
        <v>#REF!</v>
      </c>
      <c r="E10" s="185" t="e">
        <f t="shared" si="0"/>
        <v>#REF!</v>
      </c>
      <c r="F10" s="179"/>
    </row>
    <row r="11" spans="1:6">
      <c r="A11" s="1"/>
      <c r="B11" s="164"/>
      <c r="C11" s="36"/>
      <c r="D11" s="170"/>
      <c r="E11" s="170"/>
    </row>
    <row r="12" spans="1:6" s="30" customFormat="1" ht="27" customHeight="1">
      <c r="A12" s="186">
        <v>5</v>
      </c>
      <c r="B12" s="187" t="s">
        <v>6</v>
      </c>
      <c r="C12" s="188">
        <v>1</v>
      </c>
      <c r="D12" s="189" t="e">
        <f>+'LOGEMENT DIR '!#REF!</f>
        <v>#REF!</v>
      </c>
      <c r="E12" s="189" t="e">
        <f t="shared" si="0"/>
        <v>#REF!</v>
      </c>
      <c r="F12" s="178"/>
    </row>
    <row r="13" spans="1:6">
      <c r="A13" s="1"/>
      <c r="B13" s="164"/>
      <c r="C13" s="36"/>
      <c r="D13" s="170"/>
      <c r="E13" s="170"/>
    </row>
    <row r="14" spans="1:6" s="180" customFormat="1" ht="33.6" customHeight="1">
      <c r="A14" s="186">
        <v>6</v>
      </c>
      <c r="B14" s="187" t="s">
        <v>332</v>
      </c>
      <c r="C14" s="188">
        <v>1</v>
      </c>
      <c r="D14" s="190" t="e">
        <f>+'LATRINE 1 - 4 CAB'!#REF!</f>
        <v>#REF!</v>
      </c>
      <c r="E14" s="191" t="e">
        <f t="shared" si="0"/>
        <v>#REF!</v>
      </c>
    </row>
    <row r="15" spans="1:6" s="169" customFormat="1" ht="18" customHeight="1">
      <c r="A15" s="166"/>
      <c r="B15" s="165"/>
      <c r="C15" s="36"/>
      <c r="D15" s="171"/>
      <c r="E15" s="170"/>
    </row>
    <row r="16" spans="1:6" s="180" customFormat="1" ht="32.25" customHeight="1">
      <c r="A16" s="186">
        <v>7</v>
      </c>
      <c r="B16" s="192" t="s">
        <v>522</v>
      </c>
      <c r="C16" s="188">
        <v>1</v>
      </c>
      <c r="D16" s="190" t="e">
        <f>'TERRAINS DE SPORTT'!#REF!</f>
        <v>#REF!</v>
      </c>
      <c r="E16" s="190" t="e">
        <f t="shared" si="0"/>
        <v>#REF!</v>
      </c>
      <c r="F16" s="181"/>
    </row>
    <row r="17" spans="1:11">
      <c r="A17" s="1"/>
      <c r="B17" s="164"/>
      <c r="C17" s="36"/>
      <c r="D17" s="170"/>
      <c r="E17" s="170"/>
    </row>
    <row r="18" spans="1:11">
      <c r="A18" s="186">
        <v>8</v>
      </c>
      <c r="B18" s="187" t="s">
        <v>7</v>
      </c>
      <c r="C18" s="188">
        <v>1</v>
      </c>
      <c r="D18" s="193" t="e">
        <f>'PORTIQUE-MUR DE CLOTURE'!#REF!</f>
        <v>#REF!</v>
      </c>
      <c r="E18" s="193" t="e">
        <f t="shared" si="0"/>
        <v>#REF!</v>
      </c>
    </row>
    <row r="19" spans="1:11">
      <c r="A19" s="1"/>
      <c r="B19" s="164"/>
      <c r="C19" s="36"/>
      <c r="D19" s="170"/>
      <c r="E19" s="170"/>
    </row>
    <row r="20" spans="1:11">
      <c r="A20" s="186">
        <v>9</v>
      </c>
      <c r="B20" s="187" t="s">
        <v>566</v>
      </c>
      <c r="C20" s="188">
        <v>1</v>
      </c>
      <c r="D20" s="193" t="e">
        <f>+'LOGEMENT GARDIEN '!#REF!</f>
        <v>#REF!</v>
      </c>
      <c r="E20" s="193" t="e">
        <f t="shared" si="0"/>
        <v>#REF!</v>
      </c>
    </row>
    <row r="21" spans="1:11" ht="15.75" customHeight="1">
      <c r="A21" s="221" t="s">
        <v>8</v>
      </c>
      <c r="B21" s="221"/>
      <c r="C21" s="221"/>
      <c r="D21" s="221"/>
      <c r="E21" s="172" t="e">
        <f>SUM(E4:E20)</f>
        <v>#REF!</v>
      </c>
    </row>
    <row r="23" spans="1:11" ht="38.25" customHeight="1">
      <c r="A23" s="217" t="s">
        <v>373</v>
      </c>
      <c r="B23" s="217"/>
      <c r="C23" s="217"/>
      <c r="D23" s="217"/>
      <c r="E23" s="217"/>
    </row>
    <row r="24" spans="1:11">
      <c r="K24" s="71"/>
    </row>
    <row r="25" spans="1:11">
      <c r="A25" s="167" t="s">
        <v>355</v>
      </c>
      <c r="K25" s="71"/>
    </row>
    <row r="27" spans="1:11">
      <c r="A27" s="167" t="s">
        <v>356</v>
      </c>
    </row>
  </sheetData>
  <mergeCells count="3">
    <mergeCell ref="A23:E23"/>
    <mergeCell ref="A2:E2"/>
    <mergeCell ref="A21:D21"/>
  </mergeCells>
  <phoneticPr fontId="8"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DABC-28B8-4283-9DAA-B130C84E76C3}">
  <dimension ref="A1:L106"/>
  <sheetViews>
    <sheetView tabSelected="1" topLeftCell="A46" zoomScale="96" zoomScaleNormal="96" workbookViewId="0">
      <selection activeCell="O68" sqref="O68"/>
    </sheetView>
  </sheetViews>
  <sheetFormatPr baseColWidth="10" defaultColWidth="11.5703125" defaultRowHeight="15.75"/>
  <cols>
    <col min="1" max="1" width="4.28515625" style="2" customWidth="1"/>
    <col min="2" max="2" width="43.7109375" style="2" customWidth="1"/>
    <col min="3" max="3" width="5" style="167" customWidth="1"/>
    <col min="4" max="4" width="11.85546875" style="2" customWidth="1"/>
    <col min="5" max="5" width="13.42578125" style="2" customWidth="1"/>
    <col min="6" max="8" width="11.5703125" style="2" hidden="1" customWidth="1"/>
    <col min="9" max="10" width="11.42578125" style="2" hidden="1" customWidth="1"/>
    <col min="11" max="12" width="11.5703125" style="2" hidden="1" customWidth="1"/>
    <col min="13" max="16384" width="11.5703125" style="2"/>
  </cols>
  <sheetData>
    <row r="1" spans="1:11" customFormat="1" ht="15.75" customHeight="1">
      <c r="A1" s="225" t="s">
        <v>302</v>
      </c>
      <c r="B1" s="225"/>
      <c r="C1" s="225"/>
      <c r="D1" s="225"/>
      <c r="E1" s="225"/>
    </row>
    <row r="2" spans="1:11">
      <c r="A2" s="225"/>
      <c r="B2" s="225"/>
      <c r="C2" s="225"/>
      <c r="D2" s="225"/>
      <c r="E2" s="225"/>
    </row>
    <row r="3" spans="1:11">
      <c r="A3" s="225" t="s">
        <v>567</v>
      </c>
      <c r="B3" s="225"/>
      <c r="C3" s="225"/>
      <c r="D3" s="225"/>
      <c r="E3" s="225"/>
    </row>
    <row r="4" spans="1:11">
      <c r="A4" s="64"/>
      <c r="B4" s="64"/>
      <c r="C4" s="64"/>
      <c r="D4" s="64"/>
      <c r="E4" s="64"/>
    </row>
    <row r="5" spans="1:11">
      <c r="A5" s="225" t="s">
        <v>586</v>
      </c>
      <c r="B5" s="225"/>
      <c r="C5" s="225"/>
      <c r="D5" s="225"/>
      <c r="E5" s="225"/>
    </row>
    <row r="6" spans="1:11">
      <c r="A6" s="194"/>
      <c r="B6" s="231" t="s">
        <v>568</v>
      </c>
      <c r="C6" s="231"/>
      <c r="D6" s="231"/>
      <c r="E6" s="231"/>
    </row>
    <row r="7" spans="1:11" ht="31.5">
      <c r="A7" s="195" t="s">
        <v>525</v>
      </c>
      <c r="B7" s="196" t="s">
        <v>526</v>
      </c>
      <c r="C7" s="197" t="s">
        <v>9</v>
      </c>
      <c r="D7" s="216" t="s">
        <v>571</v>
      </c>
      <c r="E7" s="216" t="s">
        <v>572</v>
      </c>
    </row>
    <row r="8" spans="1:11">
      <c r="A8" s="195" t="s">
        <v>10</v>
      </c>
      <c r="B8" s="196" t="s">
        <v>527</v>
      </c>
      <c r="C8" s="195"/>
      <c r="D8" s="198"/>
      <c r="E8" s="198"/>
    </row>
    <row r="9" spans="1:11">
      <c r="A9" s="199">
        <v>1</v>
      </c>
      <c r="B9" s="153" t="s">
        <v>465</v>
      </c>
      <c r="C9" s="199" t="s">
        <v>11</v>
      </c>
      <c r="D9" s="200"/>
      <c r="E9" s="200"/>
    </row>
    <row r="10" spans="1:11">
      <c r="A10" s="195"/>
      <c r="B10" s="196"/>
      <c r="C10" s="195"/>
      <c r="D10" s="198"/>
      <c r="E10" s="198"/>
    </row>
    <row r="11" spans="1:11">
      <c r="A11" s="195" t="s">
        <v>13</v>
      </c>
      <c r="B11" s="196" t="s">
        <v>528</v>
      </c>
      <c r="C11" s="197"/>
      <c r="D11" s="198"/>
      <c r="E11" s="198"/>
    </row>
    <row r="12" spans="1:11">
      <c r="A12" s="199">
        <v>1</v>
      </c>
      <c r="B12" s="153" t="s">
        <v>14</v>
      </c>
      <c r="C12" s="199" t="s">
        <v>15</v>
      </c>
      <c r="D12" s="200"/>
      <c r="E12" s="200"/>
    </row>
    <row r="13" spans="1:11">
      <c r="A13" s="199">
        <v>2</v>
      </c>
      <c r="B13" s="153" t="s">
        <v>16</v>
      </c>
      <c r="C13" s="154" t="s">
        <v>15</v>
      </c>
      <c r="D13" s="200"/>
      <c r="E13" s="200"/>
      <c r="G13" s="30" t="s">
        <v>201</v>
      </c>
      <c r="H13" s="30" t="s">
        <v>202</v>
      </c>
      <c r="I13" s="30" t="s">
        <v>216</v>
      </c>
      <c r="J13" s="30" t="s">
        <v>217</v>
      </c>
      <c r="K13" s="30" t="s">
        <v>218</v>
      </c>
    </row>
    <row r="14" spans="1:11">
      <c r="A14" s="199">
        <v>3</v>
      </c>
      <c r="B14" s="153" t="s">
        <v>17</v>
      </c>
      <c r="C14" s="199" t="s">
        <v>15</v>
      </c>
      <c r="D14" s="200"/>
      <c r="E14" s="200"/>
      <c r="G14" s="30">
        <f>10.5+10.03+10.92</f>
        <v>31.450000000000003</v>
      </c>
      <c r="H14" s="30">
        <f>13.1+12.82</f>
        <v>25.92</v>
      </c>
      <c r="I14" s="30"/>
      <c r="J14" s="30"/>
    </row>
    <row r="15" spans="1:11">
      <c r="A15" s="195"/>
      <c r="B15" s="196"/>
      <c r="C15" s="195"/>
      <c r="D15" s="198"/>
      <c r="E15" s="198"/>
      <c r="G15" s="30"/>
      <c r="H15" s="30"/>
    </row>
    <row r="16" spans="1:11">
      <c r="A16" s="195" t="s">
        <v>18</v>
      </c>
      <c r="B16" s="196" t="s">
        <v>529</v>
      </c>
      <c r="C16" s="195"/>
      <c r="D16" s="198"/>
      <c r="E16" s="198"/>
      <c r="G16" s="30">
        <f>+G14+I14</f>
        <v>31.450000000000003</v>
      </c>
      <c r="H16" s="30"/>
    </row>
    <row r="17" spans="1:12">
      <c r="A17" s="201">
        <v>1</v>
      </c>
      <c r="B17" s="202" t="s">
        <v>530</v>
      </c>
      <c r="C17" s="203" t="s">
        <v>15</v>
      </c>
      <c r="D17" s="204"/>
      <c r="E17" s="204"/>
      <c r="G17" s="30"/>
      <c r="H17" s="30"/>
    </row>
    <row r="18" spans="1:12" ht="31.5">
      <c r="A18" s="199">
        <v>2</v>
      </c>
      <c r="B18" s="205" t="s">
        <v>531</v>
      </c>
      <c r="C18" s="206" t="s">
        <v>15</v>
      </c>
      <c r="D18" s="200"/>
      <c r="E18" s="200"/>
      <c r="G18" s="30" t="s">
        <v>203</v>
      </c>
      <c r="H18" s="30" t="s">
        <v>204</v>
      </c>
      <c r="I18" s="30" t="s">
        <v>205</v>
      </c>
      <c r="J18" s="30" t="s">
        <v>214</v>
      </c>
      <c r="K18" s="30" t="s">
        <v>219</v>
      </c>
      <c r="L18" s="30" t="s">
        <v>220</v>
      </c>
    </row>
    <row r="19" spans="1:12" ht="31.5">
      <c r="A19" s="199">
        <v>3</v>
      </c>
      <c r="B19" s="205" t="s">
        <v>532</v>
      </c>
      <c r="C19" s="206" t="s">
        <v>15</v>
      </c>
      <c r="D19" s="200"/>
      <c r="E19" s="200"/>
      <c r="G19" s="30">
        <v>24</v>
      </c>
      <c r="H19" s="30">
        <v>22.2</v>
      </c>
      <c r="I19" s="30"/>
      <c r="J19" s="30">
        <v>0.75</v>
      </c>
      <c r="K19" s="30">
        <v>16</v>
      </c>
      <c r="L19" s="30">
        <v>4</v>
      </c>
    </row>
    <row r="20" spans="1:12" ht="31.5">
      <c r="A20" s="199">
        <v>4</v>
      </c>
      <c r="B20" s="205" t="s">
        <v>533</v>
      </c>
      <c r="C20" s="206" t="s">
        <v>15</v>
      </c>
      <c r="D20" s="200"/>
      <c r="E20" s="200"/>
      <c r="G20" s="30"/>
      <c r="H20" s="30"/>
    </row>
    <row r="21" spans="1:12">
      <c r="A21" s="199">
        <v>5</v>
      </c>
      <c r="B21" s="205" t="s">
        <v>534</v>
      </c>
      <c r="C21" s="206" t="s">
        <v>15</v>
      </c>
      <c r="D21" s="200"/>
      <c r="E21" s="200"/>
      <c r="G21" s="30" t="s">
        <v>213</v>
      </c>
      <c r="H21" s="30"/>
    </row>
    <row r="22" spans="1:12" ht="31.5">
      <c r="A22" s="199">
        <v>6</v>
      </c>
      <c r="B22" s="205" t="s">
        <v>535</v>
      </c>
      <c r="C22" s="206" t="s">
        <v>15</v>
      </c>
      <c r="D22" s="200"/>
      <c r="E22" s="200"/>
      <c r="G22" s="30">
        <v>20</v>
      </c>
      <c r="H22" s="30"/>
    </row>
    <row r="23" spans="1:12" ht="31.5">
      <c r="A23" s="199">
        <v>7</v>
      </c>
      <c r="B23" s="205" t="s">
        <v>536</v>
      </c>
      <c r="C23" s="206" t="s">
        <v>15</v>
      </c>
      <c r="D23" s="200"/>
      <c r="E23" s="200"/>
      <c r="G23" s="30"/>
      <c r="H23" s="30"/>
    </row>
    <row r="24" spans="1:12" ht="31.5">
      <c r="A24" s="199">
        <v>8</v>
      </c>
      <c r="B24" s="205" t="s">
        <v>537</v>
      </c>
      <c r="C24" s="206" t="s">
        <v>15</v>
      </c>
      <c r="D24" s="200"/>
      <c r="E24" s="200"/>
    </row>
    <row r="25" spans="1:12">
      <c r="A25" s="199">
        <v>10</v>
      </c>
      <c r="B25" s="205" t="s">
        <v>538</v>
      </c>
      <c r="C25" s="206" t="s">
        <v>15</v>
      </c>
      <c r="D25" s="200"/>
      <c r="E25" s="200"/>
    </row>
    <row r="26" spans="1:12">
      <c r="A26" s="199">
        <v>11</v>
      </c>
      <c r="B26" s="207" t="s">
        <v>539</v>
      </c>
      <c r="C26" s="206" t="s">
        <v>19</v>
      </c>
      <c r="D26" s="200"/>
      <c r="E26" s="200"/>
    </row>
    <row r="27" spans="1:12">
      <c r="A27" s="199">
        <v>12</v>
      </c>
      <c r="B27" s="205" t="s">
        <v>540</v>
      </c>
      <c r="C27" s="206" t="s">
        <v>19</v>
      </c>
      <c r="D27" s="200"/>
      <c r="E27" s="200"/>
    </row>
    <row r="28" spans="1:12">
      <c r="A28" s="195"/>
      <c r="B28" s="196"/>
      <c r="C28" s="195"/>
      <c r="D28" s="198"/>
      <c r="E28" s="198"/>
    </row>
    <row r="29" spans="1:12">
      <c r="A29" s="195" t="s">
        <v>21</v>
      </c>
      <c r="B29" s="196" t="s">
        <v>541</v>
      </c>
      <c r="C29" s="195"/>
      <c r="D29" s="198"/>
      <c r="E29" s="198"/>
    </row>
    <row r="30" spans="1:12" ht="110.25">
      <c r="A30" s="199">
        <v>1</v>
      </c>
      <c r="B30" s="151" t="s">
        <v>542</v>
      </c>
      <c r="C30" s="199" t="s">
        <v>19</v>
      </c>
      <c r="D30" s="200"/>
      <c r="E30" s="200"/>
    </row>
    <row r="31" spans="1:12">
      <c r="A31" s="199">
        <v>2</v>
      </c>
      <c r="B31" s="153" t="s">
        <v>543</v>
      </c>
      <c r="C31" s="199" t="s">
        <v>19</v>
      </c>
      <c r="D31" s="200"/>
      <c r="E31" s="200"/>
    </row>
    <row r="32" spans="1:12">
      <c r="A32" s="195"/>
      <c r="B32" s="196"/>
      <c r="C32" s="195"/>
      <c r="D32" s="198"/>
      <c r="E32" s="198"/>
    </row>
    <row r="33" spans="1:7">
      <c r="A33" s="195" t="s">
        <v>23</v>
      </c>
      <c r="B33" s="196" t="s">
        <v>544</v>
      </c>
      <c r="C33" s="195"/>
      <c r="D33" s="198"/>
      <c r="E33" s="198"/>
    </row>
    <row r="34" spans="1:7">
      <c r="A34" s="195">
        <v>1</v>
      </c>
      <c r="B34" s="153" t="s">
        <v>545</v>
      </c>
      <c r="C34" s="199" t="s">
        <v>20</v>
      </c>
      <c r="D34" s="200"/>
      <c r="E34" s="200"/>
    </row>
    <row r="35" spans="1:7" ht="31.5">
      <c r="A35" s="206">
        <v>2</v>
      </c>
      <c r="B35" s="207" t="s">
        <v>546</v>
      </c>
      <c r="C35" s="206" t="s">
        <v>22</v>
      </c>
      <c r="D35" s="208"/>
      <c r="E35" s="208"/>
    </row>
    <row r="36" spans="1:7" ht="110.25">
      <c r="A36" s="206">
        <v>3</v>
      </c>
      <c r="B36" s="209" t="s">
        <v>547</v>
      </c>
      <c r="C36" s="206" t="s">
        <v>19</v>
      </c>
      <c r="D36" s="208"/>
      <c r="E36" s="208"/>
    </row>
    <row r="37" spans="1:7" ht="31.5">
      <c r="A37" s="199">
        <v>4</v>
      </c>
      <c r="B37" s="209" t="s">
        <v>548</v>
      </c>
      <c r="C37" s="206" t="s">
        <v>9</v>
      </c>
      <c r="D37" s="208"/>
      <c r="E37" s="208"/>
      <c r="G37" s="2">
        <f>1.86+14.85+2.22+3.95+8.01+15.48</f>
        <v>46.370000000000005</v>
      </c>
    </row>
    <row r="38" spans="1:7" ht="31.5">
      <c r="A38" s="199"/>
      <c r="B38" s="209" t="s">
        <v>549</v>
      </c>
      <c r="C38" s="206" t="s">
        <v>19</v>
      </c>
      <c r="D38" s="208"/>
      <c r="E38" s="208"/>
    </row>
    <row r="39" spans="1:7">
      <c r="A39" s="206">
        <v>5</v>
      </c>
      <c r="B39" s="210" t="s">
        <v>550</v>
      </c>
      <c r="C39" s="211" t="s">
        <v>19</v>
      </c>
      <c r="D39" s="212"/>
      <c r="E39" s="212"/>
    </row>
    <row r="40" spans="1:7">
      <c r="A40" s="195"/>
      <c r="B40" s="196"/>
      <c r="C40" s="195"/>
      <c r="D40" s="198"/>
      <c r="E40" s="198"/>
    </row>
    <row r="41" spans="1:7">
      <c r="A41" s="195" t="s">
        <v>24</v>
      </c>
      <c r="B41" s="196" t="s">
        <v>551</v>
      </c>
      <c r="C41" s="197"/>
      <c r="D41" s="198"/>
      <c r="E41" s="198"/>
    </row>
    <row r="42" spans="1:7" ht="31.5">
      <c r="A42" s="199">
        <v>6</v>
      </c>
      <c r="B42" s="153" t="s">
        <v>552</v>
      </c>
      <c r="C42" s="199" t="s">
        <v>20</v>
      </c>
      <c r="D42" s="200"/>
      <c r="E42" s="200"/>
    </row>
    <row r="43" spans="1:7" ht="31.5">
      <c r="A43" s="199">
        <v>7</v>
      </c>
      <c r="B43" s="153" t="s">
        <v>553</v>
      </c>
      <c r="C43" s="154" t="s">
        <v>20</v>
      </c>
      <c r="D43" s="200"/>
      <c r="E43" s="200"/>
    </row>
    <row r="44" spans="1:7">
      <c r="A44" s="195" t="s">
        <v>27</v>
      </c>
      <c r="B44" s="196" t="s">
        <v>510</v>
      </c>
      <c r="C44" s="197"/>
      <c r="D44" s="198"/>
      <c r="E44" s="198"/>
    </row>
    <row r="45" spans="1:7">
      <c r="A45" s="199">
        <v>1</v>
      </c>
      <c r="B45" s="153" t="s">
        <v>554</v>
      </c>
      <c r="C45" s="199" t="s">
        <v>19</v>
      </c>
      <c r="D45" s="200"/>
      <c r="E45" s="200"/>
    </row>
    <row r="46" spans="1:7">
      <c r="A46" s="199">
        <v>2</v>
      </c>
      <c r="B46" s="153" t="s">
        <v>555</v>
      </c>
      <c r="C46" s="154" t="s">
        <v>19</v>
      </c>
      <c r="D46" s="200"/>
      <c r="E46" s="200"/>
    </row>
    <row r="47" spans="1:7">
      <c r="A47" s="199">
        <v>3</v>
      </c>
      <c r="B47" s="153" t="s">
        <v>556</v>
      </c>
      <c r="C47" s="199" t="s">
        <v>19</v>
      </c>
      <c r="D47" s="200"/>
      <c r="E47" s="200"/>
    </row>
    <row r="48" spans="1:7">
      <c r="A48" s="195"/>
      <c r="B48" s="196"/>
      <c r="C48" s="195"/>
      <c r="D48" s="198"/>
      <c r="E48" s="198"/>
    </row>
    <row r="49" spans="1:5">
      <c r="A49" s="195" t="s">
        <v>29</v>
      </c>
      <c r="B49" s="196" t="s">
        <v>557</v>
      </c>
      <c r="C49" s="197"/>
      <c r="D49" s="198"/>
      <c r="E49" s="198"/>
    </row>
    <row r="50" spans="1:5" ht="110.25">
      <c r="A50" s="154">
        <v>2</v>
      </c>
      <c r="B50" s="153" t="s">
        <v>558</v>
      </c>
      <c r="C50" s="199" t="s">
        <v>11</v>
      </c>
      <c r="D50" s="162"/>
      <c r="E50" s="162"/>
    </row>
    <row r="51" spans="1:5">
      <c r="A51" s="199">
        <v>3</v>
      </c>
      <c r="B51" s="153" t="s">
        <v>559</v>
      </c>
      <c r="C51" s="199" t="s">
        <v>20</v>
      </c>
      <c r="D51" s="200"/>
      <c r="E51" s="200"/>
    </row>
    <row r="52" spans="1:5">
      <c r="A52" s="199">
        <v>4</v>
      </c>
      <c r="B52" s="153" t="s">
        <v>560</v>
      </c>
      <c r="C52" s="154" t="s">
        <v>20</v>
      </c>
      <c r="D52" s="200"/>
      <c r="E52" s="200"/>
    </row>
    <row r="53" spans="1:5">
      <c r="A53" s="199">
        <v>5</v>
      </c>
      <c r="B53" s="153" t="s">
        <v>561</v>
      </c>
      <c r="C53" s="199" t="s">
        <v>20</v>
      </c>
      <c r="D53" s="200"/>
      <c r="E53" s="200"/>
    </row>
    <row r="54" spans="1:5">
      <c r="A54" s="199">
        <v>6</v>
      </c>
      <c r="B54" s="153" t="s">
        <v>562</v>
      </c>
      <c r="C54" s="154" t="s">
        <v>20</v>
      </c>
      <c r="D54" s="200"/>
      <c r="E54" s="200"/>
    </row>
    <row r="55" spans="1:5">
      <c r="A55" s="199">
        <v>7</v>
      </c>
      <c r="B55" s="153" t="s">
        <v>563</v>
      </c>
      <c r="C55" s="199" t="s">
        <v>20</v>
      </c>
      <c r="D55" s="200"/>
      <c r="E55" s="200"/>
    </row>
    <row r="56" spans="1:5">
      <c r="A56" s="199">
        <v>8</v>
      </c>
      <c r="B56" s="153" t="s">
        <v>564</v>
      </c>
      <c r="C56" s="154" t="s">
        <v>20</v>
      </c>
      <c r="D56" s="200"/>
      <c r="E56" s="200"/>
    </row>
    <row r="57" spans="1:5" ht="63">
      <c r="A57" s="199">
        <v>9</v>
      </c>
      <c r="B57" s="153" t="s">
        <v>565</v>
      </c>
      <c r="C57" s="199" t="s">
        <v>20</v>
      </c>
      <c r="D57" s="200"/>
      <c r="E57" s="200"/>
    </row>
    <row r="59" spans="1:5">
      <c r="A59" s="225" t="s">
        <v>569</v>
      </c>
      <c r="B59" s="225"/>
      <c r="C59" s="225"/>
      <c r="D59" s="225"/>
      <c r="E59" s="225"/>
    </row>
    <row r="60" spans="1:5" ht="31.5">
      <c r="A60" s="4" t="s">
        <v>0</v>
      </c>
      <c r="B60" s="4" t="s">
        <v>58</v>
      </c>
      <c r="C60" s="4" t="s">
        <v>59</v>
      </c>
      <c r="D60" s="216" t="s">
        <v>571</v>
      </c>
      <c r="E60" s="216" t="s">
        <v>572</v>
      </c>
    </row>
    <row r="61" spans="1:5">
      <c r="A61" s="4" t="s">
        <v>10</v>
      </c>
      <c r="B61" s="6" t="s">
        <v>60</v>
      </c>
      <c r="C61" s="3"/>
      <c r="D61" s="8"/>
      <c r="E61" s="8"/>
    </row>
    <row r="62" spans="1:5">
      <c r="A62" s="9" t="s">
        <v>44</v>
      </c>
      <c r="B62" s="10" t="s">
        <v>296</v>
      </c>
      <c r="C62" s="3" t="s">
        <v>19</v>
      </c>
      <c r="D62" s="12"/>
      <c r="E62" s="12"/>
    </row>
    <row r="63" spans="1:5" ht="63">
      <c r="A63" s="9" t="s">
        <v>62</v>
      </c>
      <c r="B63" s="13" t="s">
        <v>63</v>
      </c>
      <c r="C63" s="9" t="s">
        <v>11</v>
      </c>
      <c r="D63" s="15"/>
      <c r="E63" s="20"/>
    </row>
    <row r="64" spans="1:5">
      <c r="A64" s="9" t="s">
        <v>64</v>
      </c>
      <c r="B64" s="10" t="s">
        <v>14</v>
      </c>
      <c r="C64" s="3" t="s">
        <v>15</v>
      </c>
      <c r="D64" s="15"/>
      <c r="E64" s="12"/>
    </row>
    <row r="65" spans="1:5">
      <c r="A65" s="9" t="s">
        <v>65</v>
      </c>
      <c r="B65" s="10" t="s">
        <v>66</v>
      </c>
      <c r="C65" s="3" t="s">
        <v>15</v>
      </c>
      <c r="D65" s="15"/>
      <c r="E65" s="12"/>
    </row>
    <row r="66" spans="1:5">
      <c r="A66" s="9" t="s">
        <v>67</v>
      </c>
      <c r="B66" s="10" t="s">
        <v>16</v>
      </c>
      <c r="C66" s="3" t="s">
        <v>15</v>
      </c>
      <c r="D66" s="15"/>
      <c r="E66" s="12"/>
    </row>
    <row r="67" spans="1:5">
      <c r="A67" s="9" t="s">
        <v>68</v>
      </c>
      <c r="B67" s="10" t="s">
        <v>17</v>
      </c>
      <c r="C67" s="3" t="s">
        <v>15</v>
      </c>
      <c r="D67" s="15"/>
      <c r="E67" s="12"/>
    </row>
    <row r="68" spans="1:5">
      <c r="A68" s="4" t="s">
        <v>13</v>
      </c>
      <c r="B68" s="6" t="s">
        <v>69</v>
      </c>
      <c r="C68" s="3"/>
      <c r="D68" s="8"/>
      <c r="E68" s="8"/>
    </row>
    <row r="69" spans="1:5" ht="31.5">
      <c r="A69" s="3" t="s">
        <v>46</v>
      </c>
      <c r="B69" s="42" t="s">
        <v>70</v>
      </c>
      <c r="C69" s="3" t="s">
        <v>15</v>
      </c>
      <c r="D69" s="15"/>
      <c r="E69" s="15"/>
    </row>
    <row r="70" spans="1:5" ht="31.5">
      <c r="A70" s="3" t="s">
        <v>48</v>
      </c>
      <c r="B70" s="42" t="s">
        <v>221</v>
      </c>
      <c r="C70" s="3" t="s">
        <v>15</v>
      </c>
      <c r="D70" s="15"/>
      <c r="E70" s="15"/>
    </row>
    <row r="71" spans="1:5">
      <c r="A71" s="3" t="s">
        <v>72</v>
      </c>
      <c r="B71" s="19" t="s">
        <v>222</v>
      </c>
      <c r="C71" s="3" t="s">
        <v>15</v>
      </c>
      <c r="D71" s="15"/>
      <c r="E71" s="15"/>
    </row>
    <row r="72" spans="1:5">
      <c r="A72" s="3" t="s">
        <v>74</v>
      </c>
      <c r="B72" s="19" t="s">
        <v>75</v>
      </c>
      <c r="C72" s="3" t="s">
        <v>76</v>
      </c>
      <c r="D72" s="15"/>
      <c r="E72" s="15"/>
    </row>
    <row r="73" spans="1:5">
      <c r="A73" s="3" t="s">
        <v>77</v>
      </c>
      <c r="B73" s="19" t="s">
        <v>78</v>
      </c>
      <c r="C73" s="3" t="s">
        <v>76</v>
      </c>
      <c r="D73" s="15"/>
      <c r="E73" s="15"/>
    </row>
    <row r="74" spans="1:5">
      <c r="A74" s="3" t="s">
        <v>79</v>
      </c>
      <c r="B74" s="19" t="s">
        <v>80</v>
      </c>
      <c r="C74" s="3" t="s">
        <v>15</v>
      </c>
      <c r="D74" s="15"/>
      <c r="E74" s="15"/>
    </row>
    <row r="75" spans="1:5">
      <c r="A75" s="3" t="s">
        <v>81</v>
      </c>
      <c r="B75" s="19" t="s">
        <v>82</v>
      </c>
      <c r="C75" s="3" t="s">
        <v>15</v>
      </c>
      <c r="D75" s="15"/>
      <c r="E75" s="15"/>
    </row>
    <row r="76" spans="1:5">
      <c r="A76" s="3" t="s">
        <v>85</v>
      </c>
      <c r="B76" s="42" t="s">
        <v>223</v>
      </c>
      <c r="C76" s="3" t="s">
        <v>15</v>
      </c>
      <c r="D76" s="15"/>
      <c r="E76" s="15"/>
    </row>
    <row r="77" spans="1:5">
      <c r="A77" s="4" t="s">
        <v>18</v>
      </c>
      <c r="B77" s="48" t="s">
        <v>87</v>
      </c>
      <c r="C77" s="3"/>
      <c r="D77" s="15"/>
      <c r="E77" s="8"/>
    </row>
    <row r="78" spans="1:5" ht="31.5">
      <c r="A78" s="3" t="s">
        <v>50</v>
      </c>
      <c r="B78" s="49" t="s">
        <v>88</v>
      </c>
      <c r="C78" s="3" t="s">
        <v>19</v>
      </c>
      <c r="D78" s="15"/>
      <c r="E78" s="15"/>
    </row>
    <row r="79" spans="1:5">
      <c r="A79" s="3" t="s">
        <v>51</v>
      </c>
      <c r="B79" s="19" t="s">
        <v>89</v>
      </c>
      <c r="C79" s="3" t="s">
        <v>15</v>
      </c>
      <c r="D79" s="15"/>
      <c r="E79" s="15"/>
    </row>
    <row r="80" spans="1:5" ht="31.5">
      <c r="A80" s="3" t="s">
        <v>90</v>
      </c>
      <c r="B80" s="49" t="s">
        <v>91</v>
      </c>
      <c r="C80" s="3" t="s">
        <v>15</v>
      </c>
      <c r="D80" s="15"/>
      <c r="E80" s="15"/>
    </row>
    <row r="81" spans="1:5">
      <c r="A81" s="4" t="s">
        <v>21</v>
      </c>
      <c r="B81" s="6" t="s">
        <v>94</v>
      </c>
      <c r="C81" s="3"/>
      <c r="D81"/>
      <c r="E81" s="8"/>
    </row>
    <row r="82" spans="1:5">
      <c r="A82" s="3" t="s">
        <v>53</v>
      </c>
      <c r="B82" s="19" t="s">
        <v>95</v>
      </c>
      <c r="C82" s="3" t="s">
        <v>76</v>
      </c>
      <c r="D82" s="15"/>
      <c r="E82" s="15"/>
    </row>
    <row r="83" spans="1:5">
      <c r="A83" s="3" t="s">
        <v>97</v>
      </c>
      <c r="B83" s="19" t="s">
        <v>98</v>
      </c>
      <c r="C83" s="3" t="s">
        <v>15</v>
      </c>
      <c r="D83" s="15"/>
      <c r="E83" s="15"/>
    </row>
    <row r="84" spans="1:5">
      <c r="A84" s="3" t="s">
        <v>101</v>
      </c>
      <c r="B84" s="19" t="s">
        <v>102</v>
      </c>
      <c r="C84" s="3" t="s">
        <v>15</v>
      </c>
      <c r="D84" s="15"/>
      <c r="E84" s="15"/>
    </row>
    <row r="85" spans="1:5">
      <c r="A85" s="3" t="s">
        <v>104</v>
      </c>
      <c r="B85" s="19" t="s">
        <v>105</v>
      </c>
      <c r="C85" s="3" t="s">
        <v>15</v>
      </c>
      <c r="D85" s="15"/>
      <c r="E85" s="15"/>
    </row>
    <row r="86" spans="1:5">
      <c r="A86" s="4" t="s">
        <v>23</v>
      </c>
      <c r="B86" s="6" t="s">
        <v>107</v>
      </c>
      <c r="C86" s="3"/>
      <c r="D86" s="15"/>
      <c r="E86" s="8"/>
    </row>
    <row r="87" spans="1:5">
      <c r="A87" s="3" t="s">
        <v>54</v>
      </c>
      <c r="B87" s="19" t="s">
        <v>255</v>
      </c>
      <c r="C87" s="3" t="s">
        <v>76</v>
      </c>
      <c r="D87" s="15"/>
      <c r="E87" s="15"/>
    </row>
    <row r="88" spans="1:5">
      <c r="A88" s="3" t="s">
        <v>55</v>
      </c>
      <c r="B88" s="19" t="s">
        <v>108</v>
      </c>
      <c r="C88" s="3" t="s">
        <v>76</v>
      </c>
      <c r="D88" s="15"/>
      <c r="E88" s="15"/>
    </row>
    <row r="89" spans="1:5">
      <c r="A89" s="3" t="s">
        <v>110</v>
      </c>
      <c r="B89" s="19" t="s">
        <v>111</v>
      </c>
      <c r="C89" s="3" t="s">
        <v>76</v>
      </c>
      <c r="D89" s="15"/>
      <c r="E89" s="15"/>
    </row>
    <row r="90" spans="1:5" ht="31.5">
      <c r="A90" s="3" t="s">
        <v>114</v>
      </c>
      <c r="B90" s="51" t="s">
        <v>115</v>
      </c>
      <c r="C90" s="3" t="s">
        <v>76</v>
      </c>
      <c r="D90" s="15"/>
      <c r="E90" s="15"/>
    </row>
    <row r="91" spans="1:5">
      <c r="A91" s="4" t="s">
        <v>24</v>
      </c>
      <c r="B91" s="21" t="s">
        <v>117</v>
      </c>
      <c r="C91" s="57"/>
      <c r="D91" s="15"/>
      <c r="E91" s="24"/>
    </row>
    <row r="92" spans="1:5" ht="31.5">
      <c r="A92" s="3" t="s">
        <v>118</v>
      </c>
      <c r="B92" s="42" t="s">
        <v>376</v>
      </c>
      <c r="C92" s="3" t="s">
        <v>19</v>
      </c>
      <c r="D92" s="15"/>
      <c r="E92" s="15"/>
    </row>
    <row r="93" spans="1:5" ht="31.5">
      <c r="A93" s="3" t="s">
        <v>121</v>
      </c>
      <c r="B93" s="42" t="s">
        <v>209</v>
      </c>
      <c r="C93" s="3" t="s">
        <v>22</v>
      </c>
      <c r="D93" s="15"/>
      <c r="E93" s="15"/>
    </row>
    <row r="94" spans="1:5">
      <c r="A94" s="3" t="s">
        <v>198</v>
      </c>
      <c r="B94" s="19" t="s">
        <v>125</v>
      </c>
      <c r="C94" s="3" t="s">
        <v>22</v>
      </c>
      <c r="D94" s="15"/>
      <c r="E94" s="15"/>
    </row>
    <row r="95" spans="1:5">
      <c r="A95" s="3" t="s">
        <v>215</v>
      </c>
      <c r="B95" s="42" t="s">
        <v>199</v>
      </c>
      <c r="C95" s="3" t="s">
        <v>200</v>
      </c>
      <c r="D95" s="15"/>
      <c r="E95" s="15"/>
    </row>
    <row r="96" spans="1:5">
      <c r="A96" s="4" t="s">
        <v>25</v>
      </c>
      <c r="B96" s="21" t="s">
        <v>234</v>
      </c>
      <c r="C96" s="57"/>
      <c r="D96" s="20"/>
      <c r="E96" s="24"/>
    </row>
    <row r="97" spans="1:5">
      <c r="A97" s="3" t="s">
        <v>132</v>
      </c>
      <c r="B97" s="55" t="s">
        <v>224</v>
      </c>
      <c r="C97" s="59" t="s">
        <v>20</v>
      </c>
      <c r="D97" s="20"/>
      <c r="E97" s="20"/>
    </row>
    <row r="98" spans="1:5">
      <c r="A98" s="4" t="s">
        <v>31</v>
      </c>
      <c r="B98" s="21" t="s">
        <v>35</v>
      </c>
      <c r="C98" s="57"/>
      <c r="D98"/>
      <c r="E98" s="24"/>
    </row>
    <row r="99" spans="1:5">
      <c r="A99" s="66" t="s">
        <v>178</v>
      </c>
      <c r="B99" s="10" t="s">
        <v>36</v>
      </c>
      <c r="C99" s="59" t="s">
        <v>20</v>
      </c>
      <c r="D99" s="53"/>
      <c r="E99" s="20"/>
    </row>
    <row r="100" spans="1:5">
      <c r="A100" s="66" t="s">
        <v>181</v>
      </c>
      <c r="B100" s="10" t="s">
        <v>37</v>
      </c>
      <c r="C100" s="59" t="s">
        <v>20</v>
      </c>
      <c r="D100" s="53"/>
      <c r="E100" s="20"/>
    </row>
    <row r="101" spans="1:5">
      <c r="A101" s="4" t="s">
        <v>34</v>
      </c>
      <c r="B101" s="21" t="s">
        <v>39</v>
      </c>
      <c r="C101" s="57"/>
      <c r="D101" s="23"/>
      <c r="E101" s="24"/>
    </row>
    <row r="102" spans="1:5" ht="63">
      <c r="A102" s="66" t="s">
        <v>182</v>
      </c>
      <c r="B102" s="56" t="s">
        <v>183</v>
      </c>
      <c r="C102" s="3" t="s">
        <v>11</v>
      </c>
      <c r="D102" s="15"/>
      <c r="E102" s="20"/>
    </row>
    <row r="103" spans="1:5">
      <c r="A103" s="58" t="s">
        <v>184</v>
      </c>
      <c r="B103" s="10" t="s">
        <v>185</v>
      </c>
      <c r="C103" s="59" t="s">
        <v>20</v>
      </c>
      <c r="D103" s="53"/>
      <c r="E103" s="12"/>
    </row>
    <row r="104" spans="1:5">
      <c r="A104" s="25" t="s">
        <v>38</v>
      </c>
      <c r="B104" s="21" t="s">
        <v>28</v>
      </c>
      <c r="C104" s="57"/>
      <c r="D104" s="23"/>
      <c r="E104" s="24"/>
    </row>
    <row r="105" spans="1:5">
      <c r="A105" s="58" t="s">
        <v>186</v>
      </c>
      <c r="B105" s="61" t="s">
        <v>187</v>
      </c>
      <c r="C105" s="59" t="s">
        <v>19</v>
      </c>
      <c r="D105" s="53"/>
      <c r="E105" s="12"/>
    </row>
    <row r="106" spans="1:5">
      <c r="A106" s="58" t="s">
        <v>194</v>
      </c>
      <c r="B106" s="61" t="s">
        <v>329</v>
      </c>
      <c r="C106" s="59" t="s">
        <v>19</v>
      </c>
      <c r="D106" s="15"/>
      <c r="E106" s="12"/>
    </row>
  </sheetData>
  <mergeCells count="6">
    <mergeCell ref="A1:E1"/>
    <mergeCell ref="A5:E5"/>
    <mergeCell ref="A59:E59"/>
    <mergeCell ref="A2:E2"/>
    <mergeCell ref="A3:E3"/>
    <mergeCell ref="B6:E6"/>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B3D3-D29B-4AE2-850D-06789828FECF}">
  <dimension ref="A1:E16"/>
  <sheetViews>
    <sheetView workbookViewId="0">
      <selection activeCell="E6" sqref="E6"/>
    </sheetView>
  </sheetViews>
  <sheetFormatPr baseColWidth="10" defaultColWidth="10.85546875" defaultRowHeight="15.75"/>
  <cols>
    <col min="1" max="1" width="3.7109375" style="2" customWidth="1"/>
    <col min="2" max="2" width="47.85546875" style="2" customWidth="1"/>
    <col min="3" max="3" width="5.42578125" style="2" customWidth="1"/>
    <col min="4" max="4" width="22.5703125" style="2" customWidth="1"/>
    <col min="5" max="5" width="26.42578125" style="2" customWidth="1"/>
    <col min="6" max="6" width="10" style="2" customWidth="1"/>
    <col min="7" max="8" width="12" style="2" customWidth="1"/>
    <col min="9" max="16384" width="10.85546875" style="2"/>
  </cols>
  <sheetData>
    <row r="1" spans="1:5" customFormat="1">
      <c r="A1" s="225" t="s">
        <v>302</v>
      </c>
      <c r="B1" s="225"/>
      <c r="C1" s="225"/>
      <c r="D1" s="225"/>
      <c r="E1" s="225"/>
    </row>
    <row r="2" spans="1:5" customFormat="1">
      <c r="A2" s="64"/>
      <c r="B2" s="64"/>
      <c r="C2" s="64"/>
      <c r="D2" s="64"/>
      <c r="E2" s="64"/>
    </row>
    <row r="3" spans="1:5">
      <c r="A3" s="222" t="s">
        <v>574</v>
      </c>
      <c r="B3" s="223"/>
      <c r="C3" s="223"/>
      <c r="D3" s="223"/>
      <c r="E3" s="224"/>
    </row>
    <row r="4" spans="1:5" ht="17.25" customHeight="1">
      <c r="A4" s="31" t="s">
        <v>57</v>
      </c>
      <c r="B4" s="32" t="s">
        <v>1</v>
      </c>
      <c r="C4" s="31" t="s">
        <v>43</v>
      </c>
      <c r="D4" s="216" t="s">
        <v>571</v>
      </c>
      <c r="E4" s="216" t="s">
        <v>572</v>
      </c>
    </row>
    <row r="5" spans="1:5">
      <c r="A5" s="33" t="s">
        <v>10</v>
      </c>
      <c r="B5" s="34" t="s">
        <v>2</v>
      </c>
      <c r="C5" s="35"/>
      <c r="D5" s="36"/>
      <c r="E5" s="35"/>
    </row>
    <row r="6" spans="1:5" ht="141.75">
      <c r="A6" s="35" t="s">
        <v>44</v>
      </c>
      <c r="B6" s="37" t="s">
        <v>362</v>
      </c>
      <c r="C6" s="35" t="s">
        <v>20</v>
      </c>
      <c r="D6" s="38"/>
      <c r="E6" s="38"/>
    </row>
    <row r="7" spans="1:5">
      <c r="A7" s="33" t="s">
        <v>13</v>
      </c>
      <c r="B7" s="34" t="s">
        <v>45</v>
      </c>
      <c r="C7" s="35"/>
      <c r="D7" s="38"/>
      <c r="E7" s="38"/>
    </row>
    <row r="8" spans="1:5" ht="31.5">
      <c r="A8" s="41" t="s">
        <v>46</v>
      </c>
      <c r="B8" s="42" t="s">
        <v>47</v>
      </c>
      <c r="C8" s="35" t="s">
        <v>11</v>
      </c>
      <c r="D8" s="38"/>
      <c r="E8" s="38"/>
    </row>
    <row r="9" spans="1:5">
      <c r="A9" s="41" t="s">
        <v>48</v>
      </c>
      <c r="B9" s="42" t="s">
        <v>49</v>
      </c>
      <c r="C9" s="35" t="s">
        <v>11</v>
      </c>
      <c r="D9" s="38"/>
      <c r="E9" s="38"/>
    </row>
    <row r="10" spans="1:5" ht="31.5">
      <c r="A10" s="33" t="s">
        <v>18</v>
      </c>
      <c r="B10" s="34" t="s">
        <v>56</v>
      </c>
      <c r="C10" s="35"/>
      <c r="D10" s="38"/>
      <c r="E10" s="38"/>
    </row>
    <row r="11" spans="1:5">
      <c r="A11" s="3" t="s">
        <v>50</v>
      </c>
      <c r="B11" s="43" t="s">
        <v>264</v>
      </c>
      <c r="C11" s="35" t="s">
        <v>265</v>
      </c>
      <c r="D11" s="38"/>
      <c r="E11" s="38"/>
    </row>
    <row r="12" spans="1:5">
      <c r="A12" s="3" t="s">
        <v>51</v>
      </c>
      <c r="B12" s="44" t="s">
        <v>266</v>
      </c>
      <c r="C12" s="1" t="s">
        <v>261</v>
      </c>
      <c r="D12" s="38"/>
      <c r="E12" s="38"/>
    </row>
    <row r="13" spans="1:5">
      <c r="A13" s="3" t="s">
        <v>90</v>
      </c>
      <c r="B13" s="44" t="s">
        <v>267</v>
      </c>
      <c r="C13" s="1" t="s">
        <v>197</v>
      </c>
      <c r="D13" s="38"/>
      <c r="E13" s="38"/>
    </row>
    <row r="14" spans="1:5" ht="31.5">
      <c r="A14" s="3" t="s">
        <v>92</v>
      </c>
      <c r="B14" s="45" t="s">
        <v>52</v>
      </c>
      <c r="C14" s="3" t="s">
        <v>20</v>
      </c>
      <c r="D14" s="38"/>
      <c r="E14" s="38"/>
    </row>
    <row r="15" spans="1:5">
      <c r="A15" s="33" t="s">
        <v>291</v>
      </c>
      <c r="B15" s="34" t="s">
        <v>360</v>
      </c>
      <c r="C15" s="35"/>
      <c r="D15" s="38"/>
      <c r="E15" s="38"/>
    </row>
    <row r="16" spans="1:5" ht="31.5">
      <c r="A16" s="3" t="s">
        <v>230</v>
      </c>
      <c r="B16" s="43" t="s">
        <v>361</v>
      </c>
      <c r="C16" s="3" t="s">
        <v>240</v>
      </c>
      <c r="D16" s="38"/>
      <c r="E16" s="40"/>
    </row>
  </sheetData>
  <mergeCells count="2">
    <mergeCell ref="A3:E3"/>
    <mergeCell ref="A1:E1"/>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1F5E-8740-4345-8D9D-BF8A6FC46166}">
  <dimension ref="A1:M99"/>
  <sheetViews>
    <sheetView workbookViewId="0">
      <selection activeCell="D5" sqref="D5:E5"/>
    </sheetView>
  </sheetViews>
  <sheetFormatPr baseColWidth="10" defaultColWidth="11.5703125" defaultRowHeight="15"/>
  <cols>
    <col min="1" max="1" width="4.28515625" style="72" customWidth="1"/>
    <col min="2" max="2" width="43.7109375" style="72" customWidth="1"/>
    <col min="3" max="3" width="5" style="72" customWidth="1"/>
    <col min="4" max="4" width="11.85546875" style="72" customWidth="1"/>
    <col min="5" max="5" width="13.5703125" style="72" customWidth="1"/>
    <col min="6" max="13" width="11.5703125" style="72" hidden="1" customWidth="1"/>
    <col min="14" max="16384" width="11.5703125" style="72"/>
  </cols>
  <sheetData>
    <row r="1" spans="1:13" ht="15.75">
      <c r="A1" s="226"/>
      <c r="B1" s="226"/>
      <c r="C1" s="226"/>
      <c r="D1" s="226"/>
      <c r="E1" s="226"/>
    </row>
    <row r="2" spans="1:13" ht="15.75" customHeight="1">
      <c r="A2" s="225" t="s">
        <v>302</v>
      </c>
      <c r="B2" s="225"/>
      <c r="C2" s="225"/>
      <c r="D2" s="225"/>
      <c r="E2" s="225"/>
    </row>
    <row r="3" spans="1:13" ht="15.75">
      <c r="A3" s="226" t="s">
        <v>573</v>
      </c>
      <c r="B3" s="226"/>
      <c r="C3" s="226"/>
      <c r="D3" s="226"/>
      <c r="E3" s="226"/>
    </row>
    <row r="5" spans="1:13" ht="31.5">
      <c r="A5" s="73" t="s">
        <v>0</v>
      </c>
      <c r="B5" s="73" t="s">
        <v>58</v>
      </c>
      <c r="C5" s="73" t="s">
        <v>59</v>
      </c>
      <c r="D5" s="216" t="s">
        <v>571</v>
      </c>
      <c r="E5" s="216" t="s">
        <v>572</v>
      </c>
    </row>
    <row r="6" spans="1:13" ht="15.75">
      <c r="A6" s="73" t="s">
        <v>10</v>
      </c>
      <c r="B6" s="75" t="s">
        <v>60</v>
      </c>
      <c r="C6" s="76"/>
      <c r="D6" s="8"/>
      <c r="E6" s="8"/>
    </row>
    <row r="7" spans="1:13" ht="15.75">
      <c r="A7" s="76" t="s">
        <v>44</v>
      </c>
      <c r="B7" s="77" t="s">
        <v>296</v>
      </c>
      <c r="C7" s="76" t="s">
        <v>19</v>
      </c>
      <c r="D7" s="78"/>
      <c r="E7" s="78"/>
    </row>
    <row r="8" spans="1:13" ht="63">
      <c r="A8" s="76" t="s">
        <v>62</v>
      </c>
      <c r="B8" s="13" t="s">
        <v>63</v>
      </c>
      <c r="C8" s="76" t="s">
        <v>11</v>
      </c>
      <c r="D8" s="79"/>
      <c r="E8" s="79"/>
    </row>
    <row r="9" spans="1:13" ht="15.75">
      <c r="A9" s="76" t="s">
        <v>64</v>
      </c>
      <c r="B9" s="77" t="s">
        <v>14</v>
      </c>
      <c r="C9" s="76" t="s">
        <v>15</v>
      </c>
      <c r="D9" s="79"/>
      <c r="E9" s="78"/>
    </row>
    <row r="10" spans="1:13" ht="15.75">
      <c r="A10" s="76" t="s">
        <v>65</v>
      </c>
      <c r="B10" s="77" t="s">
        <v>66</v>
      </c>
      <c r="C10" s="76" t="s">
        <v>15</v>
      </c>
      <c r="D10" s="79"/>
      <c r="E10" s="78"/>
      <c r="G10" s="80" t="s">
        <v>379</v>
      </c>
      <c r="H10" s="80" t="s">
        <v>379</v>
      </c>
      <c r="J10" s="72">
        <v>3</v>
      </c>
    </row>
    <row r="11" spans="1:13" ht="15.75">
      <c r="A11" s="76" t="s">
        <v>67</v>
      </c>
      <c r="B11" s="77" t="s">
        <v>16</v>
      </c>
      <c r="C11" s="76" t="s">
        <v>15</v>
      </c>
      <c r="D11" s="79"/>
      <c r="E11" s="78"/>
      <c r="G11" s="80"/>
      <c r="H11" s="72">
        <f>10.8+13.3+13.3+10.25</f>
        <v>47.650000000000006</v>
      </c>
    </row>
    <row r="12" spans="1:13" ht="15.75">
      <c r="A12" s="76" t="s">
        <v>68</v>
      </c>
      <c r="B12" s="77" t="s">
        <v>17</v>
      </c>
      <c r="C12" s="76" t="s">
        <v>15</v>
      </c>
      <c r="D12" s="79"/>
      <c r="E12" s="78"/>
    </row>
    <row r="13" spans="1:13" ht="15.75">
      <c r="A13" s="73" t="s">
        <v>13</v>
      </c>
      <c r="B13" s="75" t="s">
        <v>69</v>
      </c>
      <c r="C13" s="76"/>
      <c r="D13" s="8"/>
      <c r="E13" s="8"/>
      <c r="G13" s="80">
        <f>28+14.88+12.8+14.23+9.9+13.2</f>
        <v>93.010000000000019</v>
      </c>
      <c r="H13" s="80">
        <f>22+15.7+14.4+24.9+12.6+14.6</f>
        <v>104.19999999999999</v>
      </c>
      <c r="I13" s="80">
        <v>11.6</v>
      </c>
      <c r="J13" s="80">
        <v>15.6</v>
      </c>
    </row>
    <row r="14" spans="1:13" ht="31.5">
      <c r="A14" s="76" t="s">
        <v>46</v>
      </c>
      <c r="B14" s="81" t="s">
        <v>380</v>
      </c>
      <c r="C14" s="76" t="s">
        <v>15</v>
      </c>
      <c r="D14" s="79"/>
      <c r="E14" s="79"/>
      <c r="G14" s="80">
        <f>+G13+I13</f>
        <v>104.61000000000001</v>
      </c>
      <c r="H14" s="80"/>
      <c r="K14" s="72">
        <f>+H13+J13</f>
        <v>119.79999999999998</v>
      </c>
      <c r="M14" s="72">
        <f>7.35+6+4.95+9.15+7.5+3.45+3.35</f>
        <v>41.750000000000007</v>
      </c>
    </row>
    <row r="15" spans="1:13" ht="31.5">
      <c r="A15" s="76" t="s">
        <v>48</v>
      </c>
      <c r="B15" s="81" t="s">
        <v>381</v>
      </c>
      <c r="C15" s="76" t="s">
        <v>226</v>
      </c>
      <c r="D15" s="79"/>
      <c r="E15" s="79"/>
      <c r="G15" s="80"/>
      <c r="H15" s="80"/>
    </row>
    <row r="16" spans="1:13" ht="31.5">
      <c r="A16" s="76" t="s">
        <v>225</v>
      </c>
      <c r="B16" s="81" t="s">
        <v>71</v>
      </c>
      <c r="C16" s="76" t="s">
        <v>15</v>
      </c>
      <c r="D16" s="79"/>
      <c r="E16" s="79"/>
      <c r="G16" s="80"/>
      <c r="H16" s="80"/>
    </row>
    <row r="17" spans="1:9" ht="15.75">
      <c r="A17" s="76" t="s">
        <v>72</v>
      </c>
      <c r="B17" s="82" t="s">
        <v>382</v>
      </c>
      <c r="C17" s="76" t="s">
        <v>15</v>
      </c>
      <c r="D17" s="79"/>
      <c r="E17" s="79"/>
      <c r="G17" s="80"/>
      <c r="H17" s="80"/>
    </row>
    <row r="18" spans="1:9" ht="15.75">
      <c r="A18" s="76" t="s">
        <v>74</v>
      </c>
      <c r="B18" s="82" t="s">
        <v>73</v>
      </c>
      <c r="C18" s="76" t="s">
        <v>15</v>
      </c>
      <c r="D18" s="79"/>
      <c r="E18" s="79"/>
      <c r="G18" s="80" t="s">
        <v>383</v>
      </c>
      <c r="H18" s="80" t="s">
        <v>384</v>
      </c>
      <c r="I18" s="72" t="s">
        <v>385</v>
      </c>
    </row>
    <row r="19" spans="1:9" ht="15.75">
      <c r="A19" s="76" t="s">
        <v>77</v>
      </c>
      <c r="B19" s="82" t="s">
        <v>75</v>
      </c>
      <c r="C19" s="76" t="s">
        <v>76</v>
      </c>
      <c r="D19" s="79"/>
      <c r="E19" s="79"/>
      <c r="G19" s="80">
        <f>7.9+7.3+3.5+3.6+3.6+8.9+13.25+13.25+7.45+8.95</f>
        <v>77.7</v>
      </c>
      <c r="H19" s="80">
        <v>122.15</v>
      </c>
      <c r="I19" s="72">
        <v>4.9400000000000004</v>
      </c>
    </row>
    <row r="20" spans="1:9" ht="15.75">
      <c r="A20" s="76" t="s">
        <v>79</v>
      </c>
      <c r="B20" s="82" t="s">
        <v>80</v>
      </c>
      <c r="C20" s="76" t="s">
        <v>15</v>
      </c>
      <c r="D20" s="79"/>
      <c r="E20" s="79"/>
      <c r="G20" s="80"/>
      <c r="H20" s="80"/>
    </row>
    <row r="21" spans="1:9" ht="15.75">
      <c r="A21" s="76" t="s">
        <v>81</v>
      </c>
      <c r="B21" s="82" t="s">
        <v>82</v>
      </c>
      <c r="C21" s="76" t="s">
        <v>15</v>
      </c>
      <c r="D21" s="79"/>
      <c r="E21" s="79"/>
      <c r="G21" s="80"/>
      <c r="H21" s="80"/>
    </row>
    <row r="22" spans="1:9" ht="31.5">
      <c r="A22" s="76" t="s">
        <v>83</v>
      </c>
      <c r="B22" s="81" t="s">
        <v>84</v>
      </c>
      <c r="C22" s="76" t="s">
        <v>15</v>
      </c>
      <c r="D22" s="79"/>
      <c r="E22" s="79"/>
      <c r="G22" s="80"/>
      <c r="H22" s="80"/>
    </row>
    <row r="23" spans="1:9" ht="31.5">
      <c r="A23" s="76" t="s">
        <v>85</v>
      </c>
      <c r="B23" s="81" t="s">
        <v>86</v>
      </c>
      <c r="C23" s="76" t="s">
        <v>15</v>
      </c>
      <c r="D23" s="79"/>
      <c r="E23" s="79"/>
      <c r="G23" s="80"/>
      <c r="H23" s="80">
        <f>5*0.6</f>
        <v>3</v>
      </c>
    </row>
    <row r="24" spans="1:9" ht="31.5">
      <c r="A24" s="76" t="s">
        <v>196</v>
      </c>
      <c r="B24" s="81" t="s">
        <v>386</v>
      </c>
      <c r="C24" s="76" t="s">
        <v>387</v>
      </c>
      <c r="D24" s="47"/>
      <c r="E24" s="79"/>
      <c r="G24" s="80"/>
      <c r="H24" s="80"/>
    </row>
    <row r="25" spans="1:9" ht="15.75">
      <c r="A25" s="73" t="s">
        <v>18</v>
      </c>
      <c r="B25" s="75" t="s">
        <v>87</v>
      </c>
      <c r="C25" s="76"/>
      <c r="D25" s="79"/>
      <c r="E25" s="8"/>
    </row>
    <row r="26" spans="1:9" ht="31.5">
      <c r="A26" s="76" t="s">
        <v>50</v>
      </c>
      <c r="B26" s="83" t="s">
        <v>88</v>
      </c>
      <c r="C26" s="76" t="s">
        <v>19</v>
      </c>
      <c r="D26" s="79"/>
      <c r="E26" s="79"/>
    </row>
    <row r="27" spans="1:9" ht="15.75">
      <c r="A27" s="76" t="s">
        <v>51</v>
      </c>
      <c r="B27" s="82" t="s">
        <v>89</v>
      </c>
      <c r="C27" s="76" t="s">
        <v>15</v>
      </c>
      <c r="D27" s="79"/>
      <c r="E27" s="79"/>
    </row>
    <row r="28" spans="1:9" ht="15.75">
      <c r="A28" s="76" t="s">
        <v>90</v>
      </c>
      <c r="B28" s="82" t="s">
        <v>91</v>
      </c>
      <c r="C28" s="76" t="s">
        <v>15</v>
      </c>
      <c r="D28" s="79"/>
      <c r="E28" s="79"/>
    </row>
    <row r="29" spans="1:9" ht="15.75">
      <c r="A29" s="73" t="s">
        <v>21</v>
      </c>
      <c r="B29" s="75" t="s">
        <v>94</v>
      </c>
      <c r="C29" s="76"/>
      <c r="E29" s="8"/>
    </row>
    <row r="30" spans="1:9" ht="15.75">
      <c r="A30" s="76" t="s">
        <v>388</v>
      </c>
      <c r="B30" s="82" t="s">
        <v>95</v>
      </c>
      <c r="C30" s="76" t="s">
        <v>76</v>
      </c>
      <c r="D30" s="79"/>
      <c r="E30" s="79"/>
    </row>
    <row r="31" spans="1:9" ht="15.75">
      <c r="A31" s="76" t="s">
        <v>53</v>
      </c>
      <c r="B31" s="82" t="s">
        <v>98</v>
      </c>
      <c r="C31" s="76" t="s">
        <v>15</v>
      </c>
      <c r="D31" s="79"/>
      <c r="E31" s="79"/>
    </row>
    <row r="32" spans="1:9" ht="15.75">
      <c r="A32" s="76" t="s">
        <v>96</v>
      </c>
      <c r="B32" s="82" t="s">
        <v>100</v>
      </c>
      <c r="C32" s="76" t="s">
        <v>15</v>
      </c>
      <c r="D32" s="79"/>
      <c r="E32" s="79"/>
    </row>
    <row r="33" spans="1:8" ht="15.75">
      <c r="A33" s="76" t="s">
        <v>97</v>
      </c>
      <c r="B33" s="82" t="s">
        <v>102</v>
      </c>
      <c r="C33" s="76" t="s">
        <v>15</v>
      </c>
      <c r="D33" s="79"/>
      <c r="E33" s="79"/>
    </row>
    <row r="34" spans="1:8" ht="47.25">
      <c r="A34" s="76" t="s">
        <v>99</v>
      </c>
      <c r="B34" s="81" t="s">
        <v>312</v>
      </c>
      <c r="C34" s="76" t="s">
        <v>15</v>
      </c>
      <c r="D34" s="79"/>
      <c r="E34" s="79"/>
      <c r="F34" s="72" t="s">
        <v>305</v>
      </c>
    </row>
    <row r="35" spans="1:8" ht="15.75">
      <c r="A35" s="73" t="s">
        <v>23</v>
      </c>
      <c r="B35" s="75" t="s">
        <v>107</v>
      </c>
      <c r="C35" s="76"/>
      <c r="D35" s="79"/>
      <c r="E35" s="8"/>
    </row>
    <row r="36" spans="1:8" ht="15.75">
      <c r="A36" s="76" t="s">
        <v>54</v>
      </c>
      <c r="B36" s="82" t="s">
        <v>108</v>
      </c>
      <c r="C36" s="76" t="s">
        <v>76</v>
      </c>
      <c r="D36" s="79"/>
      <c r="E36" s="79"/>
    </row>
    <row r="37" spans="1:8" ht="15.75">
      <c r="A37" s="76" t="s">
        <v>55</v>
      </c>
      <c r="B37" s="82" t="s">
        <v>111</v>
      </c>
      <c r="C37" s="76" t="s">
        <v>76</v>
      </c>
      <c r="D37" s="79"/>
      <c r="E37" s="79"/>
      <c r="G37" s="72">
        <f>1.86+14.85+2.22+3.95+8.01+15.48</f>
        <v>46.370000000000005</v>
      </c>
    </row>
    <row r="38" spans="1:8" ht="15.75">
      <c r="A38" s="76" t="s">
        <v>110</v>
      </c>
      <c r="B38" s="82" t="s">
        <v>389</v>
      </c>
      <c r="C38" s="76" t="s">
        <v>390</v>
      </c>
      <c r="D38" s="79"/>
      <c r="E38" s="79"/>
    </row>
    <row r="39" spans="1:8" ht="15.75">
      <c r="A39" s="76" t="s">
        <v>112</v>
      </c>
      <c r="B39" s="82" t="s">
        <v>391</v>
      </c>
      <c r="C39" s="76" t="s">
        <v>20</v>
      </c>
      <c r="D39" s="79"/>
      <c r="E39" s="79"/>
    </row>
    <row r="40" spans="1:8" ht="31.5">
      <c r="A40" s="76" t="s">
        <v>269</v>
      </c>
      <c r="B40" s="81" t="s">
        <v>298</v>
      </c>
      <c r="C40" s="76" t="s">
        <v>76</v>
      </c>
      <c r="D40" s="79"/>
      <c r="E40" s="79"/>
    </row>
    <row r="41" spans="1:8" ht="31.5">
      <c r="A41" s="76" t="s">
        <v>297</v>
      </c>
      <c r="B41" s="81" t="s">
        <v>299</v>
      </c>
      <c r="C41" s="76" t="s">
        <v>76</v>
      </c>
      <c r="D41" s="79"/>
      <c r="E41" s="79"/>
    </row>
    <row r="42" spans="1:8" ht="15.75">
      <c r="A42" s="73" t="s">
        <v>24</v>
      </c>
      <c r="B42" s="85" t="s">
        <v>117</v>
      </c>
      <c r="C42" s="85"/>
      <c r="D42" s="79"/>
      <c r="E42" s="86"/>
    </row>
    <row r="43" spans="1:8" ht="31.5">
      <c r="A43" s="76" t="s">
        <v>118</v>
      </c>
      <c r="B43" s="81" t="s">
        <v>119</v>
      </c>
      <c r="C43" s="76" t="s">
        <v>19</v>
      </c>
      <c r="D43" s="79"/>
      <c r="E43" s="79"/>
      <c r="G43" s="80" t="s">
        <v>392</v>
      </c>
      <c r="H43" s="80" t="s">
        <v>393</v>
      </c>
    </row>
    <row r="44" spans="1:8" ht="15.75">
      <c r="A44" s="76" t="s">
        <v>120</v>
      </c>
      <c r="B44" s="82" t="s">
        <v>394</v>
      </c>
      <c r="C44" s="76" t="s">
        <v>22</v>
      </c>
      <c r="D44" s="79"/>
      <c r="E44" s="79"/>
      <c r="G44" s="80">
        <f>+(13.25*9)+(5.95*2)</f>
        <v>131.15</v>
      </c>
      <c r="H44" s="80">
        <f>10.1+10.1+2.45+5.4+1.5+0.75</f>
        <v>30.299999999999997</v>
      </c>
    </row>
    <row r="45" spans="1:8" ht="15.75">
      <c r="A45" s="76" t="s">
        <v>121</v>
      </c>
      <c r="B45" s="82" t="s">
        <v>395</v>
      </c>
      <c r="C45" s="76" t="s">
        <v>22</v>
      </c>
      <c r="D45" s="79"/>
      <c r="E45" s="79"/>
    </row>
    <row r="46" spans="1:8" ht="15.75">
      <c r="A46" s="76" t="s">
        <v>122</v>
      </c>
      <c r="B46" s="82" t="s">
        <v>125</v>
      </c>
      <c r="C46" s="76" t="s">
        <v>22</v>
      </c>
      <c r="D46" s="79"/>
      <c r="E46" s="79"/>
    </row>
    <row r="47" spans="1:8" ht="15.75">
      <c r="A47" s="76" t="s">
        <v>123</v>
      </c>
      <c r="B47" s="81" t="s">
        <v>396</v>
      </c>
      <c r="C47" s="76" t="s">
        <v>390</v>
      </c>
      <c r="D47" s="88"/>
      <c r="E47" s="79"/>
    </row>
    <row r="48" spans="1:8" ht="15.75">
      <c r="A48" s="73" t="s">
        <v>25</v>
      </c>
      <c r="B48" s="85" t="s">
        <v>126</v>
      </c>
      <c r="C48" s="85"/>
      <c r="D48" s="91"/>
      <c r="E48" s="86"/>
    </row>
    <row r="49" spans="1:5" ht="15.75">
      <c r="A49" s="89"/>
      <c r="B49" s="85" t="s">
        <v>129</v>
      </c>
      <c r="C49" s="85"/>
      <c r="D49" s="91"/>
      <c r="E49" s="86"/>
    </row>
    <row r="50" spans="1:5" ht="31.5">
      <c r="A50" s="76" t="s">
        <v>40</v>
      </c>
      <c r="B50" s="81" t="s">
        <v>397</v>
      </c>
      <c r="C50" s="76" t="s">
        <v>20</v>
      </c>
      <c r="D50" s="91"/>
      <c r="E50" s="91"/>
    </row>
    <row r="51" spans="1:5" ht="31.5">
      <c r="A51" s="76" t="s">
        <v>41</v>
      </c>
      <c r="B51" s="81" t="s">
        <v>337</v>
      </c>
      <c r="C51" s="76" t="s">
        <v>20</v>
      </c>
      <c r="D51" s="91"/>
      <c r="E51" s="91"/>
    </row>
    <row r="52" spans="1:5" ht="31.5">
      <c r="A52" s="76" t="s">
        <v>42</v>
      </c>
      <c r="B52" s="81" t="s">
        <v>398</v>
      </c>
      <c r="C52" s="76" t="s">
        <v>20</v>
      </c>
      <c r="D52" s="91"/>
      <c r="E52" s="91"/>
    </row>
    <row r="53" spans="1:5" ht="31.5">
      <c r="A53" s="76" t="s">
        <v>128</v>
      </c>
      <c r="B53" s="92" t="s">
        <v>338</v>
      </c>
      <c r="C53" s="76" t="s">
        <v>20</v>
      </c>
      <c r="D53" s="91"/>
      <c r="E53" s="91"/>
    </row>
    <row r="54" spans="1:5" ht="31.5">
      <c r="A54" s="76" t="s">
        <v>270</v>
      </c>
      <c r="B54" s="92" t="s">
        <v>339</v>
      </c>
      <c r="C54" s="76" t="s">
        <v>20</v>
      </c>
      <c r="D54" s="91"/>
      <c r="E54" s="91"/>
    </row>
    <row r="55" spans="1:5" ht="15.75">
      <c r="A55" s="76" t="s">
        <v>271</v>
      </c>
      <c r="B55" s="93" t="s">
        <v>399</v>
      </c>
      <c r="C55" s="76" t="s">
        <v>20</v>
      </c>
      <c r="D55" s="91"/>
      <c r="E55" s="91"/>
    </row>
    <row r="56" spans="1:5" ht="15.75">
      <c r="A56" s="89" t="s">
        <v>27</v>
      </c>
      <c r="B56" s="85" t="s">
        <v>26</v>
      </c>
      <c r="C56" s="94"/>
      <c r="D56" s="88"/>
      <c r="E56" s="86"/>
    </row>
    <row r="57" spans="1:5" ht="15.75">
      <c r="A57" s="95" t="s">
        <v>400</v>
      </c>
      <c r="B57" s="93" t="s">
        <v>401</v>
      </c>
      <c r="C57" s="96" t="s">
        <v>76</v>
      </c>
      <c r="D57" s="88"/>
      <c r="E57" s="88"/>
    </row>
    <row r="58" spans="1:5" ht="15.75">
      <c r="A58" s="89" t="s">
        <v>29</v>
      </c>
      <c r="B58" s="85" t="s">
        <v>134</v>
      </c>
      <c r="C58" s="94"/>
      <c r="D58" s="78"/>
      <c r="E58" s="86"/>
    </row>
    <row r="59" spans="1:5" s="87" customFormat="1" ht="15.75">
      <c r="A59" s="76"/>
      <c r="B59" s="97" t="s">
        <v>321</v>
      </c>
      <c r="C59" s="76"/>
      <c r="D59" s="91"/>
      <c r="E59" s="91"/>
    </row>
    <row r="60" spans="1:5" s="87" customFormat="1" ht="31.5">
      <c r="A60" s="76" t="s">
        <v>135</v>
      </c>
      <c r="B60" s="93" t="s">
        <v>342</v>
      </c>
      <c r="C60" s="76" t="s">
        <v>20</v>
      </c>
      <c r="D60" s="91"/>
      <c r="E60" s="91"/>
    </row>
    <row r="61" spans="1:5" s="87" customFormat="1" ht="31.5">
      <c r="A61" s="76" t="s">
        <v>136</v>
      </c>
      <c r="B61" s="93" t="s">
        <v>402</v>
      </c>
      <c r="C61" s="76" t="s">
        <v>20</v>
      </c>
      <c r="D61" s="91"/>
      <c r="E61" s="91"/>
    </row>
    <row r="62" spans="1:5" s="87" customFormat="1" ht="15.75">
      <c r="A62" s="76" t="s">
        <v>137</v>
      </c>
      <c r="B62" s="93" t="s">
        <v>403</v>
      </c>
      <c r="C62" s="76" t="s">
        <v>20</v>
      </c>
      <c r="D62" s="91"/>
      <c r="E62" s="91"/>
    </row>
    <row r="63" spans="1:5" s="87" customFormat="1" ht="15.75">
      <c r="A63" s="76" t="s">
        <v>145</v>
      </c>
      <c r="B63" s="93" t="s">
        <v>340</v>
      </c>
      <c r="C63" s="76" t="s">
        <v>22</v>
      </c>
      <c r="D63" s="91"/>
      <c r="E63" s="91"/>
    </row>
    <row r="64" spans="1:5" s="87" customFormat="1" ht="15.75">
      <c r="A64" s="76" t="s">
        <v>165</v>
      </c>
      <c r="B64" s="93" t="s">
        <v>336</v>
      </c>
      <c r="C64" s="76" t="s">
        <v>20</v>
      </c>
      <c r="D64" s="91"/>
      <c r="E64" s="91"/>
    </row>
    <row r="65" spans="1:8" s="87" customFormat="1" ht="15.75">
      <c r="A65" s="76" t="s">
        <v>167</v>
      </c>
      <c r="B65" s="93" t="s">
        <v>323</v>
      </c>
      <c r="C65" s="76" t="s">
        <v>22</v>
      </c>
      <c r="D65" s="91"/>
      <c r="E65" s="91"/>
    </row>
    <row r="66" spans="1:8" s="87" customFormat="1" ht="31.5">
      <c r="A66" s="76" t="s">
        <v>169</v>
      </c>
      <c r="B66" s="93" t="s">
        <v>341</v>
      </c>
      <c r="C66" s="76" t="s">
        <v>20</v>
      </c>
      <c r="D66" s="91"/>
      <c r="E66" s="91"/>
    </row>
    <row r="67" spans="1:8" ht="15.75">
      <c r="A67" s="76"/>
      <c r="B67" s="97" t="s">
        <v>325</v>
      </c>
      <c r="C67" s="76"/>
      <c r="D67" s="79"/>
      <c r="E67" s="91"/>
    </row>
    <row r="68" spans="1:8" ht="110.25">
      <c r="A68" s="76" t="s">
        <v>173</v>
      </c>
      <c r="B68" s="81" t="s">
        <v>294</v>
      </c>
      <c r="C68" s="76" t="s">
        <v>20</v>
      </c>
      <c r="D68" s="79"/>
      <c r="E68" s="91"/>
    </row>
    <row r="69" spans="1:8" ht="31.5">
      <c r="A69" s="76" t="s">
        <v>174</v>
      </c>
      <c r="B69" s="81" t="s">
        <v>164</v>
      </c>
      <c r="C69" s="76" t="s">
        <v>22</v>
      </c>
      <c r="D69" s="79"/>
      <c r="E69" s="91"/>
    </row>
    <row r="70" spans="1:8" ht="15.75">
      <c r="A70" s="76" t="s">
        <v>137</v>
      </c>
      <c r="B70" s="98" t="s">
        <v>138</v>
      </c>
      <c r="C70" s="76"/>
      <c r="D70" s="79"/>
      <c r="E70" s="91"/>
    </row>
    <row r="71" spans="1:8" ht="15.75">
      <c r="A71" s="76" t="s">
        <v>139</v>
      </c>
      <c r="B71" s="81" t="s">
        <v>140</v>
      </c>
      <c r="C71" s="76" t="s">
        <v>22</v>
      </c>
      <c r="D71" s="79"/>
      <c r="E71" s="91"/>
    </row>
    <row r="72" spans="1:8" ht="15.75">
      <c r="A72" s="76" t="s">
        <v>141</v>
      </c>
      <c r="B72" s="81" t="s">
        <v>142</v>
      </c>
      <c r="C72" s="76" t="s">
        <v>20</v>
      </c>
      <c r="D72" s="79"/>
      <c r="E72" s="91"/>
    </row>
    <row r="73" spans="1:8" ht="15.75">
      <c r="A73" s="76" t="s">
        <v>143</v>
      </c>
      <c r="B73" s="81" t="s">
        <v>144</v>
      </c>
      <c r="C73" s="76" t="s">
        <v>20</v>
      </c>
      <c r="D73" s="79"/>
      <c r="E73" s="91"/>
    </row>
    <row r="74" spans="1:8" ht="15.75">
      <c r="A74" s="76" t="s">
        <v>145</v>
      </c>
      <c r="B74" s="98" t="s">
        <v>146</v>
      </c>
      <c r="C74" s="76"/>
      <c r="D74" s="79"/>
      <c r="E74" s="91"/>
    </row>
    <row r="75" spans="1:8" ht="15.75">
      <c r="A75" s="76" t="s">
        <v>147</v>
      </c>
      <c r="B75" s="81" t="s">
        <v>148</v>
      </c>
      <c r="C75" s="76" t="s">
        <v>22</v>
      </c>
      <c r="D75" s="79"/>
      <c r="E75" s="91"/>
    </row>
    <row r="76" spans="1:8" ht="15.75">
      <c r="A76" s="76" t="s">
        <v>149</v>
      </c>
      <c r="B76" s="81" t="s">
        <v>150</v>
      </c>
      <c r="C76" s="76" t="s">
        <v>22</v>
      </c>
      <c r="D76" s="79"/>
      <c r="E76" s="91"/>
    </row>
    <row r="77" spans="1:8" ht="15.75">
      <c r="A77" s="76" t="s">
        <v>151</v>
      </c>
      <c r="B77" s="81" t="s">
        <v>152</v>
      </c>
      <c r="C77" s="76" t="s">
        <v>22</v>
      </c>
      <c r="D77" s="79"/>
      <c r="E77" s="91"/>
      <c r="F77" s="99"/>
    </row>
    <row r="78" spans="1:8" ht="47.25">
      <c r="A78" s="76" t="s">
        <v>153</v>
      </c>
      <c r="B78" s="81" t="s">
        <v>154</v>
      </c>
      <c r="C78" s="76" t="s">
        <v>30</v>
      </c>
      <c r="D78" s="79"/>
      <c r="E78" s="91"/>
    </row>
    <row r="79" spans="1:8" ht="47.25">
      <c r="A79" s="76" t="s">
        <v>155</v>
      </c>
      <c r="B79" s="81" t="s">
        <v>156</v>
      </c>
      <c r="C79" s="76" t="s">
        <v>20</v>
      </c>
      <c r="D79" s="79"/>
      <c r="E79" s="91"/>
    </row>
    <row r="80" spans="1:8" ht="31.5">
      <c r="A80" s="76" t="s">
        <v>157</v>
      </c>
      <c r="B80" s="81" t="s">
        <v>158</v>
      </c>
      <c r="C80" s="76" t="s">
        <v>22</v>
      </c>
      <c r="D80" s="79"/>
      <c r="E80" s="91"/>
      <c r="G80" s="72">
        <f>15+27+30+45+45+32</f>
        <v>194</v>
      </c>
      <c r="H80" s="72">
        <f>277*1.5</f>
        <v>415.5</v>
      </c>
    </row>
    <row r="81" spans="1:7" ht="31.5">
      <c r="A81" s="76" t="s">
        <v>159</v>
      </c>
      <c r="B81" s="81" t="s">
        <v>160</v>
      </c>
      <c r="C81" s="76" t="s">
        <v>22</v>
      </c>
      <c r="D81" s="79"/>
      <c r="E81" s="91"/>
      <c r="G81" s="72">
        <v>28</v>
      </c>
    </row>
    <row r="82" spans="1:7" ht="31.5">
      <c r="A82" s="76" t="s">
        <v>161</v>
      </c>
      <c r="B82" s="81" t="s">
        <v>162</v>
      </c>
      <c r="C82" s="76" t="s">
        <v>22</v>
      </c>
      <c r="D82" s="79"/>
      <c r="E82" s="91"/>
      <c r="G82" s="72">
        <f>23+21+27+25</f>
        <v>96</v>
      </c>
    </row>
    <row r="83" spans="1:7" ht="15.75">
      <c r="A83" s="76"/>
      <c r="B83" s="98" t="s">
        <v>343</v>
      </c>
      <c r="C83" s="76"/>
      <c r="D83" s="79"/>
      <c r="E83" s="91"/>
    </row>
    <row r="84" spans="1:7" ht="15.75">
      <c r="A84" s="76" t="s">
        <v>165</v>
      </c>
      <c r="B84" s="77" t="s">
        <v>166</v>
      </c>
      <c r="C84" s="96" t="s">
        <v>20</v>
      </c>
      <c r="D84" s="88"/>
      <c r="E84" s="91"/>
    </row>
    <row r="85" spans="1:7" ht="15.75">
      <c r="A85" s="76" t="s">
        <v>167</v>
      </c>
      <c r="B85" s="77" t="s">
        <v>168</v>
      </c>
      <c r="C85" s="96" t="s">
        <v>20</v>
      </c>
      <c r="D85" s="88"/>
      <c r="E85" s="91"/>
    </row>
    <row r="86" spans="1:7" ht="15.75">
      <c r="A86" s="76" t="s">
        <v>169</v>
      </c>
      <c r="B86" s="77" t="s">
        <v>170</v>
      </c>
      <c r="C86" s="96" t="s">
        <v>20</v>
      </c>
      <c r="D86" s="88"/>
      <c r="E86" s="91"/>
    </row>
    <row r="87" spans="1:7" ht="15.75">
      <c r="A87" s="76" t="s">
        <v>171</v>
      </c>
      <c r="B87" s="77" t="s">
        <v>172</v>
      </c>
      <c r="C87" s="96" t="s">
        <v>20</v>
      </c>
      <c r="D87" s="88"/>
      <c r="E87" s="91"/>
    </row>
    <row r="88" spans="1:7" ht="15.75">
      <c r="A88" s="76" t="s">
        <v>173</v>
      </c>
      <c r="B88" s="77" t="s">
        <v>292</v>
      </c>
      <c r="C88" s="96" t="s">
        <v>20</v>
      </c>
      <c r="D88" s="88"/>
      <c r="E88" s="91"/>
    </row>
    <row r="89" spans="1:7" ht="15.75">
      <c r="A89" s="76" t="s">
        <v>174</v>
      </c>
      <c r="B89" s="77" t="s">
        <v>293</v>
      </c>
      <c r="C89" s="96" t="s">
        <v>20</v>
      </c>
      <c r="D89" s="88"/>
      <c r="E89" s="91"/>
    </row>
    <row r="90" spans="1:7" ht="15.75">
      <c r="A90" s="76" t="s">
        <v>175</v>
      </c>
      <c r="B90" s="77" t="s">
        <v>177</v>
      </c>
      <c r="C90" s="96" t="s">
        <v>20</v>
      </c>
      <c r="D90" s="88"/>
      <c r="E90" s="91"/>
    </row>
    <row r="91" spans="1:7" ht="15.75">
      <c r="A91" s="76"/>
      <c r="B91" s="85" t="s">
        <v>32</v>
      </c>
      <c r="C91" s="94"/>
      <c r="D91" s="84"/>
      <c r="E91" s="91"/>
    </row>
    <row r="92" spans="1:7" ht="15.75">
      <c r="A92" s="76" t="s">
        <v>404</v>
      </c>
      <c r="B92" s="77" t="s">
        <v>33</v>
      </c>
      <c r="C92" s="96" t="s">
        <v>20</v>
      </c>
      <c r="D92" s="88"/>
      <c r="E92" s="91"/>
    </row>
    <row r="93" spans="1:7" ht="15.75">
      <c r="A93" s="89" t="s">
        <v>405</v>
      </c>
      <c r="B93" s="85" t="s">
        <v>28</v>
      </c>
      <c r="C93" s="85"/>
      <c r="D93" s="84"/>
      <c r="E93" s="86"/>
    </row>
    <row r="94" spans="1:7" ht="15.75">
      <c r="A94" s="95" t="s">
        <v>406</v>
      </c>
      <c r="B94" s="100" t="s">
        <v>187</v>
      </c>
      <c r="C94" s="77" t="s">
        <v>19</v>
      </c>
      <c r="D94" s="88"/>
      <c r="E94" s="78"/>
      <c r="G94" s="101"/>
    </row>
    <row r="95" spans="1:7" ht="15.75">
      <c r="A95" s="95" t="s">
        <v>178</v>
      </c>
      <c r="B95" s="102" t="s">
        <v>189</v>
      </c>
      <c r="C95" s="77" t="s">
        <v>19</v>
      </c>
      <c r="D95" s="88"/>
      <c r="E95" s="78"/>
      <c r="G95" s="101"/>
    </row>
    <row r="96" spans="1:7" ht="15.75">
      <c r="A96" s="95" t="s">
        <v>179</v>
      </c>
      <c r="B96" s="102" t="s">
        <v>295</v>
      </c>
      <c r="C96" s="77" t="s">
        <v>19</v>
      </c>
      <c r="D96" s="88"/>
      <c r="E96" s="78"/>
    </row>
    <row r="97" spans="1:5" ht="15.75">
      <c r="A97" s="95" t="s">
        <v>180</v>
      </c>
      <c r="B97" s="100" t="s">
        <v>195</v>
      </c>
      <c r="C97" s="77" t="s">
        <v>19</v>
      </c>
      <c r="D97" s="79"/>
      <c r="E97" s="78"/>
    </row>
    <row r="98" spans="1:5" ht="15.75">
      <c r="A98" s="76"/>
      <c r="B98" s="90"/>
      <c r="C98" s="76"/>
      <c r="D98" s="79"/>
      <c r="E98" s="74"/>
    </row>
    <row r="99" spans="1:5" ht="15.75">
      <c r="A99" s="89"/>
      <c r="B99" s="85" t="s">
        <v>352</v>
      </c>
      <c r="C99" s="85"/>
      <c r="D99" s="84"/>
      <c r="E99" s="86"/>
    </row>
  </sheetData>
  <mergeCells count="3">
    <mergeCell ref="A1:E1"/>
    <mergeCell ref="A2:E2"/>
    <mergeCell ref="A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8F670-F915-4A8B-9EBA-4A0F0D3CBA93}">
  <dimension ref="A2:L319"/>
  <sheetViews>
    <sheetView topLeftCell="A136" zoomScale="86" zoomScaleNormal="86" workbookViewId="0">
      <selection activeCell="A5" sqref="A5:XFD10"/>
    </sheetView>
  </sheetViews>
  <sheetFormatPr baseColWidth="10" defaultColWidth="11.5703125" defaultRowHeight="15"/>
  <cols>
    <col min="1" max="1" width="4.28515625" style="103" customWidth="1"/>
    <col min="2" max="2" width="48.7109375" style="103" customWidth="1"/>
    <col min="3" max="3" width="6.140625" style="103" customWidth="1"/>
    <col min="4" max="4" width="11.85546875" style="103" customWidth="1"/>
    <col min="5" max="5" width="13.140625" style="103" customWidth="1"/>
    <col min="6" max="12" width="11.5703125" style="103" hidden="1" customWidth="1"/>
    <col min="13" max="16384" width="11.5703125" style="103"/>
  </cols>
  <sheetData>
    <row r="2" spans="1:10" ht="15.75" customHeight="1">
      <c r="A2" s="225" t="s">
        <v>302</v>
      </c>
      <c r="B2" s="225"/>
      <c r="C2" s="225"/>
      <c r="D2" s="225"/>
      <c r="E2" s="225"/>
    </row>
    <row r="3" spans="1:10" ht="15.75">
      <c r="A3" s="227" t="s">
        <v>303</v>
      </c>
      <c r="B3" s="227"/>
      <c r="C3" s="227"/>
      <c r="D3" s="227"/>
      <c r="E3" s="227"/>
    </row>
    <row r="4" spans="1:10" ht="15.75">
      <c r="A4" s="104"/>
      <c r="B4" s="104"/>
      <c r="C4" s="104"/>
      <c r="D4" s="104"/>
      <c r="E4" s="104"/>
    </row>
    <row r="5" spans="1:10" ht="15.75">
      <c r="A5" s="104"/>
      <c r="B5" s="104"/>
      <c r="C5" s="104"/>
      <c r="D5" s="104"/>
      <c r="E5" s="104"/>
    </row>
    <row r="6" spans="1:10" ht="15.75">
      <c r="A6" s="227" t="s">
        <v>575</v>
      </c>
      <c r="B6" s="227"/>
      <c r="C6" s="227"/>
      <c r="D6" s="227"/>
      <c r="E6" s="227"/>
    </row>
    <row r="8" spans="1:10" ht="31.5">
      <c r="A8" s="108" t="s">
        <v>0</v>
      </c>
      <c r="B8" s="108" t="s">
        <v>58</v>
      </c>
      <c r="C8" s="108" t="s">
        <v>59</v>
      </c>
      <c r="D8" s="216" t="s">
        <v>571</v>
      </c>
      <c r="E8" s="216" t="s">
        <v>572</v>
      </c>
    </row>
    <row r="9" spans="1:10" ht="15.75">
      <c r="A9" s="108" t="s">
        <v>10</v>
      </c>
      <c r="B9" s="109" t="s">
        <v>60</v>
      </c>
      <c r="C9" s="110"/>
      <c r="D9" s="8"/>
      <c r="E9" s="8"/>
    </row>
    <row r="10" spans="1:10" ht="15.75">
      <c r="A10" s="111" t="s">
        <v>44</v>
      </c>
      <c r="B10" s="112" t="s">
        <v>296</v>
      </c>
      <c r="C10" s="110" t="s">
        <v>19</v>
      </c>
      <c r="D10" s="113"/>
      <c r="E10" s="113"/>
    </row>
    <row r="11" spans="1:10" ht="47.25">
      <c r="A11" s="111" t="s">
        <v>62</v>
      </c>
      <c r="B11" s="114" t="s">
        <v>63</v>
      </c>
      <c r="C11" s="111" t="s">
        <v>11</v>
      </c>
      <c r="D11" s="115"/>
      <c r="E11" s="116"/>
    </row>
    <row r="12" spans="1:10" ht="15.75">
      <c r="A12" s="111" t="s">
        <v>64</v>
      </c>
      <c r="B12" s="112" t="s">
        <v>14</v>
      </c>
      <c r="C12" s="110" t="s">
        <v>15</v>
      </c>
      <c r="D12" s="115"/>
      <c r="E12" s="113"/>
    </row>
    <row r="13" spans="1:10" ht="15.75">
      <c r="A13" s="111" t="s">
        <v>65</v>
      </c>
      <c r="B13" s="112" t="s">
        <v>66</v>
      </c>
      <c r="C13" s="110" t="s">
        <v>15</v>
      </c>
      <c r="D13" s="115"/>
      <c r="E13" s="113"/>
    </row>
    <row r="14" spans="1:10" ht="15.75">
      <c r="A14" s="111" t="s">
        <v>67</v>
      </c>
      <c r="B14" s="112" t="s">
        <v>16</v>
      </c>
      <c r="C14" s="110" t="s">
        <v>15</v>
      </c>
      <c r="D14" s="115"/>
      <c r="E14" s="113"/>
    </row>
    <row r="15" spans="1:10" ht="15.75">
      <c r="A15" s="111" t="s">
        <v>68</v>
      </c>
      <c r="B15" s="112" t="s">
        <v>17</v>
      </c>
      <c r="C15" s="110" t="s">
        <v>15</v>
      </c>
      <c r="D15" s="115"/>
      <c r="E15" s="113"/>
    </row>
    <row r="16" spans="1:10" ht="15.75">
      <c r="A16" s="108" t="s">
        <v>13</v>
      </c>
      <c r="B16" s="109" t="s">
        <v>69</v>
      </c>
      <c r="C16" s="110"/>
      <c r="D16" s="8"/>
      <c r="E16" s="8"/>
      <c r="G16" s="117">
        <f>47.8+7.25+7.38</f>
        <v>62.43</v>
      </c>
      <c r="H16" s="117">
        <f>32.1+10.8+10.9</f>
        <v>53.800000000000004</v>
      </c>
      <c r="I16" s="117">
        <v>0</v>
      </c>
      <c r="J16" s="117">
        <v>0</v>
      </c>
    </row>
    <row r="17" spans="1:9">
      <c r="A17" s="110" t="s">
        <v>46</v>
      </c>
      <c r="B17" s="118" t="s">
        <v>407</v>
      </c>
      <c r="C17" s="110" t="s">
        <v>15</v>
      </c>
      <c r="D17" s="115"/>
      <c r="E17" s="115"/>
      <c r="G17" s="117">
        <f>+G16+I16</f>
        <v>62.43</v>
      </c>
      <c r="H17" s="117"/>
    </row>
    <row r="18" spans="1:9" ht="31.5">
      <c r="A18" s="110" t="s">
        <v>48</v>
      </c>
      <c r="B18" s="118" t="s">
        <v>227</v>
      </c>
      <c r="C18" s="110" t="s">
        <v>226</v>
      </c>
      <c r="D18" s="115"/>
      <c r="E18" s="115"/>
      <c r="G18" s="117"/>
      <c r="H18" s="117"/>
    </row>
    <row r="19" spans="1:9" ht="31.5">
      <c r="A19" s="110" t="s">
        <v>225</v>
      </c>
      <c r="B19" s="118" t="s">
        <v>71</v>
      </c>
      <c r="C19" s="110" t="s">
        <v>15</v>
      </c>
      <c r="D19" s="115"/>
      <c r="E19" s="115"/>
      <c r="G19" s="117"/>
      <c r="H19" s="117"/>
    </row>
    <row r="20" spans="1:9" ht="15.75">
      <c r="A20" s="110" t="s">
        <v>72</v>
      </c>
      <c r="B20" s="119" t="s">
        <v>408</v>
      </c>
      <c r="C20" s="110" t="s">
        <v>15</v>
      </c>
      <c r="D20" s="115"/>
      <c r="E20" s="115"/>
      <c r="G20" s="117" t="s">
        <v>409</v>
      </c>
      <c r="H20" s="117" t="s">
        <v>410</v>
      </c>
      <c r="I20" s="103" t="s">
        <v>411</v>
      </c>
    </row>
    <row r="21" spans="1:9" ht="15.75">
      <c r="A21" s="110" t="s">
        <v>74</v>
      </c>
      <c r="B21" s="119" t="s">
        <v>73</v>
      </c>
      <c r="C21" s="110" t="s">
        <v>15</v>
      </c>
      <c r="D21" s="115"/>
      <c r="E21" s="115"/>
      <c r="G21" s="117"/>
      <c r="H21" s="117"/>
    </row>
    <row r="22" spans="1:9" ht="15.75">
      <c r="A22" s="110" t="s">
        <v>77</v>
      </c>
      <c r="B22" s="119" t="s">
        <v>75</v>
      </c>
      <c r="C22" s="110" t="s">
        <v>76</v>
      </c>
      <c r="D22" s="115"/>
      <c r="E22" s="115"/>
      <c r="G22" s="117">
        <f>10.45+10.45+7.35+7.35+8.5+5</f>
        <v>49.1</v>
      </c>
      <c r="H22" s="117">
        <v>74.94</v>
      </c>
      <c r="I22" s="103">
        <v>0</v>
      </c>
    </row>
    <row r="23" spans="1:9" ht="15.75">
      <c r="A23" s="110" t="s">
        <v>79</v>
      </c>
      <c r="B23" s="119" t="s">
        <v>80</v>
      </c>
      <c r="C23" s="110" t="s">
        <v>15</v>
      </c>
      <c r="D23" s="115"/>
      <c r="E23" s="115"/>
      <c r="G23" s="117" t="s">
        <v>412</v>
      </c>
      <c r="H23" s="117" t="s">
        <v>413</v>
      </c>
    </row>
    <row r="24" spans="1:9" ht="15.75">
      <c r="A24" s="110" t="s">
        <v>81</v>
      </c>
      <c r="B24" s="119" t="s">
        <v>82</v>
      </c>
      <c r="C24" s="110" t="s">
        <v>15</v>
      </c>
      <c r="D24" s="115"/>
      <c r="E24" s="115"/>
      <c r="G24" s="117">
        <v>26.25</v>
      </c>
      <c r="H24" s="117">
        <f>14.35+6.35+2.85</f>
        <v>23.55</v>
      </c>
    </row>
    <row r="25" spans="1:9" ht="31.5">
      <c r="A25" s="110" t="s">
        <v>83</v>
      </c>
      <c r="B25" s="118" t="s">
        <v>84</v>
      </c>
      <c r="C25" s="110" t="s">
        <v>15</v>
      </c>
      <c r="D25" s="115"/>
      <c r="E25" s="115"/>
      <c r="G25" s="117"/>
      <c r="H25" s="117"/>
    </row>
    <row r="26" spans="1:9" ht="15.75">
      <c r="A26" s="108" t="s">
        <v>18</v>
      </c>
      <c r="B26" s="120" t="s">
        <v>87</v>
      </c>
      <c r="C26" s="110"/>
      <c r="D26" s="115"/>
      <c r="E26" s="8"/>
    </row>
    <row r="27" spans="1:9" ht="31.5">
      <c r="A27" s="110" t="s">
        <v>50</v>
      </c>
      <c r="B27" s="83" t="s">
        <v>88</v>
      </c>
      <c r="C27" s="110" t="s">
        <v>19</v>
      </c>
      <c r="D27" s="115"/>
      <c r="E27" s="115"/>
    </row>
    <row r="28" spans="1:9" ht="15.75">
      <c r="A28" s="110" t="s">
        <v>51</v>
      </c>
      <c r="B28" s="119" t="s">
        <v>89</v>
      </c>
      <c r="C28" s="110" t="s">
        <v>15</v>
      </c>
      <c r="D28" s="115"/>
      <c r="E28" s="115"/>
    </row>
    <row r="29" spans="1:9" ht="15.75">
      <c r="A29" s="110" t="s">
        <v>90</v>
      </c>
      <c r="B29" s="119" t="s">
        <v>93</v>
      </c>
      <c r="C29" s="110" t="s">
        <v>15</v>
      </c>
      <c r="D29" s="115"/>
      <c r="E29" s="115"/>
    </row>
    <row r="30" spans="1:9" ht="15.75">
      <c r="A30" s="108" t="s">
        <v>21</v>
      </c>
      <c r="B30" s="109" t="s">
        <v>94</v>
      </c>
      <c r="C30" s="110"/>
      <c r="E30" s="8"/>
    </row>
    <row r="31" spans="1:9" ht="15.75">
      <c r="A31" s="110" t="s">
        <v>414</v>
      </c>
      <c r="B31" s="119" t="s">
        <v>95</v>
      </c>
      <c r="C31" s="110" t="s">
        <v>76</v>
      </c>
      <c r="D31" s="115"/>
      <c r="E31" s="115"/>
    </row>
    <row r="32" spans="1:9" ht="15.75">
      <c r="A32" s="110" t="s">
        <v>53</v>
      </c>
      <c r="B32" s="119" t="s">
        <v>304</v>
      </c>
      <c r="C32" s="110" t="s">
        <v>76</v>
      </c>
      <c r="D32" s="115"/>
      <c r="E32" s="115"/>
    </row>
    <row r="33" spans="1:9" ht="15.75">
      <c r="A33" s="110" t="s">
        <v>96</v>
      </c>
      <c r="B33" s="119" t="s">
        <v>98</v>
      </c>
      <c r="C33" s="110" t="s">
        <v>15</v>
      </c>
      <c r="D33" s="115"/>
      <c r="E33" s="115"/>
    </row>
    <row r="34" spans="1:9" ht="15.75">
      <c r="A34" s="110" t="s">
        <v>97</v>
      </c>
      <c r="B34" s="119" t="s">
        <v>100</v>
      </c>
      <c r="C34" s="110" t="s">
        <v>15</v>
      </c>
      <c r="D34" s="115"/>
      <c r="E34" s="115"/>
    </row>
    <row r="35" spans="1:9" ht="15.75">
      <c r="A35" s="110" t="s">
        <v>99</v>
      </c>
      <c r="B35" s="119" t="s">
        <v>102</v>
      </c>
      <c r="C35" s="110" t="s">
        <v>15</v>
      </c>
      <c r="D35" s="115"/>
      <c r="E35" s="115"/>
    </row>
    <row r="36" spans="1:9" ht="47.25">
      <c r="A36" s="110" t="s">
        <v>101</v>
      </c>
      <c r="B36" s="118" t="s">
        <v>312</v>
      </c>
      <c r="C36" s="110" t="s">
        <v>15</v>
      </c>
      <c r="D36" s="115"/>
      <c r="E36" s="115"/>
    </row>
    <row r="37" spans="1:9" ht="15.75">
      <c r="A37" s="110" t="s">
        <v>103</v>
      </c>
      <c r="B37" s="119" t="s">
        <v>415</v>
      </c>
      <c r="C37" s="110" t="s">
        <v>15</v>
      </c>
      <c r="D37" s="115"/>
      <c r="E37" s="115"/>
    </row>
    <row r="38" spans="1:9" ht="15.75">
      <c r="A38" s="108" t="s">
        <v>23</v>
      </c>
      <c r="B38" s="109" t="s">
        <v>107</v>
      </c>
      <c r="C38" s="110"/>
      <c r="D38" s="115"/>
      <c r="E38" s="8"/>
    </row>
    <row r="39" spans="1:9" ht="15.75">
      <c r="A39" s="110" t="s">
        <v>54</v>
      </c>
      <c r="B39" s="119" t="s">
        <v>108</v>
      </c>
      <c r="C39" s="110" t="s">
        <v>76</v>
      </c>
      <c r="D39" s="115"/>
      <c r="E39" s="115"/>
    </row>
    <row r="40" spans="1:9" ht="15.75">
      <c r="A40" s="110" t="s">
        <v>55</v>
      </c>
      <c r="B40" s="119" t="s">
        <v>109</v>
      </c>
      <c r="C40" s="110" t="s">
        <v>76</v>
      </c>
      <c r="D40" s="115"/>
      <c r="E40" s="115"/>
    </row>
    <row r="41" spans="1:9" ht="15.75">
      <c r="A41" s="110" t="s">
        <v>110</v>
      </c>
      <c r="B41" s="119" t="s">
        <v>111</v>
      </c>
      <c r="C41" s="110" t="s">
        <v>76</v>
      </c>
      <c r="D41" s="115"/>
      <c r="E41" s="115"/>
      <c r="G41" s="103">
        <f>1.86+14.85+2.22+3.95+8.01+15.48</f>
        <v>46.370000000000005</v>
      </c>
    </row>
    <row r="42" spans="1:9" ht="31.5">
      <c r="A42" s="110" t="s">
        <v>112</v>
      </c>
      <c r="B42" s="121" t="s">
        <v>298</v>
      </c>
      <c r="C42" s="110" t="s">
        <v>76</v>
      </c>
      <c r="D42" s="115"/>
      <c r="E42" s="115"/>
    </row>
    <row r="43" spans="1:9" ht="31.5">
      <c r="A43" s="110" t="s">
        <v>297</v>
      </c>
      <c r="B43" s="121" t="s">
        <v>299</v>
      </c>
      <c r="C43" s="110" t="s">
        <v>76</v>
      </c>
      <c r="D43" s="115"/>
      <c r="E43" s="115"/>
    </row>
    <row r="44" spans="1:9" ht="15.75">
      <c r="A44" s="108" t="s">
        <v>24</v>
      </c>
      <c r="B44" s="123" t="s">
        <v>117</v>
      </c>
      <c r="C44" s="123"/>
      <c r="D44" s="115"/>
      <c r="E44" s="124"/>
    </row>
    <row r="45" spans="1:9" ht="31.5">
      <c r="A45" s="110" t="s">
        <v>118</v>
      </c>
      <c r="B45" s="118" t="s">
        <v>119</v>
      </c>
      <c r="C45" s="110" t="s">
        <v>19</v>
      </c>
      <c r="D45" s="115"/>
      <c r="E45" s="115"/>
      <c r="G45" s="117" t="s">
        <v>416</v>
      </c>
      <c r="H45" s="117" t="s">
        <v>417</v>
      </c>
      <c r="I45" s="117"/>
    </row>
    <row r="46" spans="1:9" ht="15.75">
      <c r="A46" s="110" t="s">
        <v>120</v>
      </c>
      <c r="B46" s="119" t="s">
        <v>418</v>
      </c>
      <c r="C46" s="110" t="s">
        <v>22</v>
      </c>
      <c r="D46" s="115"/>
      <c r="E46" s="115"/>
      <c r="G46" s="117">
        <f>10.45*8</f>
        <v>83.6</v>
      </c>
      <c r="H46" s="117">
        <f>6.3*2</f>
        <v>12.6</v>
      </c>
      <c r="I46" s="117"/>
    </row>
    <row r="47" spans="1:9" ht="15.75">
      <c r="A47" s="110" t="s">
        <v>121</v>
      </c>
      <c r="B47" s="119" t="s">
        <v>374</v>
      </c>
      <c r="C47" s="110" t="s">
        <v>22</v>
      </c>
      <c r="D47" s="115"/>
      <c r="E47" s="115"/>
    </row>
    <row r="48" spans="1:9" ht="15.75">
      <c r="A48" s="110" t="s">
        <v>122</v>
      </c>
      <c r="B48" s="119" t="s">
        <v>125</v>
      </c>
      <c r="C48" s="110" t="s">
        <v>22</v>
      </c>
      <c r="D48" s="115"/>
      <c r="E48" s="115"/>
    </row>
    <row r="49" spans="1:5" ht="15.75">
      <c r="A49" s="110" t="s">
        <v>123</v>
      </c>
      <c r="B49" s="118" t="s">
        <v>419</v>
      </c>
      <c r="C49" s="110" t="s">
        <v>420</v>
      </c>
      <c r="D49" s="125"/>
      <c r="E49" s="115"/>
    </row>
    <row r="50" spans="1:5" ht="15.75">
      <c r="A50" s="108" t="s">
        <v>25</v>
      </c>
      <c r="B50" s="123" t="s">
        <v>126</v>
      </c>
      <c r="C50" s="123"/>
      <c r="D50" s="116"/>
      <c r="E50" s="124"/>
    </row>
    <row r="51" spans="1:5" ht="15.75">
      <c r="A51" s="126"/>
      <c r="B51" s="123" t="s">
        <v>127</v>
      </c>
      <c r="C51" s="123"/>
      <c r="D51" s="116"/>
      <c r="E51" s="124"/>
    </row>
    <row r="52" spans="1:5" ht="31.5">
      <c r="A52" s="110" t="s">
        <v>40</v>
      </c>
      <c r="B52" s="118" t="s">
        <v>421</v>
      </c>
      <c r="C52" s="105" t="s">
        <v>20</v>
      </c>
      <c r="D52" s="116"/>
      <c r="E52" s="116"/>
    </row>
    <row r="53" spans="1:5" ht="31.5">
      <c r="A53" s="110" t="s">
        <v>41</v>
      </c>
      <c r="B53" s="118" t="s">
        <v>422</v>
      </c>
      <c r="C53" s="105" t="s">
        <v>20</v>
      </c>
      <c r="D53" s="116"/>
      <c r="E53" s="116"/>
    </row>
    <row r="54" spans="1:5" ht="15.75">
      <c r="A54" s="110" t="s">
        <v>42</v>
      </c>
      <c r="B54" s="123" t="s">
        <v>129</v>
      </c>
      <c r="C54" s="107"/>
      <c r="D54" s="116"/>
      <c r="E54" s="116"/>
    </row>
    <row r="55" spans="1:5" ht="15.75">
      <c r="A55" s="110" t="s">
        <v>128</v>
      </c>
      <c r="B55" s="118" t="s">
        <v>307</v>
      </c>
      <c r="C55" s="105" t="s">
        <v>20</v>
      </c>
      <c r="D55" s="116"/>
      <c r="E55" s="116"/>
    </row>
    <row r="56" spans="1:5" ht="15.75">
      <c r="A56" s="110" t="s">
        <v>270</v>
      </c>
      <c r="B56" s="118" t="s">
        <v>308</v>
      </c>
      <c r="C56" s="105" t="s">
        <v>20</v>
      </c>
      <c r="D56" s="116"/>
      <c r="E56" s="116"/>
    </row>
    <row r="57" spans="1:5" ht="31.5">
      <c r="A57" s="110" t="s">
        <v>271</v>
      </c>
      <c r="B57" s="118" t="s">
        <v>423</v>
      </c>
      <c r="C57" s="105" t="s">
        <v>20</v>
      </c>
      <c r="D57" s="116"/>
      <c r="E57" s="116"/>
    </row>
    <row r="58" spans="1:5" ht="15.75">
      <c r="A58" s="110" t="s">
        <v>272</v>
      </c>
      <c r="B58" s="127" t="s">
        <v>424</v>
      </c>
      <c r="C58" s="105" t="s">
        <v>20</v>
      </c>
      <c r="D58" s="116"/>
      <c r="E58" s="116"/>
    </row>
    <row r="59" spans="1:5" ht="31.5">
      <c r="A59" s="110" t="s">
        <v>275</v>
      </c>
      <c r="B59" s="127" t="s">
        <v>425</v>
      </c>
      <c r="C59" s="105" t="s">
        <v>20</v>
      </c>
      <c r="D59" s="116"/>
      <c r="E59" s="116"/>
    </row>
    <row r="60" spans="1:5" ht="15.75">
      <c r="A60" s="126" t="s">
        <v>27</v>
      </c>
      <c r="B60" s="123" t="s">
        <v>26</v>
      </c>
      <c r="C60" s="107"/>
      <c r="D60" s="125"/>
      <c r="E60" s="124"/>
    </row>
    <row r="61" spans="1:5" ht="15.75">
      <c r="A61" s="106" t="s">
        <v>426</v>
      </c>
      <c r="B61" s="128" t="s">
        <v>300</v>
      </c>
      <c r="C61" s="105" t="s">
        <v>76</v>
      </c>
      <c r="D61" s="125"/>
      <c r="E61" s="125"/>
    </row>
    <row r="62" spans="1:5" ht="15.75">
      <c r="A62" s="126" t="s">
        <v>29</v>
      </c>
      <c r="B62" s="123" t="s">
        <v>134</v>
      </c>
      <c r="C62" s="107"/>
      <c r="D62" s="113"/>
      <c r="E62" s="124"/>
    </row>
    <row r="63" spans="1:5" s="133" customFormat="1" ht="15.75">
      <c r="A63" s="129"/>
      <c r="B63" s="130" t="s">
        <v>321</v>
      </c>
      <c r="C63" s="131"/>
      <c r="D63" s="132"/>
      <c r="E63" s="116"/>
    </row>
    <row r="64" spans="1:5" s="133" customFormat="1" ht="31.5">
      <c r="A64" s="134"/>
      <c r="B64" s="135" t="s">
        <v>427</v>
      </c>
      <c r="C64" s="136" t="s">
        <v>20</v>
      </c>
      <c r="D64" s="137"/>
      <c r="E64" s="116"/>
    </row>
    <row r="65" spans="1:5" s="133" customFormat="1" ht="31.5">
      <c r="A65" s="134"/>
      <c r="B65" s="138" t="s">
        <v>402</v>
      </c>
      <c r="C65" s="136" t="s">
        <v>20</v>
      </c>
      <c r="D65" s="137"/>
      <c r="E65" s="116"/>
    </row>
    <row r="66" spans="1:5" s="133" customFormat="1" ht="15.75">
      <c r="A66" s="134"/>
      <c r="B66" s="138" t="s">
        <v>428</v>
      </c>
      <c r="C66" s="136" t="s">
        <v>20</v>
      </c>
      <c r="D66" s="137"/>
      <c r="E66" s="116"/>
    </row>
    <row r="67" spans="1:5" s="133" customFormat="1" ht="15.75">
      <c r="A67" s="134"/>
      <c r="B67" s="139" t="s">
        <v>335</v>
      </c>
      <c r="C67" s="136" t="s">
        <v>22</v>
      </c>
      <c r="D67" s="137"/>
      <c r="E67" s="116"/>
    </row>
    <row r="68" spans="1:5" s="133" customFormat="1" ht="15.75">
      <c r="A68" s="140"/>
      <c r="B68" s="139" t="s">
        <v>344</v>
      </c>
      <c r="C68" s="136" t="s">
        <v>20</v>
      </c>
      <c r="D68" s="137"/>
      <c r="E68" s="116"/>
    </row>
    <row r="69" spans="1:5" s="133" customFormat="1" ht="15.75">
      <c r="A69" s="134"/>
      <c r="B69" s="139" t="s">
        <v>345</v>
      </c>
      <c r="C69" s="136" t="s">
        <v>22</v>
      </c>
      <c r="D69" s="137"/>
      <c r="E69" s="116"/>
    </row>
    <row r="70" spans="1:5" s="133" customFormat="1" ht="31.5">
      <c r="A70" s="134"/>
      <c r="B70" s="135" t="s">
        <v>346</v>
      </c>
      <c r="C70" s="136" t="s">
        <v>20</v>
      </c>
      <c r="D70" s="137"/>
      <c r="E70" s="116"/>
    </row>
    <row r="71" spans="1:5" ht="15.75">
      <c r="A71" s="110"/>
      <c r="B71" s="130" t="s">
        <v>325</v>
      </c>
      <c r="C71" s="110"/>
      <c r="D71" s="115"/>
      <c r="E71" s="116"/>
    </row>
    <row r="72" spans="1:5" ht="94.5">
      <c r="A72" s="110" t="s">
        <v>347</v>
      </c>
      <c r="B72" s="118" t="s">
        <v>306</v>
      </c>
      <c r="C72" s="110" t="s">
        <v>20</v>
      </c>
      <c r="D72" s="115"/>
      <c r="E72" s="116"/>
    </row>
    <row r="73" spans="1:5" ht="31.5">
      <c r="A73" s="110" t="s">
        <v>348</v>
      </c>
      <c r="B73" s="118" t="s">
        <v>164</v>
      </c>
      <c r="C73" s="110" t="s">
        <v>22</v>
      </c>
      <c r="D73" s="115"/>
      <c r="E73" s="116"/>
    </row>
    <row r="74" spans="1:5" ht="15.75">
      <c r="A74" s="110" t="s">
        <v>137</v>
      </c>
      <c r="B74" s="141" t="s">
        <v>138</v>
      </c>
      <c r="C74" s="110"/>
      <c r="D74" s="115"/>
      <c r="E74" s="116"/>
    </row>
    <row r="75" spans="1:5" ht="15.75">
      <c r="A75" s="110" t="s">
        <v>139</v>
      </c>
      <c r="B75" s="118" t="s">
        <v>140</v>
      </c>
      <c r="C75" s="110" t="s">
        <v>22</v>
      </c>
      <c r="D75" s="115"/>
      <c r="E75" s="116"/>
    </row>
    <row r="76" spans="1:5" ht="15.75">
      <c r="A76" s="110" t="s">
        <v>141</v>
      </c>
      <c r="B76" s="118" t="s">
        <v>142</v>
      </c>
      <c r="C76" s="110" t="s">
        <v>20</v>
      </c>
      <c r="D76" s="115"/>
      <c r="E76" s="116"/>
    </row>
    <row r="77" spans="1:5" ht="15.75">
      <c r="A77" s="110" t="s">
        <v>143</v>
      </c>
      <c r="B77" s="118" t="s">
        <v>144</v>
      </c>
      <c r="C77" s="110" t="s">
        <v>20</v>
      </c>
      <c r="D77" s="115"/>
      <c r="E77" s="116"/>
    </row>
    <row r="78" spans="1:5" ht="15.75">
      <c r="A78" s="110" t="s">
        <v>145</v>
      </c>
      <c r="B78" s="141" t="s">
        <v>146</v>
      </c>
      <c r="C78" s="110"/>
      <c r="D78" s="115"/>
      <c r="E78" s="116"/>
    </row>
    <row r="79" spans="1:5" ht="15.75">
      <c r="A79" s="110" t="s">
        <v>147</v>
      </c>
      <c r="B79" s="118" t="s">
        <v>148</v>
      </c>
      <c r="C79" s="110" t="s">
        <v>22</v>
      </c>
      <c r="D79" s="115"/>
      <c r="E79" s="116"/>
    </row>
    <row r="80" spans="1:5" ht="15.75">
      <c r="A80" s="110" t="s">
        <v>149</v>
      </c>
      <c r="B80" s="118" t="s">
        <v>150</v>
      </c>
      <c r="C80" s="110" t="s">
        <v>22</v>
      </c>
      <c r="D80" s="115"/>
      <c r="E80" s="116"/>
    </row>
    <row r="81" spans="1:7" ht="15.75">
      <c r="A81" s="110" t="s">
        <v>151</v>
      </c>
      <c r="B81" s="118" t="s">
        <v>152</v>
      </c>
      <c r="C81" s="110" t="s">
        <v>22</v>
      </c>
      <c r="D81" s="115"/>
      <c r="E81" s="116"/>
    </row>
    <row r="82" spans="1:7" ht="31.5">
      <c r="A82" s="110" t="s">
        <v>153</v>
      </c>
      <c r="B82" s="118" t="s">
        <v>154</v>
      </c>
      <c r="C82" s="110" t="s">
        <v>30</v>
      </c>
      <c r="D82" s="115"/>
      <c r="E82" s="116"/>
    </row>
    <row r="83" spans="1:7" ht="31.5">
      <c r="A83" s="110" t="s">
        <v>155</v>
      </c>
      <c r="B83" s="118" t="s">
        <v>156</v>
      </c>
      <c r="C83" s="110" t="s">
        <v>20</v>
      </c>
      <c r="D83" s="115"/>
      <c r="E83" s="116"/>
    </row>
    <row r="84" spans="1:7" ht="31.5">
      <c r="A84" s="110" t="s">
        <v>157</v>
      </c>
      <c r="B84" s="118" t="s">
        <v>158</v>
      </c>
      <c r="C84" s="110" t="s">
        <v>22</v>
      </c>
      <c r="D84" s="115"/>
      <c r="E84" s="116"/>
      <c r="G84" s="103">
        <f>15+27+27+30+30+45+45+45</f>
        <v>264</v>
      </c>
    </row>
    <row r="85" spans="1:7" ht="31.5">
      <c r="A85" s="110" t="s">
        <v>159</v>
      </c>
      <c r="B85" s="118" t="s">
        <v>160</v>
      </c>
      <c r="C85" s="110" t="s">
        <v>22</v>
      </c>
      <c r="D85" s="115"/>
      <c r="E85" s="116"/>
      <c r="G85" s="103">
        <f>32+28+28</f>
        <v>88</v>
      </c>
    </row>
    <row r="86" spans="1:7" ht="31.5">
      <c r="A86" s="110" t="s">
        <v>161</v>
      </c>
      <c r="B86" s="118" t="s">
        <v>162</v>
      </c>
      <c r="C86" s="110" t="s">
        <v>22</v>
      </c>
      <c r="D86" s="115"/>
      <c r="E86" s="116"/>
      <c r="G86" s="103">
        <f>23+21+27+25</f>
        <v>96</v>
      </c>
    </row>
    <row r="87" spans="1:7" ht="15.75">
      <c r="A87" s="110" t="s">
        <v>165</v>
      </c>
      <c r="B87" s="112" t="s">
        <v>166</v>
      </c>
      <c r="C87" s="105" t="s">
        <v>20</v>
      </c>
      <c r="D87" s="125"/>
      <c r="E87" s="116"/>
    </row>
    <row r="88" spans="1:7" ht="15.75">
      <c r="A88" s="110" t="s">
        <v>167</v>
      </c>
      <c r="B88" s="112" t="s">
        <v>168</v>
      </c>
      <c r="C88" s="105" t="s">
        <v>20</v>
      </c>
      <c r="D88" s="125"/>
      <c r="E88" s="116"/>
    </row>
    <row r="89" spans="1:7" ht="15.75">
      <c r="A89" s="110" t="s">
        <v>169</v>
      </c>
      <c r="B89" s="112" t="s">
        <v>170</v>
      </c>
      <c r="C89" s="105" t="s">
        <v>20</v>
      </c>
      <c r="D89" s="125"/>
      <c r="E89" s="116"/>
    </row>
    <row r="90" spans="1:7" ht="15.75">
      <c r="A90" s="110" t="s">
        <v>171</v>
      </c>
      <c r="B90" s="112" t="s">
        <v>172</v>
      </c>
      <c r="C90" s="105" t="s">
        <v>20</v>
      </c>
      <c r="D90" s="125"/>
      <c r="E90" s="116"/>
    </row>
    <row r="91" spans="1:7" ht="15.75">
      <c r="A91" s="110" t="s">
        <v>173</v>
      </c>
      <c r="B91" s="112" t="s">
        <v>301</v>
      </c>
      <c r="C91" s="105" t="s">
        <v>20</v>
      </c>
      <c r="D91" s="125"/>
      <c r="E91" s="116"/>
    </row>
    <row r="92" spans="1:7" ht="15.75">
      <c r="A92" s="110" t="s">
        <v>174</v>
      </c>
      <c r="B92" s="112" t="s">
        <v>292</v>
      </c>
      <c r="C92" s="105" t="s">
        <v>20</v>
      </c>
      <c r="D92" s="125"/>
      <c r="E92" s="116"/>
    </row>
    <row r="93" spans="1:7" ht="15.75">
      <c r="A93" s="110" t="s">
        <v>175</v>
      </c>
      <c r="B93" s="112" t="s">
        <v>293</v>
      </c>
      <c r="C93" s="105" t="s">
        <v>20</v>
      </c>
      <c r="D93" s="125"/>
      <c r="E93" s="116"/>
    </row>
    <row r="94" spans="1:7" ht="15.75">
      <c r="A94" s="110" t="s">
        <v>176</v>
      </c>
      <c r="B94" s="112" t="s">
        <v>177</v>
      </c>
      <c r="C94" s="105" t="s">
        <v>20</v>
      </c>
      <c r="D94" s="125"/>
      <c r="E94" s="116"/>
    </row>
    <row r="95" spans="1:7" ht="15.75">
      <c r="A95" s="110"/>
      <c r="B95" s="123" t="s">
        <v>32</v>
      </c>
      <c r="C95" s="107"/>
      <c r="D95" s="122"/>
      <c r="E95" s="116"/>
    </row>
    <row r="96" spans="1:7" ht="15.75">
      <c r="A96" s="110" t="s">
        <v>429</v>
      </c>
      <c r="B96" s="112" t="s">
        <v>33</v>
      </c>
      <c r="C96" s="105" t="s">
        <v>20</v>
      </c>
      <c r="D96" s="125"/>
      <c r="E96" s="116"/>
    </row>
    <row r="97" spans="1:7" ht="15.75">
      <c r="A97" s="126" t="s">
        <v>38</v>
      </c>
      <c r="B97" s="123" t="s">
        <v>28</v>
      </c>
      <c r="C97" s="123"/>
      <c r="D97" s="125"/>
      <c r="E97" s="124"/>
      <c r="G97" s="142"/>
    </row>
    <row r="98" spans="1:7" ht="15.75">
      <c r="A98" s="106" t="s">
        <v>186</v>
      </c>
      <c r="B98" s="143" t="s">
        <v>187</v>
      </c>
      <c r="C98" s="112" t="s">
        <v>19</v>
      </c>
      <c r="D98" s="125"/>
      <c r="E98" s="113"/>
      <c r="G98" s="142"/>
    </row>
    <row r="99" spans="1:7" ht="15.75">
      <c r="A99" s="106" t="s">
        <v>188</v>
      </c>
      <c r="B99" s="144" t="s">
        <v>189</v>
      </c>
      <c r="C99" s="112" t="s">
        <v>19</v>
      </c>
      <c r="D99" s="125"/>
      <c r="E99" s="113"/>
      <c r="G99" s="142"/>
    </row>
    <row r="100" spans="1:7" ht="15.75">
      <c r="A100" s="106" t="s">
        <v>190</v>
      </c>
      <c r="B100" s="143" t="s">
        <v>191</v>
      </c>
      <c r="C100" s="112" t="s">
        <v>19</v>
      </c>
      <c r="D100" s="125"/>
      <c r="E100" s="113"/>
      <c r="G100" s="142"/>
    </row>
    <row r="101" spans="1:7" ht="15.75">
      <c r="A101" s="106" t="s">
        <v>192</v>
      </c>
      <c r="B101" s="144" t="s">
        <v>193</v>
      </c>
      <c r="C101" s="112" t="s">
        <v>19</v>
      </c>
      <c r="D101" s="125"/>
      <c r="E101" s="113"/>
    </row>
    <row r="102" spans="1:7" ht="15.75">
      <c r="A102" s="106" t="s">
        <v>194</v>
      </c>
      <c r="B102" s="143" t="s">
        <v>195</v>
      </c>
      <c r="C102" s="112" t="s">
        <v>19</v>
      </c>
      <c r="D102" s="115"/>
      <c r="E102" s="113"/>
    </row>
    <row r="105" spans="1:7" ht="15.75">
      <c r="A105" s="227" t="s">
        <v>577</v>
      </c>
      <c r="B105" s="227"/>
      <c r="C105" s="227"/>
      <c r="D105" s="227"/>
      <c r="E105" s="227"/>
    </row>
    <row r="107" spans="1:7" ht="31.5">
      <c r="A107" s="108" t="s">
        <v>0</v>
      </c>
      <c r="B107" s="108" t="s">
        <v>58</v>
      </c>
      <c r="C107" s="108" t="s">
        <v>59</v>
      </c>
      <c r="D107" s="216" t="s">
        <v>571</v>
      </c>
      <c r="E107" s="216" t="s">
        <v>572</v>
      </c>
    </row>
    <row r="108" spans="1:7" ht="15.75">
      <c r="A108" s="108" t="s">
        <v>10</v>
      </c>
      <c r="B108" s="109" t="s">
        <v>60</v>
      </c>
      <c r="C108" s="110"/>
      <c r="D108" s="8"/>
      <c r="E108" s="8"/>
    </row>
    <row r="109" spans="1:7" ht="15.75">
      <c r="A109" s="111" t="s">
        <v>44</v>
      </c>
      <c r="B109" s="112" t="s">
        <v>296</v>
      </c>
      <c r="C109" s="110" t="s">
        <v>19</v>
      </c>
      <c r="D109" s="113"/>
      <c r="E109" s="113"/>
    </row>
    <row r="110" spans="1:7" ht="47.25">
      <c r="A110" s="111" t="s">
        <v>62</v>
      </c>
      <c r="B110" s="114" t="s">
        <v>63</v>
      </c>
      <c r="C110" s="111" t="s">
        <v>11</v>
      </c>
      <c r="D110" s="115"/>
      <c r="E110" s="113"/>
    </row>
    <row r="111" spans="1:7" ht="15.75">
      <c r="A111" s="111" t="s">
        <v>64</v>
      </c>
      <c r="B111" s="112" t="s">
        <v>14</v>
      </c>
      <c r="C111" s="110" t="s">
        <v>15</v>
      </c>
      <c r="D111" s="115"/>
      <c r="E111" s="113"/>
    </row>
    <row r="112" spans="1:7" ht="15.75">
      <c r="A112" s="111" t="s">
        <v>65</v>
      </c>
      <c r="B112" s="112" t="s">
        <v>66</v>
      </c>
      <c r="C112" s="110" t="s">
        <v>15</v>
      </c>
      <c r="D112" s="115"/>
      <c r="E112" s="113"/>
    </row>
    <row r="113" spans="1:10" ht="15.75">
      <c r="A113" s="111" t="s">
        <v>67</v>
      </c>
      <c r="B113" s="112" t="s">
        <v>16</v>
      </c>
      <c r="C113" s="110" t="s">
        <v>15</v>
      </c>
      <c r="D113" s="115"/>
      <c r="E113" s="113"/>
    </row>
    <row r="114" spans="1:10" ht="15.75">
      <c r="A114" s="111" t="s">
        <v>68</v>
      </c>
      <c r="B114" s="112" t="s">
        <v>17</v>
      </c>
      <c r="C114" s="110" t="s">
        <v>15</v>
      </c>
      <c r="D114" s="115"/>
      <c r="E114" s="113"/>
    </row>
    <row r="115" spans="1:10" ht="15.75">
      <c r="A115" s="108" t="s">
        <v>13</v>
      </c>
      <c r="B115" s="109" t="s">
        <v>69</v>
      </c>
      <c r="C115" s="110"/>
      <c r="D115" s="8"/>
      <c r="E115" s="8"/>
      <c r="G115" s="117">
        <f>24+40.2</f>
        <v>64.2</v>
      </c>
      <c r="H115" s="117">
        <f>20+25.4</f>
        <v>45.4</v>
      </c>
      <c r="I115" s="117">
        <v>0</v>
      </c>
      <c r="J115" s="117">
        <v>0</v>
      </c>
    </row>
    <row r="116" spans="1:10" ht="31.5">
      <c r="A116" s="110" t="s">
        <v>46</v>
      </c>
      <c r="B116" s="118" t="s">
        <v>407</v>
      </c>
      <c r="C116" s="110" t="s">
        <v>15</v>
      </c>
      <c r="D116" s="115"/>
      <c r="E116" s="115"/>
      <c r="G116" s="117">
        <f>+G115+I115</f>
        <v>64.2</v>
      </c>
      <c r="H116" s="117"/>
    </row>
    <row r="117" spans="1:10" ht="31.5">
      <c r="A117" s="110" t="s">
        <v>48</v>
      </c>
      <c r="B117" s="118" t="s">
        <v>227</v>
      </c>
      <c r="C117" s="110" t="s">
        <v>226</v>
      </c>
      <c r="D117" s="115"/>
      <c r="E117" s="115"/>
      <c r="G117" s="117"/>
      <c r="H117" s="117"/>
    </row>
    <row r="118" spans="1:10" ht="31.5">
      <c r="A118" s="110" t="s">
        <v>225</v>
      </c>
      <c r="B118" s="118" t="s">
        <v>71</v>
      </c>
      <c r="C118" s="110" t="s">
        <v>15</v>
      </c>
      <c r="D118" s="115"/>
      <c r="E118" s="115"/>
      <c r="G118" s="117"/>
      <c r="H118" s="117"/>
    </row>
    <row r="119" spans="1:10" ht="15.75">
      <c r="A119" s="110" t="s">
        <v>72</v>
      </c>
      <c r="B119" s="119" t="s">
        <v>408</v>
      </c>
      <c r="C119" s="110" t="s">
        <v>15</v>
      </c>
      <c r="D119" s="115"/>
      <c r="E119" s="115"/>
      <c r="G119" s="117"/>
      <c r="H119" s="117"/>
    </row>
    <row r="120" spans="1:10" ht="15.75">
      <c r="A120" s="110" t="s">
        <v>74</v>
      </c>
      <c r="B120" s="119" t="s">
        <v>73</v>
      </c>
      <c r="C120" s="110" t="s">
        <v>15</v>
      </c>
      <c r="D120" s="115"/>
      <c r="E120" s="115"/>
      <c r="G120" s="117" t="s">
        <v>409</v>
      </c>
      <c r="H120" s="117" t="s">
        <v>410</v>
      </c>
      <c r="I120" s="117" t="s">
        <v>430</v>
      </c>
    </row>
    <row r="121" spans="1:10" ht="15.75">
      <c r="A121" s="110" t="s">
        <v>77</v>
      </c>
      <c r="B121" s="119" t="s">
        <v>75</v>
      </c>
      <c r="C121" s="110" t="s">
        <v>76</v>
      </c>
      <c r="D121" s="115"/>
      <c r="E121" s="115"/>
      <c r="G121" s="117">
        <f>6.9+6.9+6+22.3</f>
        <v>42.1</v>
      </c>
      <c r="H121" s="117">
        <v>68.349999999999994</v>
      </c>
      <c r="I121" s="117">
        <v>37.700000000000003</v>
      </c>
    </row>
    <row r="122" spans="1:10" ht="15.75">
      <c r="A122" s="110" t="s">
        <v>79</v>
      </c>
      <c r="B122" s="119" t="s">
        <v>80</v>
      </c>
      <c r="C122" s="110" t="s">
        <v>15</v>
      </c>
      <c r="D122" s="115"/>
      <c r="E122" s="115"/>
      <c r="G122" s="117" t="s">
        <v>412</v>
      </c>
      <c r="H122" s="117" t="s">
        <v>413</v>
      </c>
    </row>
    <row r="123" spans="1:10" ht="15.75">
      <c r="A123" s="110" t="s">
        <v>81</v>
      </c>
      <c r="B123" s="119" t="s">
        <v>82</v>
      </c>
      <c r="C123" s="110" t="s">
        <v>15</v>
      </c>
      <c r="D123" s="115"/>
      <c r="E123" s="115"/>
      <c r="G123" s="117">
        <v>26.65</v>
      </c>
      <c r="H123" s="117">
        <f>11.2+6.35</f>
        <v>17.549999999999997</v>
      </c>
    </row>
    <row r="124" spans="1:10" ht="31.5">
      <c r="A124" s="110" t="s">
        <v>83</v>
      </c>
      <c r="B124" s="118" t="s">
        <v>84</v>
      </c>
      <c r="C124" s="110" t="s">
        <v>15</v>
      </c>
      <c r="D124" s="115"/>
      <c r="E124" s="115"/>
      <c r="G124" s="117"/>
      <c r="H124" s="117"/>
    </row>
    <row r="125" spans="1:10" ht="15.75">
      <c r="A125" s="108" t="s">
        <v>18</v>
      </c>
      <c r="B125" s="120" t="s">
        <v>87</v>
      </c>
      <c r="C125" s="110"/>
      <c r="D125" s="115"/>
      <c r="E125" s="8"/>
    </row>
    <row r="126" spans="1:10" ht="31.5">
      <c r="A126" s="110" t="s">
        <v>50</v>
      </c>
      <c r="B126" s="83" t="s">
        <v>88</v>
      </c>
      <c r="C126" s="110" t="s">
        <v>19</v>
      </c>
      <c r="D126" s="115"/>
      <c r="E126" s="115"/>
    </row>
    <row r="127" spans="1:10" ht="15.75">
      <c r="A127" s="110" t="s">
        <v>51</v>
      </c>
      <c r="B127" s="119" t="s">
        <v>89</v>
      </c>
      <c r="C127" s="110" t="s">
        <v>15</v>
      </c>
      <c r="D127" s="115"/>
      <c r="E127" s="115"/>
    </row>
    <row r="128" spans="1:10" ht="15.75">
      <c r="A128" s="108" t="s">
        <v>21</v>
      </c>
      <c r="B128" s="109" t="s">
        <v>94</v>
      </c>
      <c r="C128" s="110"/>
      <c r="E128" s="8"/>
    </row>
    <row r="129" spans="1:7" ht="15.75">
      <c r="A129" s="110" t="s">
        <v>414</v>
      </c>
      <c r="B129" s="119" t="s">
        <v>95</v>
      </c>
      <c r="C129" s="110" t="s">
        <v>76</v>
      </c>
      <c r="D129" s="115"/>
      <c r="E129" s="115"/>
    </row>
    <row r="130" spans="1:7" ht="15.75">
      <c r="A130" s="110" t="s">
        <v>53</v>
      </c>
      <c r="B130" s="119" t="s">
        <v>98</v>
      </c>
      <c r="C130" s="110" t="s">
        <v>15</v>
      </c>
      <c r="D130" s="115"/>
      <c r="E130" s="115"/>
    </row>
    <row r="131" spans="1:7" ht="15.75">
      <c r="A131" s="110" t="s">
        <v>96</v>
      </c>
      <c r="B131" s="119" t="s">
        <v>100</v>
      </c>
      <c r="C131" s="110" t="s">
        <v>15</v>
      </c>
      <c r="D131" s="115"/>
      <c r="E131" s="115"/>
    </row>
    <row r="132" spans="1:7" ht="15.75">
      <c r="A132" s="110" t="s">
        <v>97</v>
      </c>
      <c r="B132" s="119" t="s">
        <v>431</v>
      </c>
      <c r="C132" s="110" t="s">
        <v>432</v>
      </c>
      <c r="D132" s="115"/>
      <c r="E132" s="115"/>
      <c r="G132" s="103">
        <v>5.64</v>
      </c>
    </row>
    <row r="133" spans="1:7" ht="15.75">
      <c r="A133" s="110" t="s">
        <v>99</v>
      </c>
      <c r="B133" s="119" t="s">
        <v>102</v>
      </c>
      <c r="C133" s="110" t="s">
        <v>15</v>
      </c>
      <c r="D133" s="115"/>
      <c r="E133" s="115"/>
    </row>
    <row r="134" spans="1:7" ht="47.25">
      <c r="A134" s="110" t="s">
        <v>101</v>
      </c>
      <c r="B134" s="118" t="s">
        <v>312</v>
      </c>
      <c r="C134" s="110" t="s">
        <v>15</v>
      </c>
      <c r="D134" s="115"/>
      <c r="E134" s="115"/>
    </row>
    <row r="135" spans="1:7" ht="15.75">
      <c r="A135" s="108" t="s">
        <v>23</v>
      </c>
      <c r="B135" s="109" t="s">
        <v>107</v>
      </c>
      <c r="C135" s="110"/>
      <c r="D135" s="115"/>
      <c r="E135" s="8"/>
    </row>
    <row r="136" spans="1:7" ht="15.75">
      <c r="A136" s="110" t="s">
        <v>54</v>
      </c>
      <c r="B136" s="119" t="s">
        <v>108</v>
      </c>
      <c r="C136" s="110" t="s">
        <v>76</v>
      </c>
      <c r="D136" s="115"/>
      <c r="E136" s="115"/>
    </row>
    <row r="137" spans="1:7" ht="15.75">
      <c r="A137" s="110" t="s">
        <v>55</v>
      </c>
      <c r="B137" s="119" t="s">
        <v>111</v>
      </c>
      <c r="C137" s="110" t="s">
        <v>76</v>
      </c>
      <c r="D137" s="115"/>
      <c r="E137" s="115"/>
      <c r="G137" s="103">
        <f>1.86+14.85+2.22+3.95+8.01+15.48</f>
        <v>46.370000000000005</v>
      </c>
    </row>
    <row r="138" spans="1:7" ht="31.5">
      <c r="A138" s="110" t="s">
        <v>110</v>
      </c>
      <c r="B138" s="121" t="s">
        <v>298</v>
      </c>
      <c r="C138" s="110" t="s">
        <v>76</v>
      </c>
      <c r="D138" s="115"/>
      <c r="E138" s="115"/>
    </row>
    <row r="139" spans="1:7" ht="31.5">
      <c r="A139" s="110" t="s">
        <v>112</v>
      </c>
      <c r="B139" s="118" t="s">
        <v>433</v>
      </c>
      <c r="C139" s="110" t="s">
        <v>76</v>
      </c>
      <c r="D139" s="115"/>
      <c r="E139" s="115"/>
    </row>
    <row r="140" spans="1:7" ht="31.5">
      <c r="A140" s="110" t="s">
        <v>269</v>
      </c>
      <c r="B140" s="121" t="s">
        <v>299</v>
      </c>
      <c r="C140" s="110" t="s">
        <v>76</v>
      </c>
      <c r="D140" s="115"/>
      <c r="E140" s="115"/>
    </row>
    <row r="141" spans="1:7" ht="15.75">
      <c r="A141" s="108" t="s">
        <v>24</v>
      </c>
      <c r="B141" s="123" t="s">
        <v>117</v>
      </c>
      <c r="C141" s="123"/>
      <c r="D141" s="115"/>
      <c r="E141" s="124"/>
    </row>
    <row r="142" spans="1:7" ht="31.5">
      <c r="A142" s="110" t="s">
        <v>118</v>
      </c>
      <c r="B142" s="118" t="s">
        <v>119</v>
      </c>
      <c r="C142" s="110" t="s">
        <v>19</v>
      </c>
      <c r="D142" s="115"/>
      <c r="E142" s="115"/>
    </row>
    <row r="143" spans="1:7" ht="15.75">
      <c r="A143" s="110" t="s">
        <v>120</v>
      </c>
      <c r="B143" s="119" t="s">
        <v>418</v>
      </c>
      <c r="C143" s="110" t="s">
        <v>22</v>
      </c>
      <c r="D143" s="115"/>
      <c r="E143" s="115"/>
    </row>
    <row r="144" spans="1:7" ht="15.75">
      <c r="A144" s="110" t="s">
        <v>121</v>
      </c>
      <c r="B144" s="119" t="s">
        <v>434</v>
      </c>
      <c r="C144" s="110" t="s">
        <v>22</v>
      </c>
      <c r="D144" s="115"/>
      <c r="E144" s="115"/>
    </row>
    <row r="145" spans="1:5" ht="15.75">
      <c r="A145" s="110" t="s">
        <v>122</v>
      </c>
      <c r="B145" s="119" t="s">
        <v>125</v>
      </c>
      <c r="C145" s="110" t="s">
        <v>22</v>
      </c>
      <c r="D145" s="115"/>
      <c r="E145" s="115"/>
    </row>
    <row r="146" spans="1:5" ht="15.75">
      <c r="A146" s="110" t="s">
        <v>123</v>
      </c>
      <c r="B146" s="118" t="s">
        <v>419</v>
      </c>
      <c r="C146" s="110" t="s">
        <v>420</v>
      </c>
      <c r="D146" s="125"/>
      <c r="E146" s="115"/>
    </row>
    <row r="147" spans="1:5" ht="15.75">
      <c r="A147" s="108" t="s">
        <v>25</v>
      </c>
      <c r="B147" s="123" t="s">
        <v>126</v>
      </c>
      <c r="C147" s="123"/>
      <c r="D147" s="116"/>
      <c r="E147" s="124"/>
    </row>
    <row r="148" spans="1:5" ht="15.75">
      <c r="A148" s="126"/>
      <c r="B148" s="123" t="s">
        <v>127</v>
      </c>
      <c r="C148" s="123"/>
      <c r="D148" s="116"/>
      <c r="E148" s="124"/>
    </row>
    <row r="149" spans="1:5" ht="31.5">
      <c r="A149" s="110" t="s">
        <v>40</v>
      </c>
      <c r="B149" s="118" t="s">
        <v>421</v>
      </c>
      <c r="C149" s="105" t="s">
        <v>20</v>
      </c>
      <c r="D149" s="116"/>
      <c r="E149" s="116"/>
    </row>
    <row r="150" spans="1:5" ht="31.5">
      <c r="A150" s="110" t="s">
        <v>41</v>
      </c>
      <c r="B150" s="118" t="s">
        <v>422</v>
      </c>
      <c r="C150" s="105" t="s">
        <v>20</v>
      </c>
      <c r="D150" s="116"/>
      <c r="E150" s="116"/>
    </row>
    <row r="151" spans="1:5" ht="15.75">
      <c r="A151" s="110" t="s">
        <v>42</v>
      </c>
      <c r="B151" s="118" t="s">
        <v>435</v>
      </c>
      <c r="C151" s="105" t="s">
        <v>20</v>
      </c>
      <c r="D151" s="116"/>
      <c r="E151" s="116"/>
    </row>
    <row r="152" spans="1:5" ht="15.75">
      <c r="A152" s="110"/>
      <c r="B152" s="123" t="s">
        <v>129</v>
      </c>
      <c r="C152" s="107"/>
      <c r="D152" s="116"/>
      <c r="E152" s="116"/>
    </row>
    <row r="153" spans="1:5" ht="15.75">
      <c r="A153" s="110" t="s">
        <v>128</v>
      </c>
      <c r="B153" s="118" t="s">
        <v>307</v>
      </c>
      <c r="C153" s="105" t="s">
        <v>20</v>
      </c>
      <c r="D153" s="116"/>
      <c r="E153" s="116"/>
    </row>
    <row r="154" spans="1:5" ht="15.75">
      <c r="A154" s="110" t="s">
        <v>270</v>
      </c>
      <c r="B154" s="118" t="s">
        <v>308</v>
      </c>
      <c r="C154" s="105" t="s">
        <v>20</v>
      </c>
      <c r="D154" s="116"/>
      <c r="E154" s="116"/>
    </row>
    <row r="155" spans="1:5" ht="31.5">
      <c r="A155" s="110" t="s">
        <v>271</v>
      </c>
      <c r="B155" s="118" t="s">
        <v>310</v>
      </c>
      <c r="C155" s="105" t="s">
        <v>20</v>
      </c>
      <c r="D155" s="116"/>
      <c r="E155" s="116"/>
    </row>
    <row r="156" spans="1:5" ht="15.75">
      <c r="A156" s="110" t="s">
        <v>272</v>
      </c>
      <c r="B156" s="127" t="s">
        <v>424</v>
      </c>
      <c r="C156" s="105" t="s">
        <v>20</v>
      </c>
      <c r="D156" s="116"/>
      <c r="E156" s="116"/>
    </row>
    <row r="157" spans="1:5" ht="31.5">
      <c r="A157" s="110" t="s">
        <v>275</v>
      </c>
      <c r="B157" s="127" t="s">
        <v>436</v>
      </c>
      <c r="C157" s="105" t="s">
        <v>20</v>
      </c>
      <c r="D157" s="116"/>
      <c r="E157" s="116"/>
    </row>
    <row r="158" spans="1:5" ht="15.75">
      <c r="A158" s="126" t="s">
        <v>27</v>
      </c>
      <c r="B158" s="123" t="s">
        <v>26</v>
      </c>
      <c r="C158" s="107"/>
      <c r="D158" s="125"/>
      <c r="E158" s="124"/>
    </row>
    <row r="159" spans="1:5" ht="15.75">
      <c r="A159" s="106" t="s">
        <v>426</v>
      </c>
      <c r="B159" s="128" t="s">
        <v>300</v>
      </c>
      <c r="C159" s="105" t="s">
        <v>76</v>
      </c>
      <c r="D159" s="125"/>
      <c r="E159" s="125"/>
    </row>
    <row r="160" spans="1:5" ht="15.75">
      <c r="A160" s="126" t="s">
        <v>29</v>
      </c>
      <c r="B160" s="123" t="s">
        <v>134</v>
      </c>
      <c r="C160" s="107"/>
      <c r="D160" s="113"/>
      <c r="E160" s="124"/>
    </row>
    <row r="161" spans="1:5" ht="31.5">
      <c r="A161" s="110" t="s">
        <v>135</v>
      </c>
      <c r="B161" s="118" t="s">
        <v>349</v>
      </c>
      <c r="C161" s="110" t="s">
        <v>11</v>
      </c>
      <c r="D161" s="115"/>
      <c r="E161" s="116"/>
    </row>
    <row r="162" spans="1:5" ht="15.75">
      <c r="A162" s="110" t="s">
        <v>137</v>
      </c>
      <c r="B162" s="141" t="s">
        <v>138</v>
      </c>
      <c r="C162" s="110"/>
      <c r="D162" s="115"/>
      <c r="E162" s="116"/>
    </row>
    <row r="163" spans="1:5" ht="15.75">
      <c r="A163" s="110" t="s">
        <v>139</v>
      </c>
      <c r="B163" s="118" t="s">
        <v>140</v>
      </c>
      <c r="C163" s="110" t="s">
        <v>22</v>
      </c>
      <c r="D163" s="115"/>
      <c r="E163" s="116"/>
    </row>
    <row r="164" spans="1:5" ht="15.75">
      <c r="A164" s="110" t="s">
        <v>141</v>
      </c>
      <c r="B164" s="118" t="s">
        <v>142</v>
      </c>
      <c r="C164" s="110" t="s">
        <v>20</v>
      </c>
      <c r="D164" s="115"/>
      <c r="E164" s="116"/>
    </row>
    <row r="165" spans="1:5" ht="15.75">
      <c r="A165" s="110" t="s">
        <v>143</v>
      </c>
      <c r="B165" s="118" t="s">
        <v>144</v>
      </c>
      <c r="C165" s="110" t="s">
        <v>20</v>
      </c>
      <c r="D165" s="115"/>
      <c r="E165" s="116"/>
    </row>
    <row r="166" spans="1:5" ht="15.75">
      <c r="A166" s="110" t="s">
        <v>145</v>
      </c>
      <c r="B166" s="118" t="s">
        <v>146</v>
      </c>
      <c r="C166" s="110"/>
      <c r="D166" s="115"/>
      <c r="E166" s="116"/>
    </row>
    <row r="167" spans="1:5" ht="15.75">
      <c r="A167" s="110" t="s">
        <v>147</v>
      </c>
      <c r="B167" s="118" t="s">
        <v>148</v>
      </c>
      <c r="C167" s="110" t="s">
        <v>22</v>
      </c>
      <c r="D167" s="115"/>
      <c r="E167" s="116"/>
    </row>
    <row r="168" spans="1:5" ht="15.75">
      <c r="A168" s="110" t="s">
        <v>149</v>
      </c>
      <c r="B168" s="118" t="s">
        <v>150</v>
      </c>
      <c r="C168" s="110" t="s">
        <v>22</v>
      </c>
      <c r="D168" s="115"/>
      <c r="E168" s="116"/>
    </row>
    <row r="169" spans="1:5" ht="15.75">
      <c r="A169" s="110" t="s">
        <v>151</v>
      </c>
      <c r="B169" s="118" t="s">
        <v>152</v>
      </c>
      <c r="C169" s="110" t="s">
        <v>22</v>
      </c>
      <c r="D169" s="115"/>
      <c r="E169" s="116"/>
    </row>
    <row r="170" spans="1:5" ht="31.5">
      <c r="A170" s="110" t="s">
        <v>153</v>
      </c>
      <c r="B170" s="118" t="s">
        <v>154</v>
      </c>
      <c r="C170" s="110" t="s">
        <v>30</v>
      </c>
      <c r="D170" s="115"/>
      <c r="E170" s="116"/>
    </row>
    <row r="171" spans="1:5" ht="31.5">
      <c r="A171" s="110" t="s">
        <v>155</v>
      </c>
      <c r="B171" s="118" t="s">
        <v>156</v>
      </c>
      <c r="C171" s="110" t="s">
        <v>20</v>
      </c>
      <c r="D171" s="115"/>
      <c r="E171" s="116"/>
    </row>
    <row r="172" spans="1:5" ht="31.5">
      <c r="A172" s="110" t="s">
        <v>157</v>
      </c>
      <c r="B172" s="118" t="s">
        <v>158</v>
      </c>
      <c r="C172" s="110" t="s">
        <v>22</v>
      </c>
      <c r="D172" s="115"/>
      <c r="E172" s="116"/>
    </row>
    <row r="173" spans="1:5" ht="31.5">
      <c r="A173" s="110" t="s">
        <v>159</v>
      </c>
      <c r="B173" s="118" t="s">
        <v>160</v>
      </c>
      <c r="C173" s="110" t="s">
        <v>22</v>
      </c>
      <c r="D173" s="115"/>
      <c r="E173" s="116"/>
    </row>
    <row r="174" spans="1:5" ht="31.5">
      <c r="A174" s="110" t="s">
        <v>161</v>
      </c>
      <c r="B174" s="118" t="s">
        <v>162</v>
      </c>
      <c r="C174" s="110" t="s">
        <v>22</v>
      </c>
      <c r="D174" s="115"/>
      <c r="E174" s="116"/>
    </row>
    <row r="175" spans="1:5" ht="31.5">
      <c r="A175" s="110" t="s">
        <v>163</v>
      </c>
      <c r="B175" s="118" t="s">
        <v>164</v>
      </c>
      <c r="C175" s="110" t="s">
        <v>22</v>
      </c>
      <c r="D175" s="115"/>
      <c r="E175" s="116"/>
    </row>
    <row r="176" spans="1:5" ht="15.75">
      <c r="A176" s="110" t="s">
        <v>165</v>
      </c>
      <c r="B176" s="112" t="s">
        <v>166</v>
      </c>
      <c r="C176" s="105" t="s">
        <v>20</v>
      </c>
      <c r="D176" s="125"/>
      <c r="E176" s="116"/>
    </row>
    <row r="177" spans="1:7" ht="15.75">
      <c r="A177" s="110" t="s">
        <v>167</v>
      </c>
      <c r="B177" s="112" t="s">
        <v>168</v>
      </c>
      <c r="C177" s="105" t="s">
        <v>20</v>
      </c>
      <c r="D177" s="125"/>
      <c r="E177" s="116"/>
    </row>
    <row r="178" spans="1:7" ht="15.75">
      <c r="A178" s="110" t="s">
        <v>169</v>
      </c>
      <c r="B178" s="112" t="s">
        <v>170</v>
      </c>
      <c r="C178" s="105" t="s">
        <v>20</v>
      </c>
      <c r="D178" s="125"/>
      <c r="E178" s="116"/>
    </row>
    <row r="179" spans="1:7" ht="15.75">
      <c r="A179" s="110" t="s">
        <v>171</v>
      </c>
      <c r="B179" s="112" t="s">
        <v>172</v>
      </c>
      <c r="C179" s="105" t="s">
        <v>20</v>
      </c>
      <c r="D179" s="125"/>
      <c r="E179" s="116"/>
    </row>
    <row r="180" spans="1:7" ht="15.75">
      <c r="A180" s="110" t="s">
        <v>173</v>
      </c>
      <c r="B180" s="112" t="s">
        <v>301</v>
      </c>
      <c r="C180" s="105" t="s">
        <v>20</v>
      </c>
      <c r="D180" s="125"/>
      <c r="E180" s="116"/>
    </row>
    <row r="181" spans="1:7" ht="15.75">
      <c r="A181" s="110" t="s">
        <v>174</v>
      </c>
      <c r="B181" s="112" t="s">
        <v>292</v>
      </c>
      <c r="C181" s="105" t="s">
        <v>20</v>
      </c>
      <c r="D181" s="125"/>
      <c r="E181" s="116"/>
    </row>
    <row r="182" spans="1:7" ht="15.75">
      <c r="A182" s="110" t="s">
        <v>175</v>
      </c>
      <c r="B182" s="112" t="s">
        <v>293</v>
      </c>
      <c r="C182" s="105" t="s">
        <v>20</v>
      </c>
      <c r="D182" s="125"/>
      <c r="E182" s="116"/>
    </row>
    <row r="183" spans="1:7" ht="15.75">
      <c r="A183" s="110" t="s">
        <v>176</v>
      </c>
      <c r="B183" s="112" t="s">
        <v>177</v>
      </c>
      <c r="C183" s="105" t="s">
        <v>20</v>
      </c>
      <c r="D183" s="125"/>
      <c r="E183" s="116"/>
    </row>
    <row r="184" spans="1:7" ht="15.75">
      <c r="A184" s="110"/>
      <c r="B184" s="123" t="s">
        <v>32</v>
      </c>
      <c r="C184" s="107"/>
      <c r="D184" s="122"/>
      <c r="E184" s="116"/>
    </row>
    <row r="185" spans="1:7" ht="15.75">
      <c r="A185" s="110" t="s">
        <v>429</v>
      </c>
      <c r="B185" s="112" t="s">
        <v>33</v>
      </c>
      <c r="C185" s="105" t="s">
        <v>20</v>
      </c>
      <c r="D185" s="125"/>
      <c r="E185" s="116"/>
    </row>
    <row r="186" spans="1:7" ht="15.75">
      <c r="A186" s="126" t="s">
        <v>437</v>
      </c>
      <c r="B186" s="123" t="s">
        <v>28</v>
      </c>
      <c r="C186" s="123"/>
      <c r="D186" s="125"/>
      <c r="E186" s="124"/>
      <c r="G186" s="142"/>
    </row>
    <row r="187" spans="1:7" ht="15.75">
      <c r="A187" s="106" t="s">
        <v>438</v>
      </c>
      <c r="B187" s="143" t="s">
        <v>187</v>
      </c>
      <c r="C187" s="112" t="s">
        <v>19</v>
      </c>
      <c r="D187" s="125"/>
      <c r="E187" s="113"/>
      <c r="G187" s="142"/>
    </row>
    <row r="188" spans="1:7" ht="15.75">
      <c r="A188" s="106" t="s">
        <v>178</v>
      </c>
      <c r="B188" s="144" t="s">
        <v>189</v>
      </c>
      <c r="C188" s="112" t="s">
        <v>19</v>
      </c>
      <c r="D188" s="125"/>
      <c r="E188" s="113"/>
      <c r="G188" s="142"/>
    </row>
    <row r="189" spans="1:7" ht="15.75">
      <c r="A189" s="106" t="s">
        <v>179</v>
      </c>
      <c r="B189" s="144" t="s">
        <v>311</v>
      </c>
      <c r="C189" s="112" t="s">
        <v>19</v>
      </c>
      <c r="D189" s="125"/>
      <c r="E189" s="113"/>
    </row>
    <row r="190" spans="1:7" ht="15.75">
      <c r="A190" s="106" t="s">
        <v>180</v>
      </c>
      <c r="B190" s="143" t="s">
        <v>195</v>
      </c>
      <c r="C190" s="112" t="s">
        <v>19</v>
      </c>
      <c r="D190" s="115"/>
      <c r="E190" s="113"/>
    </row>
    <row r="193" spans="1:12" ht="15.75">
      <c r="A193" s="227" t="s">
        <v>439</v>
      </c>
      <c r="B193" s="227"/>
      <c r="C193" s="227"/>
      <c r="D193" s="227"/>
      <c r="E193" s="227"/>
    </row>
    <row r="195" spans="1:12" ht="31.5">
      <c r="A195" s="108" t="s">
        <v>0</v>
      </c>
      <c r="B195" s="108" t="s">
        <v>58</v>
      </c>
      <c r="C195" s="108" t="s">
        <v>59</v>
      </c>
      <c r="D195" s="216" t="s">
        <v>571</v>
      </c>
      <c r="E195" s="216" t="s">
        <v>572</v>
      </c>
    </row>
    <row r="196" spans="1:12" ht="15.75">
      <c r="A196" s="108" t="s">
        <v>10</v>
      </c>
      <c r="B196" s="109" t="s">
        <v>60</v>
      </c>
      <c r="C196" s="110"/>
      <c r="D196" s="8"/>
      <c r="E196" s="8"/>
    </row>
    <row r="197" spans="1:12" ht="15.75">
      <c r="A197" s="111" t="s">
        <v>44</v>
      </c>
      <c r="B197" s="112" t="s">
        <v>296</v>
      </c>
      <c r="C197" s="110" t="s">
        <v>19</v>
      </c>
      <c r="D197" s="113"/>
      <c r="E197" s="113"/>
    </row>
    <row r="198" spans="1:12" ht="47.25">
      <c r="A198" s="111" t="s">
        <v>62</v>
      </c>
      <c r="B198" s="114" t="s">
        <v>63</v>
      </c>
      <c r="C198" s="111" t="s">
        <v>11</v>
      </c>
      <c r="D198" s="115"/>
      <c r="E198" s="116"/>
    </row>
    <row r="199" spans="1:12" ht="15.75">
      <c r="A199" s="111" t="s">
        <v>64</v>
      </c>
      <c r="B199" s="112" t="s">
        <v>14</v>
      </c>
      <c r="C199" s="110" t="s">
        <v>15</v>
      </c>
      <c r="D199" s="115"/>
      <c r="E199" s="113"/>
    </row>
    <row r="200" spans="1:12" ht="15.75">
      <c r="A200" s="111" t="s">
        <v>65</v>
      </c>
      <c r="B200" s="112" t="s">
        <v>66</v>
      </c>
      <c r="C200" s="110" t="s">
        <v>15</v>
      </c>
      <c r="D200" s="115"/>
      <c r="E200" s="113"/>
    </row>
    <row r="201" spans="1:12" ht="15.75">
      <c r="A201" s="111" t="s">
        <v>67</v>
      </c>
      <c r="B201" s="112" t="s">
        <v>16</v>
      </c>
      <c r="C201" s="110" t="s">
        <v>15</v>
      </c>
      <c r="D201" s="115"/>
      <c r="E201" s="113"/>
    </row>
    <row r="202" spans="1:12" ht="15.75">
      <c r="A202" s="111" t="s">
        <v>68</v>
      </c>
      <c r="B202" s="112" t="s">
        <v>17</v>
      </c>
      <c r="C202" s="110" t="s">
        <v>15</v>
      </c>
      <c r="D202" s="115"/>
      <c r="E202" s="113"/>
    </row>
    <row r="203" spans="1:12" ht="15.75">
      <c r="A203" s="108" t="s">
        <v>13</v>
      </c>
      <c r="B203" s="109" t="s">
        <v>69</v>
      </c>
      <c r="C203" s="110"/>
      <c r="D203" s="8"/>
      <c r="E203" s="8"/>
      <c r="G203" s="117">
        <f>60+13.8</f>
        <v>73.8</v>
      </c>
      <c r="H203" s="117">
        <f>32+17.15</f>
        <v>49.15</v>
      </c>
      <c r="I203" s="117">
        <v>0</v>
      </c>
      <c r="J203" s="117">
        <v>0</v>
      </c>
    </row>
    <row r="204" spans="1:12" ht="31.5">
      <c r="A204" s="110" t="s">
        <v>46</v>
      </c>
      <c r="B204" s="118" t="s">
        <v>407</v>
      </c>
      <c r="C204" s="110" t="s">
        <v>15</v>
      </c>
      <c r="D204" s="115"/>
      <c r="E204" s="115"/>
      <c r="G204" s="117">
        <f>+G203+I203</f>
        <v>73.8</v>
      </c>
      <c r="H204" s="117"/>
    </row>
    <row r="205" spans="1:12" ht="31.5">
      <c r="A205" s="110" t="s">
        <v>48</v>
      </c>
      <c r="B205" s="118" t="s">
        <v>227</v>
      </c>
      <c r="C205" s="110" t="s">
        <v>226</v>
      </c>
      <c r="D205" s="115"/>
      <c r="E205" s="115"/>
      <c r="G205" s="117"/>
      <c r="H205" s="117"/>
    </row>
    <row r="206" spans="1:12" ht="31.5">
      <c r="A206" s="110" t="s">
        <v>225</v>
      </c>
      <c r="B206" s="118" t="s">
        <v>71</v>
      </c>
      <c r="C206" s="110" t="s">
        <v>15</v>
      </c>
      <c r="D206" s="115"/>
      <c r="E206" s="115"/>
      <c r="G206" s="117"/>
      <c r="H206" s="117"/>
    </row>
    <row r="207" spans="1:12" ht="15.75">
      <c r="A207" s="110" t="s">
        <v>72</v>
      </c>
      <c r="B207" s="119" t="s">
        <v>408</v>
      </c>
      <c r="C207" s="110" t="s">
        <v>15</v>
      </c>
      <c r="D207" s="115"/>
      <c r="E207" s="115"/>
      <c r="G207" s="117"/>
      <c r="H207" s="117"/>
    </row>
    <row r="208" spans="1:12" ht="15.75">
      <c r="A208" s="110" t="s">
        <v>74</v>
      </c>
      <c r="B208" s="119" t="s">
        <v>73</v>
      </c>
      <c r="C208" s="110" t="s">
        <v>15</v>
      </c>
      <c r="D208" s="115"/>
      <c r="E208" s="115"/>
      <c r="G208" s="117" t="s">
        <v>409</v>
      </c>
      <c r="H208" s="117" t="s">
        <v>410</v>
      </c>
      <c r="I208" s="117" t="s">
        <v>430</v>
      </c>
      <c r="J208" s="117" t="s">
        <v>440</v>
      </c>
      <c r="K208" s="117" t="s">
        <v>441</v>
      </c>
      <c r="L208" s="117" t="s">
        <v>442</v>
      </c>
    </row>
    <row r="209" spans="1:12" ht="15.75">
      <c r="A209" s="110" t="s">
        <v>77</v>
      </c>
      <c r="B209" s="119" t="s">
        <v>75</v>
      </c>
      <c r="C209" s="110" t="s">
        <v>76</v>
      </c>
      <c r="D209" s="115"/>
      <c r="E209" s="115"/>
      <c r="G209" s="117">
        <f>33.2+0.85+7.15</f>
        <v>41.2</v>
      </c>
      <c r="H209" s="117">
        <v>38.6</v>
      </c>
      <c r="I209" s="117">
        <v>0</v>
      </c>
      <c r="J209" s="103">
        <v>26.15</v>
      </c>
      <c r="K209" s="117">
        <v>12.45</v>
      </c>
      <c r="L209" s="103">
        <f>1.2+1.5</f>
        <v>2.7</v>
      </c>
    </row>
    <row r="210" spans="1:12" ht="15.75">
      <c r="A210" s="110" t="s">
        <v>79</v>
      </c>
      <c r="B210" s="119" t="s">
        <v>80</v>
      </c>
      <c r="C210" s="110" t="s">
        <v>15</v>
      </c>
      <c r="D210" s="115"/>
      <c r="E210" s="115"/>
      <c r="G210" s="117" t="s">
        <v>412</v>
      </c>
      <c r="H210" s="117" t="s">
        <v>443</v>
      </c>
    </row>
    <row r="211" spans="1:12" ht="15.75">
      <c r="A211" s="110" t="s">
        <v>81</v>
      </c>
      <c r="B211" s="119" t="s">
        <v>82</v>
      </c>
      <c r="C211" s="110" t="s">
        <v>15</v>
      </c>
      <c r="D211" s="115"/>
      <c r="E211" s="115"/>
      <c r="G211" s="117">
        <f>37.7+0.85</f>
        <v>38.550000000000004</v>
      </c>
      <c r="H211" s="117">
        <v>6.35</v>
      </c>
    </row>
    <row r="212" spans="1:12" ht="31.5">
      <c r="A212" s="110" t="s">
        <v>83</v>
      </c>
      <c r="B212" s="118" t="s">
        <v>84</v>
      </c>
      <c r="C212" s="110" t="s">
        <v>15</v>
      </c>
      <c r="D212" s="115"/>
      <c r="E212" s="115"/>
      <c r="G212" s="117"/>
      <c r="H212" s="117"/>
    </row>
    <row r="213" spans="1:12" ht="15.75">
      <c r="A213" s="108" t="s">
        <v>18</v>
      </c>
      <c r="B213" s="120" t="s">
        <v>87</v>
      </c>
      <c r="C213" s="110"/>
      <c r="D213" s="115"/>
      <c r="E213" s="8"/>
    </row>
    <row r="214" spans="1:12" ht="31.5">
      <c r="A214" s="110" t="s">
        <v>50</v>
      </c>
      <c r="B214" s="83" t="s">
        <v>88</v>
      </c>
      <c r="C214" s="110" t="s">
        <v>19</v>
      </c>
      <c r="D214" s="115"/>
      <c r="E214" s="115"/>
    </row>
    <row r="215" spans="1:12" ht="15.75">
      <c r="A215" s="110" t="s">
        <v>51</v>
      </c>
      <c r="B215" s="119" t="s">
        <v>89</v>
      </c>
      <c r="C215" s="110" t="s">
        <v>15</v>
      </c>
      <c r="D215" s="115"/>
      <c r="E215" s="115"/>
    </row>
    <row r="216" spans="1:12" ht="15.75">
      <c r="A216" s="110" t="s">
        <v>90</v>
      </c>
      <c r="B216" s="119" t="s">
        <v>91</v>
      </c>
      <c r="C216" s="110" t="s">
        <v>15</v>
      </c>
      <c r="D216" s="115"/>
      <c r="E216" s="115"/>
    </row>
    <row r="217" spans="1:12" ht="15.75">
      <c r="A217" s="108" t="s">
        <v>21</v>
      </c>
      <c r="B217" s="109" t="s">
        <v>94</v>
      </c>
      <c r="C217" s="110"/>
      <c r="E217" s="8"/>
    </row>
    <row r="218" spans="1:12" ht="15.75">
      <c r="A218" s="110" t="s">
        <v>414</v>
      </c>
      <c r="B218" s="119" t="s">
        <v>95</v>
      </c>
      <c r="C218" s="110" t="s">
        <v>76</v>
      </c>
      <c r="D218" s="115"/>
      <c r="E218" s="115"/>
    </row>
    <row r="219" spans="1:12" ht="15.75">
      <c r="A219" s="110" t="s">
        <v>53</v>
      </c>
      <c r="B219" s="119" t="s">
        <v>98</v>
      </c>
      <c r="C219" s="110" t="s">
        <v>15</v>
      </c>
      <c r="D219" s="115"/>
      <c r="E219" s="115"/>
    </row>
    <row r="220" spans="1:12" ht="15.75">
      <c r="A220" s="110" t="s">
        <v>96</v>
      </c>
      <c r="B220" s="119" t="s">
        <v>100</v>
      </c>
      <c r="C220" s="110" t="s">
        <v>15</v>
      </c>
      <c r="D220" s="115"/>
      <c r="E220" s="115"/>
    </row>
    <row r="221" spans="1:12" ht="15.75">
      <c r="A221" s="110" t="s">
        <v>97</v>
      </c>
      <c r="B221" s="119" t="s">
        <v>102</v>
      </c>
      <c r="C221" s="110" t="s">
        <v>15</v>
      </c>
      <c r="D221" s="115"/>
      <c r="E221" s="115"/>
    </row>
    <row r="222" spans="1:12" ht="47.25">
      <c r="A222" s="110" t="s">
        <v>99</v>
      </c>
      <c r="B222" s="118" t="s">
        <v>312</v>
      </c>
      <c r="C222" s="110" t="s">
        <v>15</v>
      </c>
      <c r="D222" s="115"/>
      <c r="E222" s="115"/>
    </row>
    <row r="223" spans="1:12" ht="15.75">
      <c r="A223" s="108" t="s">
        <v>23</v>
      </c>
      <c r="B223" s="109" t="s">
        <v>107</v>
      </c>
      <c r="C223" s="110"/>
      <c r="D223" s="115"/>
      <c r="E223" s="8"/>
    </row>
    <row r="224" spans="1:12" ht="15.75">
      <c r="A224" s="110" t="s">
        <v>54</v>
      </c>
      <c r="B224" s="119" t="s">
        <v>108</v>
      </c>
      <c r="C224" s="110" t="s">
        <v>76</v>
      </c>
      <c r="D224" s="115"/>
      <c r="E224" s="115"/>
      <c r="G224" s="103">
        <f>32</f>
        <v>32</v>
      </c>
    </row>
    <row r="225" spans="1:7" ht="15.75">
      <c r="A225" s="110" t="s">
        <v>55</v>
      </c>
      <c r="B225" s="119" t="s">
        <v>111</v>
      </c>
      <c r="C225" s="110" t="s">
        <v>76</v>
      </c>
      <c r="D225" s="115"/>
      <c r="E225" s="115"/>
      <c r="G225" s="103">
        <f>1.86+14.85+2.22+3.95+8.01+15.48</f>
        <v>46.370000000000005</v>
      </c>
    </row>
    <row r="226" spans="1:7" ht="15.75">
      <c r="A226" s="110" t="s">
        <v>110</v>
      </c>
      <c r="B226" s="119" t="s">
        <v>444</v>
      </c>
      <c r="C226" s="110" t="s">
        <v>420</v>
      </c>
      <c r="D226" s="115"/>
      <c r="E226" s="115"/>
    </row>
    <row r="227" spans="1:7" ht="15.75">
      <c r="A227" s="110" t="s">
        <v>112</v>
      </c>
      <c r="B227" s="119" t="s">
        <v>445</v>
      </c>
      <c r="C227" s="110" t="s">
        <v>20</v>
      </c>
      <c r="D227" s="115"/>
      <c r="E227" s="115"/>
    </row>
    <row r="228" spans="1:7" ht="31.5">
      <c r="A228" s="110" t="s">
        <v>269</v>
      </c>
      <c r="B228" s="121" t="s">
        <v>298</v>
      </c>
      <c r="C228" s="110" t="s">
        <v>76</v>
      </c>
      <c r="D228" s="115"/>
      <c r="E228" s="115"/>
    </row>
    <row r="229" spans="1:7" ht="31.5">
      <c r="A229" s="110" t="s">
        <v>297</v>
      </c>
      <c r="B229" s="121" t="s">
        <v>299</v>
      </c>
      <c r="C229" s="110" t="s">
        <v>76</v>
      </c>
      <c r="D229" s="115"/>
      <c r="E229" s="115"/>
    </row>
    <row r="230" spans="1:7" ht="15.75">
      <c r="A230" s="108" t="s">
        <v>24</v>
      </c>
      <c r="B230" s="123" t="s">
        <v>117</v>
      </c>
      <c r="C230" s="123"/>
      <c r="D230" s="115"/>
      <c r="E230" s="124"/>
    </row>
    <row r="231" spans="1:7" ht="31.5">
      <c r="A231" s="110" t="s">
        <v>118</v>
      </c>
      <c r="B231" s="118" t="s">
        <v>119</v>
      </c>
      <c r="C231" s="110" t="s">
        <v>19</v>
      </c>
      <c r="D231" s="115"/>
      <c r="E231" s="115"/>
    </row>
    <row r="232" spans="1:7" ht="31.5">
      <c r="A232" s="110" t="s">
        <v>120</v>
      </c>
      <c r="B232" s="118" t="s">
        <v>418</v>
      </c>
      <c r="C232" s="110" t="s">
        <v>22</v>
      </c>
      <c r="D232" s="115"/>
      <c r="E232" s="115"/>
    </row>
    <row r="233" spans="1:7" ht="15.75">
      <c r="A233" s="110" t="s">
        <v>121</v>
      </c>
      <c r="B233" s="119" t="s">
        <v>434</v>
      </c>
      <c r="C233" s="110" t="s">
        <v>22</v>
      </c>
      <c r="D233" s="115"/>
      <c r="E233" s="115"/>
    </row>
    <row r="234" spans="1:7" ht="15.75">
      <c r="A234" s="110" t="s">
        <v>122</v>
      </c>
      <c r="B234" s="119" t="s">
        <v>125</v>
      </c>
      <c r="C234" s="110" t="s">
        <v>22</v>
      </c>
      <c r="D234" s="115"/>
      <c r="E234" s="115"/>
    </row>
    <row r="235" spans="1:7" ht="15.75">
      <c r="A235" s="110" t="s">
        <v>123</v>
      </c>
      <c r="B235" s="118" t="s">
        <v>419</v>
      </c>
      <c r="C235" s="110" t="s">
        <v>420</v>
      </c>
      <c r="D235" s="125"/>
      <c r="E235" s="115"/>
    </row>
    <row r="236" spans="1:7" ht="15.75">
      <c r="A236" s="108" t="s">
        <v>25</v>
      </c>
      <c r="B236" s="123" t="s">
        <v>126</v>
      </c>
      <c r="C236" s="123"/>
      <c r="D236" s="116"/>
      <c r="E236" s="124"/>
    </row>
    <row r="237" spans="1:7" ht="15.75">
      <c r="A237" s="126"/>
      <c r="B237" s="123" t="s">
        <v>127</v>
      </c>
      <c r="C237" s="123"/>
      <c r="D237" s="116"/>
      <c r="E237" s="124"/>
    </row>
    <row r="238" spans="1:7" ht="31.5">
      <c r="A238" s="110" t="s">
        <v>40</v>
      </c>
      <c r="B238" s="118" t="s">
        <v>446</v>
      </c>
      <c r="C238" s="105" t="s">
        <v>20</v>
      </c>
      <c r="D238" s="116"/>
      <c r="E238" s="116"/>
    </row>
    <row r="239" spans="1:7" ht="15.75">
      <c r="A239" s="126"/>
      <c r="B239" s="123" t="s">
        <v>129</v>
      </c>
      <c r="C239" s="107"/>
      <c r="D239" s="116"/>
      <c r="E239" s="116"/>
    </row>
    <row r="240" spans="1:7" ht="20.100000000000001" customHeight="1">
      <c r="A240" s="110" t="s">
        <v>447</v>
      </c>
      <c r="B240" s="118" t="s">
        <v>309</v>
      </c>
      <c r="C240" s="105" t="s">
        <v>20</v>
      </c>
      <c r="D240" s="116"/>
      <c r="E240" s="116"/>
    </row>
    <row r="241" spans="1:5" ht="20.100000000000001" customHeight="1">
      <c r="A241" s="110" t="s">
        <v>42</v>
      </c>
      <c r="B241" s="118" t="s">
        <v>310</v>
      </c>
      <c r="C241" s="105" t="s">
        <v>20</v>
      </c>
      <c r="D241" s="116"/>
      <c r="E241" s="116"/>
    </row>
    <row r="242" spans="1:5" ht="20.100000000000001" customHeight="1">
      <c r="A242" s="110" t="s">
        <v>128</v>
      </c>
      <c r="B242" s="127" t="s">
        <v>424</v>
      </c>
      <c r="C242" s="105" t="s">
        <v>20</v>
      </c>
      <c r="D242" s="116"/>
      <c r="E242" s="116"/>
    </row>
    <row r="243" spans="1:5" ht="27" customHeight="1">
      <c r="A243" s="110" t="s">
        <v>270</v>
      </c>
      <c r="B243" s="127" t="s">
        <v>425</v>
      </c>
      <c r="C243" s="105" t="s">
        <v>20</v>
      </c>
      <c r="D243" s="116"/>
      <c r="E243" s="116"/>
    </row>
    <row r="244" spans="1:5" ht="15.75">
      <c r="A244" s="126" t="s">
        <v>27</v>
      </c>
      <c r="B244" s="123" t="s">
        <v>26</v>
      </c>
      <c r="C244" s="107"/>
      <c r="D244" s="125"/>
      <c r="E244" s="124"/>
    </row>
    <row r="245" spans="1:5" ht="15.75">
      <c r="A245" s="106" t="s">
        <v>426</v>
      </c>
      <c r="B245" s="128" t="s">
        <v>300</v>
      </c>
      <c r="C245" s="105" t="s">
        <v>76</v>
      </c>
      <c r="D245" s="125"/>
      <c r="E245" s="125"/>
    </row>
    <row r="246" spans="1:5" ht="15.75">
      <c r="A246" s="126" t="s">
        <v>29</v>
      </c>
      <c r="B246" s="123" t="s">
        <v>134</v>
      </c>
      <c r="C246" s="107"/>
      <c r="D246" s="113"/>
      <c r="E246" s="124"/>
    </row>
    <row r="247" spans="1:5" ht="39.75" customHeight="1">
      <c r="A247" s="110" t="s">
        <v>135</v>
      </c>
      <c r="B247" s="118" t="s">
        <v>350</v>
      </c>
      <c r="C247" s="110" t="s">
        <v>11</v>
      </c>
      <c r="D247" s="115"/>
      <c r="E247" s="116"/>
    </row>
    <row r="248" spans="1:5" ht="15.75">
      <c r="A248" s="110" t="s">
        <v>137</v>
      </c>
      <c r="B248" s="141" t="s">
        <v>138</v>
      </c>
      <c r="C248" s="110"/>
      <c r="D248" s="115"/>
      <c r="E248" s="116"/>
    </row>
    <row r="249" spans="1:5" ht="15.75">
      <c r="A249" s="110" t="s">
        <v>139</v>
      </c>
      <c r="B249" s="118" t="s">
        <v>140</v>
      </c>
      <c r="C249" s="110" t="s">
        <v>22</v>
      </c>
      <c r="D249" s="115"/>
      <c r="E249" s="116"/>
    </row>
    <row r="250" spans="1:5" ht="15.75">
      <c r="A250" s="110" t="s">
        <v>141</v>
      </c>
      <c r="B250" s="118" t="s">
        <v>142</v>
      </c>
      <c r="C250" s="110" t="s">
        <v>20</v>
      </c>
      <c r="D250" s="115"/>
      <c r="E250" s="116"/>
    </row>
    <row r="251" spans="1:5" ht="15.75">
      <c r="A251" s="110" t="s">
        <v>143</v>
      </c>
      <c r="B251" s="118" t="s">
        <v>144</v>
      </c>
      <c r="C251" s="110" t="s">
        <v>20</v>
      </c>
      <c r="D251" s="115"/>
      <c r="E251" s="116"/>
    </row>
    <row r="252" spans="1:5" ht="15.75">
      <c r="A252" s="110" t="s">
        <v>145</v>
      </c>
      <c r="B252" s="141" t="s">
        <v>351</v>
      </c>
      <c r="C252" s="110"/>
      <c r="D252" s="115"/>
      <c r="E252" s="116"/>
    </row>
    <row r="253" spans="1:5" ht="15.75">
      <c r="A253" s="110" t="s">
        <v>147</v>
      </c>
      <c r="B253" s="118" t="s">
        <v>148</v>
      </c>
      <c r="C253" s="110" t="s">
        <v>22</v>
      </c>
      <c r="D253" s="115"/>
      <c r="E253" s="116"/>
    </row>
    <row r="254" spans="1:5" ht="15.75">
      <c r="A254" s="110" t="s">
        <v>149</v>
      </c>
      <c r="B254" s="118" t="s">
        <v>150</v>
      </c>
      <c r="C254" s="110" t="s">
        <v>22</v>
      </c>
      <c r="D254" s="115"/>
      <c r="E254" s="116"/>
    </row>
    <row r="255" spans="1:5" ht="15.75">
      <c r="A255" s="110" t="s">
        <v>151</v>
      </c>
      <c r="B255" s="118" t="s">
        <v>152</v>
      </c>
      <c r="C255" s="110" t="s">
        <v>22</v>
      </c>
      <c r="D255" s="115"/>
      <c r="E255" s="116"/>
    </row>
    <row r="256" spans="1:5" ht="31.5">
      <c r="A256" s="110" t="s">
        <v>153</v>
      </c>
      <c r="B256" s="118" t="s">
        <v>154</v>
      </c>
      <c r="C256" s="110" t="s">
        <v>30</v>
      </c>
      <c r="D256" s="115"/>
      <c r="E256" s="116"/>
    </row>
    <row r="257" spans="1:7" ht="31.5">
      <c r="A257" s="110" t="s">
        <v>155</v>
      </c>
      <c r="B257" s="118" t="s">
        <v>156</v>
      </c>
      <c r="C257" s="110" t="s">
        <v>20</v>
      </c>
      <c r="D257" s="115"/>
      <c r="E257" s="116"/>
    </row>
    <row r="258" spans="1:7" ht="31.5">
      <c r="A258" s="110" t="s">
        <v>157</v>
      </c>
      <c r="B258" s="118" t="s">
        <v>158</v>
      </c>
      <c r="C258" s="110" t="s">
        <v>22</v>
      </c>
      <c r="D258" s="115"/>
      <c r="E258" s="116"/>
    </row>
    <row r="259" spans="1:7" ht="31.5">
      <c r="A259" s="110" t="s">
        <v>159</v>
      </c>
      <c r="B259" s="118" t="s">
        <v>160</v>
      </c>
      <c r="C259" s="110" t="s">
        <v>22</v>
      </c>
      <c r="D259" s="115"/>
      <c r="E259" s="116"/>
    </row>
    <row r="260" spans="1:7" ht="31.5">
      <c r="A260" s="110" t="s">
        <v>161</v>
      </c>
      <c r="B260" s="118" t="s">
        <v>162</v>
      </c>
      <c r="C260" s="110" t="s">
        <v>22</v>
      </c>
      <c r="D260" s="115"/>
      <c r="E260" s="116"/>
    </row>
    <row r="261" spans="1:7" ht="31.5">
      <c r="A261" s="110" t="s">
        <v>163</v>
      </c>
      <c r="B261" s="118" t="s">
        <v>164</v>
      </c>
      <c r="C261" s="110" t="s">
        <v>22</v>
      </c>
      <c r="D261" s="115"/>
      <c r="E261" s="116"/>
    </row>
    <row r="262" spans="1:7" ht="15.75">
      <c r="A262" s="110" t="s">
        <v>165</v>
      </c>
      <c r="B262" s="112" t="s">
        <v>166</v>
      </c>
      <c r="C262" s="105" t="s">
        <v>20</v>
      </c>
      <c r="D262" s="125"/>
      <c r="E262" s="116"/>
    </row>
    <row r="263" spans="1:7" ht="15.75">
      <c r="A263" s="110" t="s">
        <v>167</v>
      </c>
      <c r="B263" s="112" t="s">
        <v>168</v>
      </c>
      <c r="C263" s="105" t="s">
        <v>20</v>
      </c>
      <c r="D263" s="125"/>
      <c r="E263" s="116"/>
    </row>
    <row r="264" spans="1:7" ht="15.75">
      <c r="A264" s="110" t="s">
        <v>169</v>
      </c>
      <c r="B264" s="112" t="s">
        <v>170</v>
      </c>
      <c r="C264" s="105" t="s">
        <v>20</v>
      </c>
      <c r="D264" s="125"/>
      <c r="E264" s="116"/>
    </row>
    <row r="265" spans="1:7" ht="15.75">
      <c r="A265" s="110" t="s">
        <v>171</v>
      </c>
      <c r="B265" s="112" t="s">
        <v>172</v>
      </c>
      <c r="C265" s="105" t="s">
        <v>20</v>
      </c>
      <c r="D265" s="125"/>
      <c r="E265" s="116"/>
    </row>
    <row r="266" spans="1:7" ht="15.75">
      <c r="A266" s="110" t="s">
        <v>173</v>
      </c>
      <c r="B266" s="112" t="s">
        <v>301</v>
      </c>
      <c r="C266" s="105" t="s">
        <v>20</v>
      </c>
      <c r="D266" s="125"/>
      <c r="E266" s="116"/>
    </row>
    <row r="267" spans="1:7" ht="15.75">
      <c r="A267" s="110" t="s">
        <v>174</v>
      </c>
      <c r="B267" s="112" t="s">
        <v>292</v>
      </c>
      <c r="C267" s="105" t="s">
        <v>20</v>
      </c>
      <c r="D267" s="125"/>
      <c r="E267" s="116"/>
    </row>
    <row r="268" spans="1:7" ht="15.75">
      <c r="A268" s="110" t="s">
        <v>175</v>
      </c>
      <c r="B268" s="112" t="s">
        <v>293</v>
      </c>
      <c r="C268" s="105" t="s">
        <v>20</v>
      </c>
      <c r="D268" s="125"/>
      <c r="E268" s="116"/>
    </row>
    <row r="269" spans="1:7" ht="15.75">
      <c r="A269" s="110"/>
      <c r="B269" s="123" t="s">
        <v>32</v>
      </c>
      <c r="C269" s="107"/>
      <c r="D269" s="122"/>
      <c r="E269" s="116"/>
    </row>
    <row r="270" spans="1:7" ht="15.75">
      <c r="A270" s="110" t="s">
        <v>429</v>
      </c>
      <c r="B270" s="112" t="s">
        <v>33</v>
      </c>
      <c r="C270" s="105" t="s">
        <v>20</v>
      </c>
      <c r="D270" s="125"/>
      <c r="E270" s="116"/>
    </row>
    <row r="271" spans="1:7" ht="15.75">
      <c r="A271" s="126" t="s">
        <v>437</v>
      </c>
      <c r="B271" s="123" t="s">
        <v>28</v>
      </c>
      <c r="C271" s="123"/>
      <c r="D271" s="125"/>
      <c r="E271" s="124"/>
      <c r="G271" s="142"/>
    </row>
    <row r="272" spans="1:7" ht="15.75">
      <c r="A272" s="106" t="s">
        <v>438</v>
      </c>
      <c r="B272" s="143" t="s">
        <v>187</v>
      </c>
      <c r="C272" s="112" t="s">
        <v>19</v>
      </c>
      <c r="D272" s="125"/>
      <c r="E272" s="113"/>
      <c r="G272" s="142"/>
    </row>
    <row r="273" spans="1:10" ht="15.75">
      <c r="A273" s="106" t="s">
        <v>178</v>
      </c>
      <c r="B273" s="144" t="s">
        <v>189</v>
      </c>
      <c r="C273" s="112" t="s">
        <v>19</v>
      </c>
      <c r="D273" s="125"/>
      <c r="E273" s="113"/>
      <c r="G273" s="142"/>
    </row>
    <row r="274" spans="1:10" ht="15.75">
      <c r="A274" s="106" t="s">
        <v>179</v>
      </c>
      <c r="B274" s="144" t="s">
        <v>295</v>
      </c>
      <c r="C274" s="112" t="s">
        <v>19</v>
      </c>
      <c r="D274" s="125"/>
      <c r="E274" s="113"/>
    </row>
    <row r="275" spans="1:10" ht="15.75">
      <c r="A275" s="106" t="s">
        <v>180</v>
      </c>
      <c r="B275" s="143" t="s">
        <v>195</v>
      </c>
      <c r="C275" s="112" t="s">
        <v>19</v>
      </c>
      <c r="D275" s="125"/>
      <c r="E275" s="113"/>
    </row>
    <row r="278" spans="1:10" ht="15.75">
      <c r="A278" s="227" t="s">
        <v>576</v>
      </c>
      <c r="B278" s="227"/>
      <c r="C278" s="227"/>
      <c r="D278" s="227"/>
      <c r="E278" s="227"/>
    </row>
    <row r="279" spans="1:10" ht="31.5">
      <c r="A279" s="108" t="s">
        <v>0</v>
      </c>
      <c r="B279" s="108" t="s">
        <v>58</v>
      </c>
      <c r="C279" s="108" t="s">
        <v>59</v>
      </c>
      <c r="D279" s="216" t="s">
        <v>571</v>
      </c>
      <c r="E279" s="216" t="s">
        <v>572</v>
      </c>
    </row>
    <row r="280" spans="1:10" ht="15.75">
      <c r="A280" s="108" t="s">
        <v>10</v>
      </c>
      <c r="B280" s="109" t="s">
        <v>60</v>
      </c>
      <c r="C280" s="110"/>
      <c r="D280" s="8"/>
      <c r="E280" s="8"/>
    </row>
    <row r="281" spans="1:10" ht="15.75">
      <c r="A281" s="111" t="s">
        <v>44</v>
      </c>
      <c r="B281" s="112" t="s">
        <v>61</v>
      </c>
      <c r="C281" s="110" t="s">
        <v>19</v>
      </c>
      <c r="D281" s="113"/>
      <c r="E281" s="113"/>
    </row>
    <row r="282" spans="1:10" ht="47.25">
      <c r="A282" s="111" t="s">
        <v>62</v>
      </c>
      <c r="B282" s="114" t="s">
        <v>63</v>
      </c>
      <c r="C282" s="111" t="s">
        <v>11</v>
      </c>
      <c r="D282" s="115"/>
      <c r="E282" s="116"/>
    </row>
    <row r="283" spans="1:10" ht="15.75">
      <c r="A283" s="111" t="s">
        <v>64</v>
      </c>
      <c r="B283" s="112" t="s">
        <v>14</v>
      </c>
      <c r="C283" s="110" t="s">
        <v>15</v>
      </c>
      <c r="D283" s="115"/>
      <c r="E283" s="113"/>
    </row>
    <row r="284" spans="1:10" ht="15.75">
      <c r="A284" s="111" t="s">
        <v>65</v>
      </c>
      <c r="B284" s="112" t="s">
        <v>66</v>
      </c>
      <c r="C284" s="110" t="s">
        <v>15</v>
      </c>
      <c r="D284" s="115"/>
      <c r="E284" s="113"/>
    </row>
    <row r="285" spans="1:10" ht="15.75">
      <c r="A285" s="111" t="s">
        <v>67</v>
      </c>
      <c r="B285" s="112" t="s">
        <v>16</v>
      </c>
      <c r="C285" s="110" t="s">
        <v>15</v>
      </c>
      <c r="D285" s="115"/>
      <c r="E285" s="113"/>
    </row>
    <row r="286" spans="1:10" ht="15.75">
      <c r="A286" s="111" t="s">
        <v>68</v>
      </c>
      <c r="B286" s="112" t="s">
        <v>17</v>
      </c>
      <c r="C286" s="110" t="s">
        <v>15</v>
      </c>
      <c r="D286" s="115"/>
      <c r="E286" s="113"/>
    </row>
    <row r="287" spans="1:10" ht="15.75">
      <c r="A287" s="108" t="s">
        <v>13</v>
      </c>
      <c r="B287" s="109" t="s">
        <v>69</v>
      </c>
      <c r="C287" s="110"/>
      <c r="D287" s="8"/>
      <c r="E287" s="8"/>
      <c r="G287" s="117">
        <f>60+13.8</f>
        <v>73.8</v>
      </c>
      <c r="H287" s="117">
        <f>32+17.15</f>
        <v>49.15</v>
      </c>
      <c r="I287" s="117">
        <v>0</v>
      </c>
      <c r="J287" s="117">
        <v>0</v>
      </c>
    </row>
    <row r="288" spans="1:10" ht="31.5">
      <c r="A288" s="110" t="s">
        <v>46</v>
      </c>
      <c r="B288" s="118" t="s">
        <v>407</v>
      </c>
      <c r="C288" s="110" t="s">
        <v>15</v>
      </c>
      <c r="D288" s="115"/>
      <c r="E288" s="115"/>
      <c r="G288" s="117">
        <f>+G287+I287</f>
        <v>73.8</v>
      </c>
      <c r="H288" s="117"/>
    </row>
    <row r="289" spans="1:12" ht="15.75">
      <c r="A289" s="110" t="s">
        <v>48</v>
      </c>
      <c r="B289" s="119" t="s">
        <v>408</v>
      </c>
      <c r="C289" s="110" t="s">
        <v>15</v>
      </c>
      <c r="D289" s="115"/>
      <c r="E289" s="115"/>
      <c r="F289" s="117" t="s">
        <v>409</v>
      </c>
      <c r="G289" s="117" t="s">
        <v>448</v>
      </c>
      <c r="H289" s="117" t="s">
        <v>410</v>
      </c>
      <c r="I289" s="117" t="s">
        <v>430</v>
      </c>
      <c r="J289" s="117" t="s">
        <v>440</v>
      </c>
      <c r="K289" s="117" t="s">
        <v>441</v>
      </c>
      <c r="L289" s="117" t="s">
        <v>442</v>
      </c>
    </row>
    <row r="290" spans="1:12" ht="15.75">
      <c r="A290" s="110" t="s">
        <v>225</v>
      </c>
      <c r="B290" s="119" t="s">
        <v>75</v>
      </c>
      <c r="C290" s="110" t="s">
        <v>76</v>
      </c>
      <c r="D290" s="115"/>
      <c r="E290" s="115"/>
      <c r="F290" s="117">
        <v>15.96</v>
      </c>
      <c r="G290" s="117">
        <f>10.8+8</f>
        <v>18.8</v>
      </c>
      <c r="H290" s="117">
        <v>38.6</v>
      </c>
      <c r="I290" s="117">
        <v>0</v>
      </c>
      <c r="J290" s="103">
        <v>26.15</v>
      </c>
      <c r="K290" s="117">
        <v>12.45</v>
      </c>
      <c r="L290" s="103">
        <f>1.2+1.5</f>
        <v>2.7</v>
      </c>
    </row>
    <row r="291" spans="1:12" ht="15.75">
      <c r="A291" s="110" t="s">
        <v>72</v>
      </c>
      <c r="B291" s="119" t="s">
        <v>80</v>
      </c>
      <c r="C291" s="110" t="s">
        <v>15</v>
      </c>
      <c r="D291" s="115"/>
      <c r="E291" s="115"/>
      <c r="G291" s="117"/>
      <c r="H291" s="117"/>
      <c r="I291" s="103" t="s">
        <v>412</v>
      </c>
    </row>
    <row r="292" spans="1:12" ht="15.75">
      <c r="A292" s="110" t="s">
        <v>74</v>
      </c>
      <c r="B292" s="119" t="s">
        <v>82</v>
      </c>
      <c r="C292" s="110" t="s">
        <v>15</v>
      </c>
      <c r="D292" s="115"/>
      <c r="E292" s="115"/>
      <c r="G292" s="117"/>
      <c r="H292" s="117"/>
      <c r="I292" s="103">
        <f>16.15+2+21.5+2.15+7.05</f>
        <v>48.849999999999994</v>
      </c>
    </row>
    <row r="293" spans="1:12" ht="31.5">
      <c r="A293" s="110" t="s">
        <v>77</v>
      </c>
      <c r="B293" s="118" t="s">
        <v>84</v>
      </c>
      <c r="C293" s="110" t="s">
        <v>15</v>
      </c>
      <c r="D293" s="115"/>
      <c r="E293" s="115"/>
      <c r="G293" s="117"/>
      <c r="H293" s="117"/>
    </row>
    <row r="294" spans="1:12" ht="31.5">
      <c r="A294" s="110" t="s">
        <v>79</v>
      </c>
      <c r="B294" s="118" t="s">
        <v>86</v>
      </c>
      <c r="C294" s="110" t="s">
        <v>15</v>
      </c>
      <c r="D294" s="115"/>
      <c r="E294" s="115"/>
      <c r="G294" s="117"/>
      <c r="H294" s="117" t="s">
        <v>449</v>
      </c>
    </row>
    <row r="295" spans="1:12" ht="15.75">
      <c r="A295" s="108" t="s">
        <v>18</v>
      </c>
      <c r="B295" s="120" t="s">
        <v>87</v>
      </c>
      <c r="C295" s="110"/>
      <c r="D295" s="115"/>
      <c r="E295" s="8"/>
    </row>
    <row r="296" spans="1:12" ht="31.5">
      <c r="A296" s="110" t="s">
        <v>50</v>
      </c>
      <c r="B296" s="83" t="s">
        <v>88</v>
      </c>
      <c r="C296" s="110" t="s">
        <v>19</v>
      </c>
      <c r="D296" s="115"/>
      <c r="E296" s="115"/>
    </row>
    <row r="297" spans="1:12" ht="15.75">
      <c r="A297" s="110" t="s">
        <v>51</v>
      </c>
      <c r="B297" s="119" t="s">
        <v>89</v>
      </c>
      <c r="C297" s="110" t="s">
        <v>15</v>
      </c>
      <c r="D297" s="115"/>
      <c r="E297" s="115"/>
    </row>
    <row r="298" spans="1:12" ht="15.75">
      <c r="A298" s="110" t="s">
        <v>90</v>
      </c>
      <c r="B298" s="119" t="s">
        <v>91</v>
      </c>
      <c r="C298" s="110" t="s">
        <v>15</v>
      </c>
      <c r="D298" s="115"/>
      <c r="E298" s="115"/>
    </row>
    <row r="299" spans="1:12" ht="15.75">
      <c r="A299" s="108" t="s">
        <v>21</v>
      </c>
      <c r="B299" s="109" t="s">
        <v>94</v>
      </c>
      <c r="C299" s="110"/>
      <c r="E299" s="8"/>
    </row>
    <row r="300" spans="1:12" ht="15.75">
      <c r="A300" s="110" t="s">
        <v>414</v>
      </c>
      <c r="B300" s="119" t="s">
        <v>95</v>
      </c>
      <c r="C300" s="110" t="s">
        <v>76</v>
      </c>
      <c r="D300" s="115"/>
      <c r="E300" s="115"/>
    </row>
    <row r="301" spans="1:12" ht="15.75">
      <c r="A301" s="110" t="s">
        <v>53</v>
      </c>
      <c r="B301" s="119" t="s">
        <v>98</v>
      </c>
      <c r="C301" s="110" t="s">
        <v>15</v>
      </c>
      <c r="D301" s="115"/>
      <c r="E301" s="115"/>
    </row>
    <row r="302" spans="1:12" ht="15.75">
      <c r="A302" s="110" t="s">
        <v>96</v>
      </c>
      <c r="B302" s="119" t="s">
        <v>100</v>
      </c>
      <c r="C302" s="110" t="s">
        <v>15</v>
      </c>
      <c r="D302" s="115"/>
      <c r="E302" s="115"/>
    </row>
    <row r="303" spans="1:12" ht="15.75">
      <c r="A303" s="110" t="s">
        <v>97</v>
      </c>
      <c r="B303" s="119" t="s">
        <v>102</v>
      </c>
      <c r="C303" s="110" t="s">
        <v>15</v>
      </c>
      <c r="D303" s="115"/>
      <c r="E303" s="115"/>
    </row>
    <row r="304" spans="1:12" ht="15.75">
      <c r="A304" s="110" t="s">
        <v>99</v>
      </c>
      <c r="B304" s="119" t="s">
        <v>450</v>
      </c>
      <c r="C304" s="110" t="s">
        <v>15</v>
      </c>
      <c r="D304" s="115"/>
      <c r="E304" s="115"/>
      <c r="F304" s="103">
        <f>+(6.75*4)+(6.4*13)+22.4+30.05+8</f>
        <v>170.65</v>
      </c>
    </row>
    <row r="305" spans="1:7" ht="31.5">
      <c r="A305" s="110" t="s">
        <v>101</v>
      </c>
      <c r="B305" s="83" t="s">
        <v>106</v>
      </c>
      <c r="C305" s="110" t="s">
        <v>15</v>
      </c>
      <c r="D305" s="115"/>
      <c r="E305" s="115"/>
    </row>
    <row r="306" spans="1:7" ht="15.75">
      <c r="A306" s="108" t="s">
        <v>23</v>
      </c>
      <c r="B306" s="109" t="s">
        <v>107</v>
      </c>
      <c r="C306" s="110"/>
      <c r="D306" s="115"/>
      <c r="E306" s="8"/>
    </row>
    <row r="307" spans="1:7" ht="15.75">
      <c r="A307" s="110" t="s">
        <v>451</v>
      </c>
      <c r="B307" s="119" t="s">
        <v>111</v>
      </c>
      <c r="C307" s="110" t="s">
        <v>76</v>
      </c>
      <c r="D307" s="115"/>
      <c r="E307" s="115"/>
      <c r="G307" s="103">
        <f>1.86+14.85+2.22+3.95+8.01+15.48</f>
        <v>46.370000000000005</v>
      </c>
    </row>
    <row r="308" spans="1:7" ht="31.5">
      <c r="A308" s="110" t="s">
        <v>55</v>
      </c>
      <c r="B308" s="121" t="s">
        <v>113</v>
      </c>
      <c r="C308" s="110" t="s">
        <v>76</v>
      </c>
      <c r="D308" s="115"/>
      <c r="E308" s="115"/>
    </row>
    <row r="309" spans="1:7" ht="31.5">
      <c r="A309" s="110" t="s">
        <v>110</v>
      </c>
      <c r="B309" s="118" t="s">
        <v>116</v>
      </c>
      <c r="C309" s="110" t="s">
        <v>76</v>
      </c>
      <c r="D309" s="115"/>
      <c r="E309" s="115"/>
    </row>
    <row r="310" spans="1:7" ht="31.5">
      <c r="A310" s="110" t="s">
        <v>297</v>
      </c>
      <c r="B310" s="121" t="s">
        <v>299</v>
      </c>
      <c r="C310" s="110" t="s">
        <v>76</v>
      </c>
      <c r="D310" s="115"/>
      <c r="E310" s="115"/>
    </row>
    <row r="311" spans="1:7" ht="15.75">
      <c r="A311" s="108" t="s">
        <v>452</v>
      </c>
      <c r="B311" s="123" t="s">
        <v>453</v>
      </c>
      <c r="C311" s="107"/>
      <c r="D311" s="116"/>
      <c r="E311" s="116"/>
    </row>
    <row r="312" spans="1:7" ht="15.75">
      <c r="A312" s="110" t="s">
        <v>454</v>
      </c>
      <c r="B312" s="128" t="s">
        <v>455</v>
      </c>
      <c r="C312" s="105" t="s">
        <v>456</v>
      </c>
      <c r="D312" s="116"/>
      <c r="E312" s="116"/>
    </row>
    <row r="313" spans="1:7" ht="15.75">
      <c r="A313" s="110" t="s">
        <v>120</v>
      </c>
      <c r="B313" s="128" t="s">
        <v>457</v>
      </c>
      <c r="C313" s="105" t="s">
        <v>20</v>
      </c>
      <c r="D313" s="116"/>
      <c r="E313" s="116"/>
    </row>
    <row r="314" spans="1:7" ht="15.75">
      <c r="A314" s="108" t="s">
        <v>458</v>
      </c>
      <c r="B314" s="123" t="s">
        <v>459</v>
      </c>
      <c r="C314" s="123"/>
      <c r="D314" s="122"/>
      <c r="E314" s="124"/>
    </row>
    <row r="315" spans="1:7" ht="47.25">
      <c r="A315" s="145" t="s">
        <v>460</v>
      </c>
      <c r="B315" s="128" t="s">
        <v>461</v>
      </c>
      <c r="C315" s="119" t="s">
        <v>11</v>
      </c>
      <c r="D315" s="115"/>
      <c r="E315" s="116"/>
    </row>
    <row r="316" spans="1:7" ht="15.75">
      <c r="A316" s="145" t="s">
        <v>41</v>
      </c>
      <c r="B316" s="143" t="s">
        <v>37</v>
      </c>
      <c r="C316" s="105" t="s">
        <v>462</v>
      </c>
      <c r="D316" s="125"/>
      <c r="E316" s="116"/>
    </row>
    <row r="317" spans="1:7" ht="15.75">
      <c r="A317" s="108" t="s">
        <v>463</v>
      </c>
      <c r="B317" s="123" t="s">
        <v>28</v>
      </c>
      <c r="C317" s="123"/>
      <c r="D317" s="125"/>
      <c r="E317" s="124"/>
      <c r="G317" s="142"/>
    </row>
    <row r="318" spans="1:7" ht="15.75">
      <c r="A318" s="106" t="s">
        <v>426</v>
      </c>
      <c r="B318" s="143" t="s">
        <v>187</v>
      </c>
      <c r="C318" s="112" t="s">
        <v>11</v>
      </c>
      <c r="D318" s="125"/>
      <c r="E318" s="113"/>
      <c r="G318" s="142"/>
    </row>
    <row r="319" spans="1:7" ht="15.75">
      <c r="A319" s="106" t="s">
        <v>359</v>
      </c>
      <c r="B319" s="143" t="s">
        <v>195</v>
      </c>
      <c r="C319" s="112" t="s">
        <v>19</v>
      </c>
      <c r="D319" s="115"/>
      <c r="E319" s="113"/>
    </row>
  </sheetData>
  <mergeCells count="6">
    <mergeCell ref="A278:E278"/>
    <mergeCell ref="A2:E2"/>
    <mergeCell ref="A3:E3"/>
    <mergeCell ref="A6:E6"/>
    <mergeCell ref="A105:E105"/>
    <mergeCell ref="A193:E19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B596-45B1-4A50-933B-635EF3E634CC}">
  <dimension ref="A1:I57"/>
  <sheetViews>
    <sheetView workbookViewId="0">
      <selection activeCell="D5" sqref="D5:E5"/>
    </sheetView>
  </sheetViews>
  <sheetFormatPr baseColWidth="10" defaultRowHeight="12.75"/>
  <cols>
    <col min="1" max="1" width="5" style="147" customWidth="1"/>
    <col min="2" max="2" width="51.7109375" style="147" customWidth="1"/>
    <col min="3" max="3" width="5.7109375" style="147" customWidth="1"/>
    <col min="4" max="4" width="23.28515625" style="147" customWidth="1"/>
    <col min="5" max="5" width="21.7109375" style="213" customWidth="1"/>
    <col min="6" max="16384" width="11.42578125" style="146"/>
  </cols>
  <sheetData>
    <row r="1" spans="1:5" ht="15.75" customHeight="1">
      <c r="A1" s="225" t="s">
        <v>302</v>
      </c>
      <c r="B1" s="225"/>
      <c r="C1" s="225"/>
      <c r="D1" s="225"/>
      <c r="E1" s="225"/>
    </row>
    <row r="3" spans="1:5" ht="15">
      <c r="B3" s="228" t="s">
        <v>520</v>
      </c>
      <c r="C3" s="228"/>
      <c r="D3" s="228"/>
      <c r="E3" s="228"/>
    </row>
    <row r="4" spans="1:5" s="147" customFormat="1" ht="15.75">
      <c r="A4" s="148"/>
      <c r="B4" s="149"/>
      <c r="E4" s="213"/>
    </row>
    <row r="5" spans="1:5" ht="24" customHeight="1">
      <c r="A5" s="150" t="s">
        <v>0</v>
      </c>
      <c r="B5" s="150" t="s">
        <v>464</v>
      </c>
      <c r="C5" s="150" t="s">
        <v>59</v>
      </c>
      <c r="D5" s="216" t="s">
        <v>571</v>
      </c>
      <c r="E5" s="216" t="s">
        <v>572</v>
      </c>
    </row>
    <row r="6" spans="1:5" ht="15.75">
      <c r="A6" s="150">
        <v>1</v>
      </c>
      <c r="B6" s="229" t="s">
        <v>60</v>
      </c>
      <c r="C6" s="229"/>
      <c r="D6" s="229"/>
      <c r="E6" s="214"/>
    </row>
    <row r="7" spans="1:5" ht="15.75">
      <c r="A7" s="152" t="s">
        <v>44</v>
      </c>
      <c r="B7" s="153" t="s">
        <v>465</v>
      </c>
      <c r="C7" s="154" t="s">
        <v>11</v>
      </c>
      <c r="D7" s="155"/>
      <c r="E7" s="215"/>
    </row>
    <row r="8" spans="1:5" ht="47.25">
      <c r="A8" s="152" t="s">
        <v>62</v>
      </c>
      <c r="B8" s="157" t="s">
        <v>466</v>
      </c>
      <c r="C8" s="152" t="s">
        <v>15</v>
      </c>
      <c r="D8" s="156"/>
      <c r="E8" s="215"/>
    </row>
    <row r="9" spans="1:5" ht="94.5">
      <c r="A9" s="152" t="s">
        <v>64</v>
      </c>
      <c r="B9" s="157" t="s">
        <v>467</v>
      </c>
      <c r="C9" s="152" t="s">
        <v>15</v>
      </c>
      <c r="D9" s="156"/>
      <c r="E9" s="215"/>
    </row>
    <row r="10" spans="1:5" s="159" customFormat="1" ht="19.5" customHeight="1">
      <c r="A10" s="152" t="s">
        <v>65</v>
      </c>
      <c r="B10" s="158" t="s">
        <v>468</v>
      </c>
      <c r="C10" s="152" t="s">
        <v>15</v>
      </c>
      <c r="D10" s="156"/>
      <c r="E10" s="215"/>
    </row>
    <row r="11" spans="1:5" ht="24.75" customHeight="1">
      <c r="A11" s="152" t="s">
        <v>67</v>
      </c>
      <c r="B11" s="157" t="s">
        <v>469</v>
      </c>
      <c r="C11" s="152" t="s">
        <v>15</v>
      </c>
      <c r="D11" s="156"/>
      <c r="E11" s="215"/>
    </row>
    <row r="12" spans="1:5" ht="15.75">
      <c r="A12" s="150" t="s">
        <v>13</v>
      </c>
      <c r="B12" s="151" t="s">
        <v>470</v>
      </c>
      <c r="C12" s="151"/>
      <c r="D12" s="151"/>
      <c r="E12" s="214"/>
    </row>
    <row r="13" spans="1:5" ht="47.25">
      <c r="A13" s="152" t="s">
        <v>46</v>
      </c>
      <c r="B13" s="157" t="s">
        <v>471</v>
      </c>
      <c r="C13" s="152" t="s">
        <v>15</v>
      </c>
      <c r="D13" s="156"/>
      <c r="E13" s="215"/>
    </row>
    <row r="14" spans="1:5" ht="69" customHeight="1">
      <c r="A14" s="152" t="s">
        <v>48</v>
      </c>
      <c r="B14" s="157" t="s">
        <v>472</v>
      </c>
      <c r="C14" s="160" t="s">
        <v>15</v>
      </c>
      <c r="D14" s="156"/>
      <c r="E14" s="215"/>
    </row>
    <row r="15" spans="1:5" ht="15.75">
      <c r="A15" s="152" t="s">
        <v>225</v>
      </c>
      <c r="B15" s="157" t="s">
        <v>473</v>
      </c>
      <c r="C15" s="160" t="s">
        <v>76</v>
      </c>
      <c r="D15" s="156"/>
      <c r="E15" s="215"/>
    </row>
    <row r="16" spans="1:5" ht="15.75">
      <c r="A16" s="152" t="s">
        <v>72</v>
      </c>
      <c r="B16" s="157" t="s">
        <v>474</v>
      </c>
      <c r="C16" s="160" t="s">
        <v>76</v>
      </c>
      <c r="D16" s="156"/>
      <c r="E16" s="215"/>
    </row>
    <row r="17" spans="1:5" ht="15.75">
      <c r="A17" s="152" t="s">
        <v>74</v>
      </c>
      <c r="B17" s="157" t="s">
        <v>475</v>
      </c>
      <c r="C17" s="160" t="s">
        <v>15</v>
      </c>
      <c r="D17" s="156"/>
      <c r="E17" s="215"/>
    </row>
    <row r="18" spans="1:5" ht="15.75">
      <c r="A18" s="152" t="s">
        <v>77</v>
      </c>
      <c r="B18" s="157" t="s">
        <v>476</v>
      </c>
      <c r="C18" s="160" t="s">
        <v>15</v>
      </c>
      <c r="D18" s="156"/>
      <c r="E18" s="215"/>
    </row>
    <row r="19" spans="1:5" ht="15.75">
      <c r="A19" s="150" t="s">
        <v>18</v>
      </c>
      <c r="B19" s="151" t="s">
        <v>477</v>
      </c>
      <c r="C19" s="151"/>
      <c r="D19" s="151"/>
      <c r="E19" s="214"/>
    </row>
    <row r="20" spans="1:5" ht="31.5">
      <c r="A20" s="152" t="s">
        <v>50</v>
      </c>
      <c r="B20" s="157" t="s">
        <v>478</v>
      </c>
      <c r="C20" s="152" t="s">
        <v>76</v>
      </c>
      <c r="D20" s="156"/>
      <c r="E20" s="215"/>
    </row>
    <row r="21" spans="1:5" ht="31.5">
      <c r="A21" s="152" t="s">
        <v>51</v>
      </c>
      <c r="B21" s="157" t="s">
        <v>479</v>
      </c>
      <c r="C21" s="152" t="s">
        <v>15</v>
      </c>
      <c r="D21" s="156"/>
      <c r="E21" s="215"/>
    </row>
    <row r="22" spans="1:5" ht="31.5">
      <c r="A22" s="152" t="s">
        <v>90</v>
      </c>
      <c r="B22" s="157" t="s">
        <v>480</v>
      </c>
      <c r="C22" s="152" t="s">
        <v>15</v>
      </c>
      <c r="D22" s="156"/>
      <c r="E22" s="215"/>
    </row>
    <row r="23" spans="1:5" ht="15.75">
      <c r="A23" s="150" t="s">
        <v>21</v>
      </c>
      <c r="B23" s="151" t="s">
        <v>481</v>
      </c>
      <c r="C23" s="151"/>
      <c r="D23" s="151"/>
      <c r="E23" s="214"/>
    </row>
    <row r="24" spans="1:5" ht="15.75">
      <c r="A24" s="152" t="s">
        <v>482</v>
      </c>
      <c r="B24" s="157" t="s">
        <v>483</v>
      </c>
      <c r="C24" s="152" t="s">
        <v>76</v>
      </c>
      <c r="D24" s="156"/>
      <c r="E24" s="215"/>
    </row>
    <row r="25" spans="1:5" ht="15.75">
      <c r="A25" s="152" t="s">
        <v>53</v>
      </c>
      <c r="B25" s="157" t="s">
        <v>484</v>
      </c>
      <c r="C25" s="161" t="s">
        <v>15</v>
      </c>
      <c r="D25" s="156"/>
      <c r="E25" s="162"/>
    </row>
    <row r="26" spans="1:5" ht="15.75">
      <c r="A26" s="152" t="s">
        <v>96</v>
      </c>
      <c r="B26" s="157" t="s">
        <v>485</v>
      </c>
      <c r="C26" s="152" t="s">
        <v>15</v>
      </c>
      <c r="D26" s="156"/>
      <c r="E26" s="215"/>
    </row>
    <row r="27" spans="1:5" ht="31.5">
      <c r="A27" s="152" t="s">
        <v>97</v>
      </c>
      <c r="B27" s="157" t="s">
        <v>486</v>
      </c>
      <c r="C27" s="152" t="s">
        <v>15</v>
      </c>
      <c r="D27" s="156"/>
      <c r="E27" s="215"/>
    </row>
    <row r="28" spans="1:5" ht="15.75">
      <c r="A28" s="152" t="s">
        <v>99</v>
      </c>
      <c r="B28" s="163" t="s">
        <v>98</v>
      </c>
      <c r="C28" s="152" t="s">
        <v>15</v>
      </c>
      <c r="D28" s="156"/>
      <c r="E28" s="215"/>
    </row>
    <row r="29" spans="1:5" ht="15.75">
      <c r="A29" s="152" t="s">
        <v>101</v>
      </c>
      <c r="B29" s="158" t="s">
        <v>487</v>
      </c>
      <c r="C29" s="152" t="s">
        <v>15</v>
      </c>
      <c r="D29" s="156"/>
      <c r="E29" s="215"/>
    </row>
    <row r="30" spans="1:5" ht="15.75">
      <c r="A30" s="152" t="s">
        <v>103</v>
      </c>
      <c r="B30" s="157" t="s">
        <v>488</v>
      </c>
      <c r="C30" s="152" t="s">
        <v>15</v>
      </c>
      <c r="D30" s="156"/>
      <c r="E30" s="215"/>
    </row>
    <row r="31" spans="1:5" ht="15.75">
      <c r="A31" s="152" t="s">
        <v>489</v>
      </c>
      <c r="B31" s="157" t="s">
        <v>490</v>
      </c>
      <c r="C31" s="152" t="s">
        <v>15</v>
      </c>
      <c r="D31" s="156"/>
      <c r="E31" s="215"/>
    </row>
    <row r="32" spans="1:5" ht="15.75">
      <c r="A32" s="150" t="s">
        <v>23</v>
      </c>
      <c r="B32" s="229" t="s">
        <v>107</v>
      </c>
      <c r="C32" s="229"/>
      <c r="D32" s="229"/>
      <c r="E32" s="229"/>
    </row>
    <row r="33" spans="1:5" ht="15.75">
      <c r="A33" s="152" t="s">
        <v>54</v>
      </c>
      <c r="B33" s="157" t="s">
        <v>491</v>
      </c>
      <c r="C33" s="152" t="s">
        <v>76</v>
      </c>
      <c r="D33" s="156"/>
      <c r="E33" s="215"/>
    </row>
    <row r="34" spans="1:5" ht="38.25" customHeight="1">
      <c r="A34" s="152" t="s">
        <v>55</v>
      </c>
      <c r="B34" s="157" t="s">
        <v>492</v>
      </c>
      <c r="C34" s="152" t="s">
        <v>76</v>
      </c>
      <c r="D34" s="156"/>
      <c r="E34" s="215"/>
    </row>
    <row r="35" spans="1:5" ht="15.75">
      <c r="A35" s="152" t="s">
        <v>110</v>
      </c>
      <c r="B35" s="157" t="s">
        <v>493</v>
      </c>
      <c r="C35" s="152" t="s">
        <v>76</v>
      </c>
      <c r="D35" s="156"/>
      <c r="E35" s="215"/>
    </row>
    <row r="36" spans="1:5" ht="15.75">
      <c r="A36" s="152" t="s">
        <v>112</v>
      </c>
      <c r="B36" s="157" t="s">
        <v>494</v>
      </c>
      <c r="C36" s="152" t="s">
        <v>76</v>
      </c>
      <c r="D36" s="156"/>
      <c r="E36" s="215"/>
    </row>
    <row r="37" spans="1:5" ht="15.75">
      <c r="A37" s="150" t="s">
        <v>24</v>
      </c>
      <c r="B37" s="151" t="s">
        <v>495</v>
      </c>
      <c r="C37" s="151"/>
      <c r="D37" s="151"/>
      <c r="E37" s="214"/>
    </row>
    <row r="38" spans="1:5" ht="15.75">
      <c r="A38" s="152" t="s">
        <v>118</v>
      </c>
      <c r="B38" s="157" t="s">
        <v>496</v>
      </c>
      <c r="C38" s="152" t="s">
        <v>22</v>
      </c>
      <c r="D38" s="156"/>
      <c r="E38" s="215"/>
    </row>
    <row r="39" spans="1:5" ht="21.75" customHeight="1">
      <c r="A39" s="152" t="s">
        <v>120</v>
      </c>
      <c r="B39" s="157" t="s">
        <v>497</v>
      </c>
      <c r="C39" s="152" t="s">
        <v>22</v>
      </c>
      <c r="D39" s="156"/>
      <c r="E39" s="215"/>
    </row>
    <row r="40" spans="1:5" ht="30" customHeight="1">
      <c r="A40" s="152" t="s">
        <v>121</v>
      </c>
      <c r="B40" s="157" t="s">
        <v>498</v>
      </c>
      <c r="C40" s="152" t="s">
        <v>22</v>
      </c>
      <c r="D40" s="156"/>
      <c r="E40" s="215"/>
    </row>
    <row r="41" spans="1:5" ht="15.75">
      <c r="A41" s="152" t="s">
        <v>122</v>
      </c>
      <c r="B41" s="157" t="s">
        <v>499</v>
      </c>
      <c r="C41" s="152" t="s">
        <v>20</v>
      </c>
      <c r="D41" s="156"/>
      <c r="E41" s="215"/>
    </row>
    <row r="42" spans="1:5" ht="18" customHeight="1">
      <c r="A42" s="152" t="s">
        <v>123</v>
      </c>
      <c r="B42" s="157" t="s">
        <v>500</v>
      </c>
      <c r="C42" s="152" t="s">
        <v>76</v>
      </c>
      <c r="D42" s="156"/>
      <c r="E42" s="215"/>
    </row>
    <row r="43" spans="1:5" ht="31.5">
      <c r="A43" s="152" t="s">
        <v>124</v>
      </c>
      <c r="B43" s="157" t="s">
        <v>501</v>
      </c>
      <c r="C43" s="152" t="s">
        <v>20</v>
      </c>
      <c r="D43" s="156"/>
      <c r="E43" s="215"/>
    </row>
    <row r="44" spans="1:5" ht="63">
      <c r="A44" s="152" t="s">
        <v>278</v>
      </c>
      <c r="B44" s="157" t="s">
        <v>502</v>
      </c>
      <c r="C44" s="152" t="s">
        <v>22</v>
      </c>
      <c r="D44" s="156"/>
      <c r="E44" s="215"/>
    </row>
    <row r="45" spans="1:5" ht="15.75">
      <c r="A45" s="150" t="s">
        <v>25</v>
      </c>
      <c r="B45" s="151" t="s">
        <v>503</v>
      </c>
      <c r="C45" s="151"/>
      <c r="D45" s="151"/>
      <c r="E45" s="214"/>
    </row>
    <row r="46" spans="1:5" ht="47.25">
      <c r="A46" s="152" t="s">
        <v>40</v>
      </c>
      <c r="B46" s="157" t="s">
        <v>504</v>
      </c>
      <c r="C46" s="152" t="s">
        <v>20</v>
      </c>
      <c r="D46" s="156"/>
      <c r="E46" s="215"/>
    </row>
    <row r="47" spans="1:5" ht="47.25">
      <c r="A47" s="152" t="s">
        <v>41</v>
      </c>
      <c r="B47" s="158" t="s">
        <v>505</v>
      </c>
      <c r="C47" s="152" t="s">
        <v>20</v>
      </c>
      <c r="D47" s="156"/>
      <c r="E47" s="215"/>
    </row>
    <row r="48" spans="1:5" ht="63">
      <c r="A48" s="152" t="s">
        <v>42</v>
      </c>
      <c r="B48" s="158" t="s">
        <v>506</v>
      </c>
      <c r="C48" s="152" t="s">
        <v>20</v>
      </c>
      <c r="D48" s="156"/>
      <c r="E48" s="215"/>
    </row>
    <row r="49" spans="1:9" ht="31.5">
      <c r="A49" s="152" t="s">
        <v>128</v>
      </c>
      <c r="B49" s="158" t="s">
        <v>507</v>
      </c>
      <c r="C49" s="152" t="s">
        <v>22</v>
      </c>
      <c r="D49" s="156"/>
      <c r="E49" s="215"/>
    </row>
    <row r="50" spans="1:9" ht="47.25">
      <c r="A50" s="152" t="s">
        <v>270</v>
      </c>
      <c r="B50" s="158" t="s">
        <v>508</v>
      </c>
      <c r="C50" s="152" t="s">
        <v>20</v>
      </c>
      <c r="D50" s="156"/>
      <c r="E50" s="215"/>
    </row>
    <row r="51" spans="1:9" ht="15.75">
      <c r="A51" s="152" t="s">
        <v>271</v>
      </c>
      <c r="B51" s="158" t="s">
        <v>509</v>
      </c>
      <c r="C51" s="152" t="s">
        <v>20</v>
      </c>
      <c r="D51" s="156"/>
      <c r="E51" s="215"/>
    </row>
    <row r="52" spans="1:9" ht="20.25" customHeight="1">
      <c r="A52" s="150" t="s">
        <v>27</v>
      </c>
      <c r="B52" s="151" t="s">
        <v>510</v>
      </c>
      <c r="C52" s="151"/>
      <c r="D52" s="151"/>
      <c r="E52" s="151"/>
    </row>
    <row r="53" spans="1:9" ht="15.75">
      <c r="A53" s="152" t="s">
        <v>511</v>
      </c>
      <c r="B53" s="157" t="s">
        <v>512</v>
      </c>
      <c r="C53" s="152" t="s">
        <v>76</v>
      </c>
      <c r="D53" s="156"/>
      <c r="E53" s="215"/>
    </row>
    <row r="54" spans="1:9" ht="15.75">
      <c r="A54" s="152" t="s">
        <v>359</v>
      </c>
      <c r="B54" s="157" t="s">
        <v>513</v>
      </c>
      <c r="C54" s="152" t="s">
        <v>76</v>
      </c>
      <c r="D54" s="156"/>
      <c r="E54" s="215"/>
      <c r="I54" s="93"/>
    </row>
    <row r="55" spans="1:9" ht="15.75">
      <c r="A55" s="152" t="s">
        <v>514</v>
      </c>
      <c r="B55" s="157" t="s">
        <v>515</v>
      </c>
      <c r="C55" s="152" t="s">
        <v>19</v>
      </c>
      <c r="D55" s="156"/>
      <c r="E55" s="215"/>
    </row>
    <row r="56" spans="1:9" ht="15.75">
      <c r="A56" s="152" t="s">
        <v>516</v>
      </c>
      <c r="B56" s="157" t="s">
        <v>517</v>
      </c>
      <c r="C56" s="160" t="s">
        <v>76</v>
      </c>
      <c r="D56" s="156"/>
      <c r="E56" s="215"/>
    </row>
    <row r="57" spans="1:9" ht="15.75">
      <c r="A57" s="152" t="s">
        <v>518</v>
      </c>
      <c r="B57" s="157" t="s">
        <v>519</v>
      </c>
      <c r="C57" s="152" t="s">
        <v>76</v>
      </c>
      <c r="D57" s="156"/>
      <c r="E57" s="215"/>
    </row>
  </sheetData>
  <mergeCells count="4">
    <mergeCell ref="A1:E1"/>
    <mergeCell ref="B3:E3"/>
    <mergeCell ref="B6:D6"/>
    <mergeCell ref="B32:E32"/>
  </mergeCells>
  <pageMargins left="0.7" right="0.7" top="0.75" bottom="0.75" header="0.3" footer="0.3"/>
  <pageSetup paperSize="9" orientation="portrait" horizontalDpi="4294967292"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39751-C685-4B40-AD71-1F97B2A21D5B}">
  <dimension ref="A2:L205"/>
  <sheetViews>
    <sheetView topLeftCell="A193" workbookViewId="0">
      <selection activeCell="M204" sqref="M204"/>
    </sheetView>
  </sheetViews>
  <sheetFormatPr baseColWidth="10" defaultColWidth="11.5703125" defaultRowHeight="15"/>
  <cols>
    <col min="1" max="1" width="4.28515625" customWidth="1"/>
    <col min="2" max="2" width="43.7109375" customWidth="1"/>
    <col min="3" max="3" width="5" customWidth="1"/>
    <col min="4" max="4" width="11.85546875" customWidth="1"/>
    <col min="5" max="5" width="13.42578125" customWidth="1"/>
    <col min="6" max="8" width="11.5703125" hidden="1" customWidth="1"/>
    <col min="9" max="10" width="11.42578125" hidden="1" customWidth="1"/>
    <col min="11" max="12" width="11.5703125" hidden="1" customWidth="1"/>
  </cols>
  <sheetData>
    <row r="2" spans="1:11" ht="15.75">
      <c r="A2" s="225" t="s">
        <v>314</v>
      </c>
      <c r="B2" s="225"/>
      <c r="C2" s="225"/>
      <c r="D2" s="225"/>
      <c r="E2" s="225"/>
    </row>
    <row r="3" spans="1:11" ht="15.75">
      <c r="A3" s="64"/>
      <c r="B3" s="64"/>
      <c r="C3" s="64"/>
      <c r="D3" s="64"/>
      <c r="E3" s="64"/>
    </row>
    <row r="4" spans="1:11" ht="15.75">
      <c r="A4" s="230" t="s">
        <v>353</v>
      </c>
      <c r="B4" s="230"/>
      <c r="C4" s="230"/>
      <c r="D4" s="230"/>
      <c r="E4" s="230"/>
    </row>
    <row r="6" spans="1:11" ht="15.75">
      <c r="A6" s="225" t="s">
        <v>581</v>
      </c>
      <c r="B6" s="225"/>
      <c r="C6" s="225"/>
      <c r="D6" s="225"/>
      <c r="E6" s="225"/>
    </row>
    <row r="7" spans="1:11" ht="31.5">
      <c r="A7" s="4" t="s">
        <v>0</v>
      </c>
      <c r="B7" s="4" t="s">
        <v>58</v>
      </c>
      <c r="C7" s="4" t="s">
        <v>59</v>
      </c>
      <c r="D7" s="216" t="s">
        <v>571</v>
      </c>
      <c r="E7" s="216" t="s">
        <v>572</v>
      </c>
    </row>
    <row r="8" spans="1:11" ht="15.75">
      <c r="A8" s="4" t="s">
        <v>10</v>
      </c>
      <c r="B8" s="6" t="s">
        <v>60</v>
      </c>
      <c r="C8" s="3"/>
      <c r="D8" s="8"/>
      <c r="E8" s="8"/>
    </row>
    <row r="9" spans="1:11" ht="15.75">
      <c r="A9" s="9" t="s">
        <v>44</v>
      </c>
      <c r="B9" s="10" t="s">
        <v>296</v>
      </c>
      <c r="C9" s="3" t="s">
        <v>19</v>
      </c>
      <c r="D9" s="12"/>
      <c r="E9" s="12"/>
    </row>
    <row r="10" spans="1:11" ht="63">
      <c r="A10" s="9" t="s">
        <v>62</v>
      </c>
      <c r="B10" s="13" t="s">
        <v>63</v>
      </c>
      <c r="C10" s="9" t="s">
        <v>11</v>
      </c>
      <c r="D10" s="15"/>
      <c r="E10" s="20"/>
    </row>
    <row r="11" spans="1:11" ht="15.75">
      <c r="A11" s="9" t="s">
        <v>64</v>
      </c>
      <c r="B11" s="10" t="s">
        <v>14</v>
      </c>
      <c r="C11" s="3" t="s">
        <v>15</v>
      </c>
      <c r="D11" s="15"/>
      <c r="E11" s="12"/>
    </row>
    <row r="12" spans="1:11" ht="15.75">
      <c r="A12" s="9" t="s">
        <v>65</v>
      </c>
      <c r="B12" s="10" t="s">
        <v>66</v>
      </c>
      <c r="C12" s="3" t="s">
        <v>15</v>
      </c>
      <c r="D12" s="15"/>
      <c r="E12" s="12"/>
    </row>
    <row r="13" spans="1:11" ht="15.75">
      <c r="A13" s="9" t="s">
        <v>67</v>
      </c>
      <c r="B13" s="10" t="s">
        <v>16</v>
      </c>
      <c r="C13" s="3" t="s">
        <v>15</v>
      </c>
      <c r="D13" s="15"/>
      <c r="E13" s="12"/>
    </row>
    <row r="14" spans="1:11" ht="15.75">
      <c r="A14" s="9" t="s">
        <v>68</v>
      </c>
      <c r="B14" s="10" t="s">
        <v>17</v>
      </c>
      <c r="C14" s="3" t="s">
        <v>15</v>
      </c>
      <c r="D14" s="15"/>
      <c r="E14" s="12"/>
    </row>
    <row r="15" spans="1:11" ht="15.75">
      <c r="A15" s="4" t="s">
        <v>13</v>
      </c>
      <c r="B15" s="6" t="s">
        <v>69</v>
      </c>
      <c r="C15" s="3"/>
      <c r="D15" s="8"/>
      <c r="E15" s="8"/>
      <c r="G15" s="46">
        <f>17.62+13.14+16.56+6.62+26.87+4.4</f>
        <v>85.210000000000008</v>
      </c>
      <c r="H15" s="46">
        <f>17.02+14.5+16.4+13.44+21+8.68</f>
        <v>91.039999999999992</v>
      </c>
      <c r="I15" s="46">
        <f>13.26+8.02</f>
        <v>21.28</v>
      </c>
      <c r="J15" s="46">
        <f>14.85+12.02</f>
        <v>26.869999999999997</v>
      </c>
      <c r="K15">
        <v>4.62</v>
      </c>
    </row>
    <row r="16" spans="1:11" ht="31.5">
      <c r="A16" s="3" t="s">
        <v>46</v>
      </c>
      <c r="B16" s="42" t="s">
        <v>228</v>
      </c>
      <c r="C16" s="3" t="s">
        <v>15</v>
      </c>
      <c r="D16" s="15"/>
      <c r="E16" s="15"/>
      <c r="G16" s="46">
        <f>+G15+I15+J15+K15</f>
        <v>137.98000000000002</v>
      </c>
      <c r="H16" s="46">
        <f>+H15+J15</f>
        <v>117.91</v>
      </c>
    </row>
    <row r="17" spans="1:12" ht="31.5">
      <c r="A17" s="3" t="s">
        <v>48</v>
      </c>
      <c r="B17" s="42" t="s">
        <v>229</v>
      </c>
      <c r="C17" s="3" t="s">
        <v>197</v>
      </c>
      <c r="D17" s="15"/>
      <c r="E17" s="15"/>
      <c r="G17" s="46">
        <f>+G15+I15+K15</f>
        <v>111.11000000000001</v>
      </c>
      <c r="H17" s="46"/>
    </row>
    <row r="18" spans="1:12" ht="31.5">
      <c r="A18" s="3" t="s">
        <v>225</v>
      </c>
      <c r="B18" s="42" t="s">
        <v>71</v>
      </c>
      <c r="C18" s="3" t="s">
        <v>15</v>
      </c>
      <c r="D18" s="15"/>
      <c r="E18" s="15"/>
      <c r="G18" s="46">
        <f>+G15+I15</f>
        <v>106.49000000000001</v>
      </c>
      <c r="H18" s="46"/>
    </row>
    <row r="19" spans="1:12" ht="15.75">
      <c r="A19" s="3" t="s">
        <v>72</v>
      </c>
      <c r="B19" s="19" t="s">
        <v>221</v>
      </c>
      <c r="C19" s="3" t="s">
        <v>15</v>
      </c>
      <c r="D19" s="15"/>
      <c r="E19" s="15"/>
      <c r="G19" s="46"/>
      <c r="H19" s="46"/>
    </row>
    <row r="20" spans="1:12" ht="15.75">
      <c r="A20" s="3" t="s">
        <v>74</v>
      </c>
      <c r="B20" s="19" t="s">
        <v>73</v>
      </c>
      <c r="C20" s="3" t="s">
        <v>15</v>
      </c>
      <c r="D20" s="15"/>
      <c r="E20" s="15"/>
      <c r="G20" s="46" t="s">
        <v>203</v>
      </c>
      <c r="H20" s="46" t="s">
        <v>204</v>
      </c>
      <c r="I20" s="46" t="s">
        <v>205</v>
      </c>
      <c r="J20" s="46" t="s">
        <v>214</v>
      </c>
      <c r="K20" s="46" t="s">
        <v>219</v>
      </c>
      <c r="L20" s="46" t="s">
        <v>220</v>
      </c>
    </row>
    <row r="21" spans="1:12" ht="15.75">
      <c r="A21" s="3" t="s">
        <v>77</v>
      </c>
      <c r="B21" s="19" t="s">
        <v>75</v>
      </c>
      <c r="C21" s="3" t="s">
        <v>76</v>
      </c>
      <c r="D21" s="15"/>
      <c r="E21" s="15"/>
      <c r="G21" s="46">
        <f>12.41+12.41+12.41+8.7+(9.8*4)</f>
        <v>85.13000000000001</v>
      </c>
      <c r="H21" s="46">
        <v>117.66</v>
      </c>
      <c r="I21" s="46">
        <v>6.12</v>
      </c>
      <c r="J21" s="46">
        <f>1.2+1.71</f>
        <v>2.91</v>
      </c>
      <c r="K21">
        <v>34.6</v>
      </c>
      <c r="L21">
        <v>9.8000000000000007</v>
      </c>
    </row>
    <row r="22" spans="1:12" ht="15.75">
      <c r="A22" s="3" t="s">
        <v>79</v>
      </c>
      <c r="B22" s="19" t="s">
        <v>253</v>
      </c>
      <c r="C22" s="3" t="s">
        <v>200</v>
      </c>
      <c r="D22" s="15"/>
      <c r="E22" s="15"/>
      <c r="G22" s="46"/>
      <c r="H22" s="46"/>
      <c r="I22" s="46"/>
      <c r="J22" s="46"/>
    </row>
    <row r="23" spans="1:12" ht="15.75">
      <c r="A23" s="3" t="s">
        <v>81</v>
      </c>
      <c r="B23" s="19" t="s">
        <v>80</v>
      </c>
      <c r="C23" s="3" t="s">
        <v>15</v>
      </c>
      <c r="D23" s="15"/>
      <c r="E23" s="15"/>
      <c r="G23" s="46" t="s">
        <v>213</v>
      </c>
      <c r="H23" s="46"/>
    </row>
    <row r="24" spans="1:12" ht="15.75">
      <c r="A24" s="3" t="s">
        <v>83</v>
      </c>
      <c r="B24" s="19" t="s">
        <v>82</v>
      </c>
      <c r="C24" s="3" t="s">
        <v>15</v>
      </c>
      <c r="D24" s="15"/>
      <c r="E24" s="15"/>
      <c r="G24" s="46">
        <v>44.45</v>
      </c>
      <c r="H24" s="46"/>
    </row>
    <row r="25" spans="1:12" ht="31.5">
      <c r="A25" s="3" t="s">
        <v>85</v>
      </c>
      <c r="B25" s="42" t="s">
        <v>84</v>
      </c>
      <c r="C25" s="3" t="s">
        <v>15</v>
      </c>
      <c r="D25" s="15"/>
      <c r="E25" s="15"/>
      <c r="G25" s="46"/>
      <c r="H25" s="46" t="s">
        <v>250</v>
      </c>
      <c r="I25" s="46" t="s">
        <v>251</v>
      </c>
      <c r="J25" s="46" t="s">
        <v>252</v>
      </c>
      <c r="K25" s="46" t="s">
        <v>235</v>
      </c>
    </row>
    <row r="26" spans="1:12" ht="31.5">
      <c r="A26" s="3" t="s">
        <v>196</v>
      </c>
      <c r="B26" s="42" t="s">
        <v>86</v>
      </c>
      <c r="C26" s="3" t="s">
        <v>15</v>
      </c>
      <c r="D26" s="15"/>
      <c r="E26" s="15"/>
      <c r="G26" s="46"/>
      <c r="H26" s="46">
        <f>41.85+4.35+0.95+0.95</f>
        <v>48.100000000000009</v>
      </c>
      <c r="I26" s="46">
        <v>15.6</v>
      </c>
      <c r="J26" s="46">
        <v>8.9499999999999993</v>
      </c>
      <c r="K26" s="46">
        <f>8.75+13.3+3.2+4.8+5.5+9.9</f>
        <v>45.449999999999996</v>
      </c>
    </row>
    <row r="27" spans="1:12" ht="15.75">
      <c r="A27" s="4" t="s">
        <v>18</v>
      </c>
      <c r="B27" s="48" t="s">
        <v>87</v>
      </c>
      <c r="C27" s="3"/>
      <c r="D27" s="15"/>
      <c r="E27" s="8"/>
    </row>
    <row r="28" spans="1:12" ht="31.5">
      <c r="A28" s="3" t="s">
        <v>50</v>
      </c>
      <c r="B28" s="49" t="s">
        <v>88</v>
      </c>
      <c r="C28" s="3" t="s">
        <v>19</v>
      </c>
      <c r="D28" s="15"/>
      <c r="E28" s="15"/>
    </row>
    <row r="29" spans="1:12" ht="15.75">
      <c r="A29" s="3" t="s">
        <v>51</v>
      </c>
      <c r="B29" s="19" t="s">
        <v>89</v>
      </c>
      <c r="C29" s="3" t="s">
        <v>15</v>
      </c>
      <c r="D29" s="15"/>
      <c r="E29" s="15"/>
    </row>
    <row r="30" spans="1:12" ht="31.5">
      <c r="A30" s="3" t="s">
        <v>90</v>
      </c>
      <c r="B30" s="49" t="s">
        <v>91</v>
      </c>
      <c r="C30" s="3" t="s">
        <v>15</v>
      </c>
      <c r="D30" s="15"/>
      <c r="E30" s="15"/>
    </row>
    <row r="31" spans="1:12" ht="15.75">
      <c r="A31" s="4" t="s">
        <v>21</v>
      </c>
      <c r="B31" s="6" t="s">
        <v>94</v>
      </c>
      <c r="C31" s="3"/>
      <c r="E31" s="8"/>
    </row>
    <row r="32" spans="1:12" ht="15.75">
      <c r="A32" s="3" t="s">
        <v>230</v>
      </c>
      <c r="B32" s="19" t="s">
        <v>95</v>
      </c>
      <c r="C32" s="3" t="s">
        <v>76</v>
      </c>
      <c r="D32" s="15"/>
      <c r="E32" s="15"/>
    </row>
    <row r="33" spans="1:7" ht="15.75">
      <c r="A33" s="3" t="s">
        <v>53</v>
      </c>
      <c r="B33" s="19" t="s">
        <v>98</v>
      </c>
      <c r="C33" s="3" t="s">
        <v>15</v>
      </c>
      <c r="D33" s="15"/>
      <c r="E33" s="15"/>
    </row>
    <row r="34" spans="1:7" ht="15.75">
      <c r="A34" s="3" t="s">
        <v>96</v>
      </c>
      <c r="B34" s="19" t="s">
        <v>100</v>
      </c>
      <c r="C34" s="3" t="s">
        <v>15</v>
      </c>
      <c r="D34" s="15"/>
      <c r="E34" s="15"/>
    </row>
    <row r="35" spans="1:7" ht="15.75">
      <c r="A35" s="3" t="s">
        <v>97</v>
      </c>
      <c r="B35" s="19" t="s">
        <v>102</v>
      </c>
      <c r="C35" s="3" t="s">
        <v>15</v>
      </c>
      <c r="D35" s="15"/>
      <c r="E35" s="15"/>
    </row>
    <row r="36" spans="1:7" ht="47.25">
      <c r="A36" s="3" t="s">
        <v>99</v>
      </c>
      <c r="B36" s="42" t="s">
        <v>312</v>
      </c>
      <c r="C36" s="3" t="s">
        <v>15</v>
      </c>
      <c r="D36" s="15"/>
      <c r="E36" s="15"/>
    </row>
    <row r="37" spans="1:7" ht="15.75">
      <c r="A37" s="4" t="s">
        <v>23</v>
      </c>
      <c r="B37" s="6" t="s">
        <v>107</v>
      </c>
      <c r="C37" s="3"/>
      <c r="D37" s="15"/>
      <c r="E37" s="8"/>
    </row>
    <row r="38" spans="1:7" ht="15.75">
      <c r="A38" s="3" t="s">
        <v>54</v>
      </c>
      <c r="B38" s="19" t="s">
        <v>108</v>
      </c>
      <c r="C38" s="3" t="s">
        <v>76</v>
      </c>
      <c r="D38" s="15"/>
      <c r="E38" s="15"/>
    </row>
    <row r="39" spans="1:7" ht="15.75">
      <c r="A39" s="3" t="s">
        <v>55</v>
      </c>
      <c r="B39" s="19" t="s">
        <v>111</v>
      </c>
      <c r="C39" s="3" t="s">
        <v>76</v>
      </c>
      <c r="D39" s="15"/>
      <c r="E39" s="15"/>
      <c r="G39">
        <f>1.86+14.85+2.22+3.95+8.01+15.48</f>
        <v>46.370000000000005</v>
      </c>
    </row>
    <row r="40" spans="1:7" ht="15.75">
      <c r="A40" s="3" t="s">
        <v>110</v>
      </c>
      <c r="B40" s="19" t="s">
        <v>206</v>
      </c>
      <c r="C40" s="3" t="s">
        <v>200</v>
      </c>
      <c r="D40" s="15"/>
      <c r="E40" s="15"/>
    </row>
    <row r="41" spans="1:7" ht="15.75">
      <c r="A41" s="3" t="s">
        <v>112</v>
      </c>
      <c r="B41" s="19" t="s">
        <v>207</v>
      </c>
      <c r="C41" s="3" t="s">
        <v>20</v>
      </c>
      <c r="D41" s="15"/>
      <c r="E41" s="15"/>
    </row>
    <row r="42" spans="1:7" ht="31.5">
      <c r="A42" s="3" t="s">
        <v>269</v>
      </c>
      <c r="B42" s="51" t="s">
        <v>298</v>
      </c>
      <c r="C42" s="3" t="s">
        <v>76</v>
      </c>
      <c r="D42" s="15"/>
      <c r="E42" s="15"/>
    </row>
    <row r="43" spans="1:7" ht="31.5">
      <c r="A43" s="3" t="s">
        <v>297</v>
      </c>
      <c r="B43" s="51" t="s">
        <v>299</v>
      </c>
      <c r="C43" s="3" t="s">
        <v>76</v>
      </c>
      <c r="D43" s="15"/>
      <c r="E43" s="15"/>
    </row>
    <row r="44" spans="1:7" ht="15.75">
      <c r="A44" s="4" t="s">
        <v>24</v>
      </c>
      <c r="B44" s="21" t="s">
        <v>117</v>
      </c>
      <c r="C44" s="21"/>
      <c r="D44" s="15"/>
      <c r="E44" s="24"/>
    </row>
    <row r="45" spans="1:7" ht="31.5">
      <c r="A45" s="3" t="s">
        <v>118</v>
      </c>
      <c r="B45" s="42" t="s">
        <v>119</v>
      </c>
      <c r="C45" s="3" t="s">
        <v>19</v>
      </c>
      <c r="D45" s="15"/>
      <c r="E45" s="15"/>
    </row>
    <row r="46" spans="1:7" ht="31.5">
      <c r="A46" s="3" t="s">
        <v>120</v>
      </c>
      <c r="B46" s="42" t="s">
        <v>209</v>
      </c>
      <c r="C46" s="3" t="s">
        <v>22</v>
      </c>
      <c r="D46" s="15"/>
      <c r="E46" s="15"/>
      <c r="G46" s="46">
        <f>9.8*13</f>
        <v>127.4</v>
      </c>
    </row>
    <row r="47" spans="1:7" ht="15.75">
      <c r="A47" s="3" t="s">
        <v>121</v>
      </c>
      <c r="B47" s="19" t="s">
        <v>236</v>
      </c>
      <c r="C47" s="3" t="s">
        <v>22</v>
      </c>
      <c r="D47" s="15"/>
      <c r="E47" s="15"/>
    </row>
    <row r="48" spans="1:7" ht="15.75">
      <c r="A48" s="3" t="s">
        <v>122</v>
      </c>
      <c r="B48" s="19" t="s">
        <v>125</v>
      </c>
      <c r="C48" s="3" t="s">
        <v>22</v>
      </c>
      <c r="D48" s="15"/>
      <c r="E48" s="15"/>
    </row>
    <row r="49" spans="1:5" ht="15.75">
      <c r="A49" s="3" t="s">
        <v>123</v>
      </c>
      <c r="B49" s="42" t="s">
        <v>199</v>
      </c>
      <c r="C49" s="3" t="s">
        <v>200</v>
      </c>
      <c r="D49" s="53"/>
      <c r="E49" s="15"/>
    </row>
    <row r="50" spans="1:5" ht="15.75">
      <c r="A50" s="4" t="s">
        <v>25</v>
      </c>
      <c r="B50" s="21" t="s">
        <v>126</v>
      </c>
      <c r="C50" s="21"/>
      <c r="D50" s="20"/>
      <c r="E50" s="24"/>
    </row>
    <row r="51" spans="1:5" ht="15.75">
      <c r="A51" s="25"/>
      <c r="B51" s="21" t="s">
        <v>129</v>
      </c>
      <c r="C51" s="21"/>
      <c r="D51" s="20"/>
      <c r="E51" s="24"/>
    </row>
    <row r="52" spans="1:5" ht="31.5">
      <c r="A52" s="3" t="s">
        <v>40</v>
      </c>
      <c r="B52" s="42" t="s">
        <v>210</v>
      </c>
      <c r="C52" s="59" t="s">
        <v>20</v>
      </c>
      <c r="D52" s="20"/>
      <c r="E52" s="20"/>
    </row>
    <row r="53" spans="1:5" ht="31.5">
      <c r="A53" s="3" t="s">
        <v>41</v>
      </c>
      <c r="B53" s="42" t="s">
        <v>315</v>
      </c>
      <c r="C53" s="59" t="s">
        <v>20</v>
      </c>
      <c r="D53" s="20"/>
      <c r="E53" s="20"/>
    </row>
    <row r="54" spans="1:5" ht="31.5">
      <c r="A54" s="3" t="s">
        <v>42</v>
      </c>
      <c r="B54" s="42" t="s">
        <v>316</v>
      </c>
      <c r="C54" s="59" t="s">
        <v>20</v>
      </c>
      <c r="D54" s="20"/>
      <c r="E54" s="20"/>
    </row>
    <row r="55" spans="1:5" ht="31.5">
      <c r="A55" s="3" t="s">
        <v>270</v>
      </c>
      <c r="B55" s="42" t="s">
        <v>307</v>
      </c>
      <c r="C55" s="59" t="s">
        <v>20</v>
      </c>
      <c r="D55" s="20"/>
      <c r="E55" s="20"/>
    </row>
    <row r="56" spans="1:5" ht="31.5">
      <c r="A56" s="3" t="s">
        <v>271</v>
      </c>
      <c r="B56" s="42" t="s">
        <v>317</v>
      </c>
      <c r="C56" s="59" t="s">
        <v>20</v>
      </c>
      <c r="D56" s="20"/>
      <c r="E56" s="20"/>
    </row>
    <row r="57" spans="1:5" ht="31.5">
      <c r="A57" s="3" t="s">
        <v>272</v>
      </c>
      <c r="B57" s="42" t="s">
        <v>318</v>
      </c>
      <c r="C57" s="59" t="s">
        <v>20</v>
      </c>
      <c r="D57" s="20"/>
      <c r="E57" s="20"/>
    </row>
    <row r="58" spans="1:5" ht="31.5">
      <c r="A58" s="3" t="s">
        <v>275</v>
      </c>
      <c r="B58" s="42" t="s">
        <v>212</v>
      </c>
      <c r="C58" s="59" t="s">
        <v>20</v>
      </c>
      <c r="D58" s="20"/>
      <c r="E58" s="20"/>
    </row>
    <row r="59" spans="1:5" ht="15.75">
      <c r="A59" s="3" t="s">
        <v>130</v>
      </c>
      <c r="B59" s="55" t="s">
        <v>208</v>
      </c>
      <c r="C59" s="59" t="s">
        <v>20</v>
      </c>
      <c r="D59" s="20"/>
      <c r="E59" s="20"/>
    </row>
    <row r="60" spans="1:5" ht="31.5">
      <c r="A60" s="3" t="s">
        <v>131</v>
      </c>
      <c r="B60" s="55" t="s">
        <v>313</v>
      </c>
      <c r="C60" s="59" t="s">
        <v>20</v>
      </c>
      <c r="D60" s="20"/>
      <c r="E60" s="20"/>
    </row>
    <row r="61" spans="1:5" ht="31.5">
      <c r="A61" s="3" t="s">
        <v>132</v>
      </c>
      <c r="B61" s="55" t="s">
        <v>320</v>
      </c>
      <c r="C61" s="59" t="s">
        <v>20</v>
      </c>
      <c r="D61" s="20"/>
      <c r="E61" s="20"/>
    </row>
    <row r="62" spans="1:5" ht="15.75">
      <c r="A62" s="3" t="s">
        <v>133</v>
      </c>
      <c r="B62" s="56" t="s">
        <v>319</v>
      </c>
      <c r="C62" s="59" t="s">
        <v>20</v>
      </c>
      <c r="D62" s="20"/>
      <c r="E62" s="20"/>
    </row>
    <row r="63" spans="1:5" ht="15.75">
      <c r="A63" s="25" t="s">
        <v>27</v>
      </c>
      <c r="B63" s="21" t="s">
        <v>26</v>
      </c>
      <c r="C63" s="57"/>
      <c r="D63" s="53"/>
      <c r="E63" s="24"/>
    </row>
    <row r="64" spans="1:5" ht="15.75">
      <c r="A64" s="58" t="s">
        <v>279</v>
      </c>
      <c r="B64" s="56" t="s">
        <v>231</v>
      </c>
      <c r="C64" s="59" t="s">
        <v>76</v>
      </c>
      <c r="D64" s="53"/>
      <c r="E64" s="53"/>
    </row>
    <row r="65" spans="1:5" ht="15.75">
      <c r="A65" s="25" t="s">
        <v>29</v>
      </c>
      <c r="B65" s="21" t="s">
        <v>134</v>
      </c>
      <c r="C65" s="57"/>
      <c r="D65" s="12"/>
      <c r="E65" s="24"/>
    </row>
    <row r="66" spans="1:5" s="2" customFormat="1" ht="15.75">
      <c r="A66" s="26"/>
      <c r="B66" s="27" t="s">
        <v>321</v>
      </c>
      <c r="C66" s="28"/>
      <c r="D66" s="29"/>
      <c r="E66" s="24"/>
    </row>
    <row r="67" spans="1:5" s="2" customFormat="1" ht="31.5">
      <c r="A67" s="3" t="s">
        <v>135</v>
      </c>
      <c r="B67" s="42" t="s">
        <v>375</v>
      </c>
      <c r="C67" s="3" t="s">
        <v>20</v>
      </c>
      <c r="D67" s="15"/>
      <c r="E67" s="20"/>
    </row>
    <row r="68" spans="1:5" s="2" customFormat="1" ht="31.5">
      <c r="A68" s="3" t="s">
        <v>136</v>
      </c>
      <c r="B68" s="42" t="s">
        <v>324</v>
      </c>
      <c r="C68" s="3" t="s">
        <v>20</v>
      </c>
      <c r="D68" s="15"/>
      <c r="E68" s="20"/>
    </row>
    <row r="69" spans="1:5" s="2" customFormat="1" ht="15.75">
      <c r="A69" s="3" t="s">
        <v>137</v>
      </c>
      <c r="B69" s="42" t="s">
        <v>570</v>
      </c>
      <c r="C69" s="3" t="s">
        <v>20</v>
      </c>
      <c r="D69" s="15"/>
      <c r="E69" s="20"/>
    </row>
    <row r="70" spans="1:5" s="2" customFormat="1" ht="15.75">
      <c r="A70" s="3" t="s">
        <v>145</v>
      </c>
      <c r="B70" s="42" t="s">
        <v>322</v>
      </c>
      <c r="C70" s="3" t="s">
        <v>22</v>
      </c>
      <c r="D70" s="15"/>
      <c r="E70" s="20"/>
    </row>
    <row r="71" spans="1:5" s="2" customFormat="1" ht="15.75">
      <c r="A71" s="3" t="s">
        <v>165</v>
      </c>
      <c r="B71" s="42" t="s">
        <v>323</v>
      </c>
      <c r="C71" s="3" t="s">
        <v>22</v>
      </c>
      <c r="D71" s="15"/>
      <c r="E71" s="20"/>
    </row>
    <row r="72" spans="1:5" s="2" customFormat="1" ht="31.5">
      <c r="A72" s="3" t="s">
        <v>167</v>
      </c>
      <c r="B72" s="42" t="s">
        <v>328</v>
      </c>
      <c r="C72" s="3" t="s">
        <v>11</v>
      </c>
      <c r="D72" s="15"/>
      <c r="E72" s="20"/>
    </row>
    <row r="73" spans="1:5" s="2" customFormat="1" ht="15.75">
      <c r="A73" s="3"/>
      <c r="B73" s="60" t="s">
        <v>325</v>
      </c>
      <c r="C73" s="3"/>
      <c r="D73" s="15"/>
      <c r="E73" s="20"/>
    </row>
    <row r="74" spans="1:5" ht="78.75">
      <c r="A74" s="3" t="s">
        <v>171</v>
      </c>
      <c r="B74" s="42" t="s">
        <v>327</v>
      </c>
      <c r="C74" s="3" t="s">
        <v>20</v>
      </c>
      <c r="D74" s="15"/>
      <c r="E74" s="20"/>
    </row>
    <row r="75" spans="1:5" ht="31.5">
      <c r="A75" s="3" t="s">
        <v>173</v>
      </c>
      <c r="B75" s="42" t="s">
        <v>164</v>
      </c>
      <c r="C75" s="3" t="s">
        <v>22</v>
      </c>
      <c r="D75" s="15"/>
      <c r="E75" s="20"/>
    </row>
    <row r="76" spans="1:5" ht="15.75">
      <c r="A76" s="3" t="s">
        <v>137</v>
      </c>
      <c r="B76" s="60" t="s">
        <v>138</v>
      </c>
      <c r="C76" s="3"/>
      <c r="D76" s="15"/>
      <c r="E76" s="20"/>
    </row>
    <row r="77" spans="1:5" ht="15.75">
      <c r="A77" s="3" t="s">
        <v>139</v>
      </c>
      <c r="B77" s="42" t="s">
        <v>140</v>
      </c>
      <c r="C77" s="3" t="s">
        <v>22</v>
      </c>
      <c r="D77" s="15"/>
      <c r="E77" s="20"/>
    </row>
    <row r="78" spans="1:5" ht="15.75">
      <c r="A78" s="3" t="s">
        <v>141</v>
      </c>
      <c r="B78" s="42" t="s">
        <v>142</v>
      </c>
      <c r="C78" s="3" t="s">
        <v>20</v>
      </c>
      <c r="D78" s="15"/>
      <c r="E78" s="20"/>
    </row>
    <row r="79" spans="1:5" ht="15.75">
      <c r="A79" s="3" t="s">
        <v>143</v>
      </c>
      <c r="B79" s="42" t="s">
        <v>144</v>
      </c>
      <c r="C79" s="3" t="s">
        <v>20</v>
      </c>
      <c r="D79" s="15"/>
      <c r="E79" s="20"/>
    </row>
    <row r="80" spans="1:5" ht="15.75">
      <c r="A80" s="3" t="s">
        <v>145</v>
      </c>
      <c r="B80" s="60" t="s">
        <v>146</v>
      </c>
      <c r="C80" s="3"/>
      <c r="D80" s="15"/>
      <c r="E80" s="20"/>
    </row>
    <row r="81" spans="1:7" ht="15.75">
      <c r="A81" s="3" t="s">
        <v>147</v>
      </c>
      <c r="B81" s="42" t="s">
        <v>148</v>
      </c>
      <c r="C81" s="3" t="s">
        <v>22</v>
      </c>
      <c r="D81" s="15"/>
      <c r="E81" s="20"/>
    </row>
    <row r="82" spans="1:7" ht="15.75">
      <c r="A82" s="3" t="s">
        <v>149</v>
      </c>
      <c r="B82" s="42" t="s">
        <v>150</v>
      </c>
      <c r="C82" s="3" t="s">
        <v>22</v>
      </c>
      <c r="D82" s="15"/>
      <c r="E82" s="20"/>
    </row>
    <row r="83" spans="1:7" ht="15.75">
      <c r="A83" s="3" t="s">
        <v>151</v>
      </c>
      <c r="B83" s="42" t="s">
        <v>152</v>
      </c>
      <c r="C83" s="3" t="s">
        <v>22</v>
      </c>
      <c r="D83" s="15"/>
      <c r="E83" s="20"/>
    </row>
    <row r="84" spans="1:7" ht="47.25">
      <c r="A84" s="3" t="s">
        <v>153</v>
      </c>
      <c r="B84" s="42" t="s">
        <v>154</v>
      </c>
      <c r="C84" s="3" t="s">
        <v>30</v>
      </c>
      <c r="D84" s="15"/>
      <c r="E84" s="20"/>
    </row>
    <row r="85" spans="1:7" ht="47.25">
      <c r="A85" s="3" t="s">
        <v>155</v>
      </c>
      <c r="B85" s="42" t="s">
        <v>156</v>
      </c>
      <c r="C85" s="3" t="s">
        <v>20</v>
      </c>
      <c r="D85" s="15"/>
      <c r="E85" s="20"/>
    </row>
    <row r="86" spans="1:7" ht="31.5">
      <c r="A86" s="3" t="s">
        <v>157</v>
      </c>
      <c r="B86" s="42" t="s">
        <v>158</v>
      </c>
      <c r="C86" s="3" t="s">
        <v>22</v>
      </c>
      <c r="D86" s="15"/>
      <c r="E86" s="20"/>
      <c r="G86">
        <f>15+27+30+45+45</f>
        <v>162</v>
      </c>
    </row>
    <row r="87" spans="1:7" ht="31.5">
      <c r="A87" s="3" t="s">
        <v>159</v>
      </c>
      <c r="B87" s="42" t="s">
        <v>160</v>
      </c>
      <c r="C87" s="3" t="s">
        <v>22</v>
      </c>
      <c r="D87" s="15"/>
      <c r="E87" s="20"/>
      <c r="G87">
        <v>32</v>
      </c>
    </row>
    <row r="88" spans="1:7" ht="15.75">
      <c r="A88" s="3"/>
      <c r="B88" s="60" t="s">
        <v>326</v>
      </c>
      <c r="C88" s="3"/>
      <c r="D88" s="15"/>
      <c r="E88" s="20"/>
    </row>
    <row r="89" spans="1:7" ht="15.75">
      <c r="A89" s="3" t="s">
        <v>165</v>
      </c>
      <c r="B89" s="10" t="s">
        <v>166</v>
      </c>
      <c r="C89" s="59" t="s">
        <v>20</v>
      </c>
      <c r="D89" s="53"/>
      <c r="E89" s="20"/>
    </row>
    <row r="90" spans="1:7" ht="15.75">
      <c r="A90" s="3" t="s">
        <v>167</v>
      </c>
      <c r="B90" s="10" t="s">
        <v>268</v>
      </c>
      <c r="C90" s="59" t="s">
        <v>20</v>
      </c>
      <c r="D90" s="53"/>
      <c r="E90" s="20"/>
    </row>
    <row r="91" spans="1:7" ht="15.75">
      <c r="A91" s="3" t="s">
        <v>169</v>
      </c>
      <c r="B91" s="10" t="s">
        <v>170</v>
      </c>
      <c r="C91" s="59" t="s">
        <v>20</v>
      </c>
      <c r="D91" s="53"/>
      <c r="E91" s="20"/>
    </row>
    <row r="92" spans="1:7" ht="15.75">
      <c r="A92" s="3" t="s">
        <v>171</v>
      </c>
      <c r="B92" s="10" t="s">
        <v>292</v>
      </c>
      <c r="C92" s="59" t="s">
        <v>20</v>
      </c>
      <c r="D92" s="53"/>
      <c r="E92" s="20"/>
    </row>
    <row r="93" spans="1:7" ht="15.75">
      <c r="A93" s="3" t="s">
        <v>173</v>
      </c>
      <c r="B93" s="10" t="s">
        <v>293</v>
      </c>
      <c r="C93" s="59" t="s">
        <v>20</v>
      </c>
      <c r="D93" s="53"/>
      <c r="E93" s="20"/>
    </row>
    <row r="94" spans="1:7" ht="15.75">
      <c r="A94" s="3"/>
      <c r="B94" s="21" t="s">
        <v>32</v>
      </c>
      <c r="C94" s="57"/>
      <c r="D94" s="23"/>
      <c r="E94" s="20"/>
    </row>
    <row r="95" spans="1:7" ht="15.75">
      <c r="A95" s="3" t="s">
        <v>280</v>
      </c>
      <c r="B95" s="10" t="s">
        <v>33</v>
      </c>
      <c r="C95" s="59" t="s">
        <v>20</v>
      </c>
      <c r="D95" s="53"/>
      <c r="E95" s="20"/>
    </row>
    <row r="96" spans="1:7" ht="15.75">
      <c r="A96" s="25" t="s">
        <v>273</v>
      </c>
      <c r="B96" s="21" t="s">
        <v>28</v>
      </c>
      <c r="C96" s="21"/>
      <c r="D96" s="23"/>
      <c r="E96" s="24"/>
    </row>
    <row r="97" spans="1:11" ht="15.75">
      <c r="A97" s="58" t="s">
        <v>274</v>
      </c>
      <c r="B97" s="61" t="s">
        <v>187</v>
      </c>
      <c r="C97" s="10" t="s">
        <v>19</v>
      </c>
      <c r="D97" s="53"/>
      <c r="E97" s="12"/>
      <c r="G97" s="62"/>
    </row>
    <row r="98" spans="1:11" ht="15.75">
      <c r="A98" s="58" t="s">
        <v>178</v>
      </c>
      <c r="B98" s="63" t="s">
        <v>189</v>
      </c>
      <c r="C98" s="10" t="s">
        <v>19</v>
      </c>
      <c r="D98" s="53"/>
      <c r="E98" s="12"/>
      <c r="G98" s="62"/>
    </row>
    <row r="99" spans="1:11" ht="15.75">
      <c r="A99" s="58" t="s">
        <v>179</v>
      </c>
      <c r="B99" s="63" t="s">
        <v>311</v>
      </c>
      <c r="C99" s="10" t="s">
        <v>19</v>
      </c>
      <c r="D99" s="53"/>
      <c r="E99" s="12"/>
    </row>
    <row r="100" spans="1:11" ht="15.75">
      <c r="A100" s="58" t="s">
        <v>180</v>
      </c>
      <c r="B100" s="61" t="s">
        <v>195</v>
      </c>
      <c r="C100" s="10" t="s">
        <v>19</v>
      </c>
      <c r="D100" s="15"/>
      <c r="E100" s="12"/>
    </row>
    <row r="102" spans="1:11" ht="15.75">
      <c r="A102" s="225" t="s">
        <v>580</v>
      </c>
      <c r="B102" s="225"/>
      <c r="C102" s="225"/>
      <c r="D102" s="225"/>
      <c r="E102" s="225"/>
    </row>
    <row r="103" spans="1:11" ht="31.5">
      <c r="A103" s="4" t="s">
        <v>0</v>
      </c>
      <c r="B103" s="4" t="s">
        <v>58</v>
      </c>
      <c r="C103" s="4" t="s">
        <v>59</v>
      </c>
      <c r="D103" s="216" t="s">
        <v>571</v>
      </c>
      <c r="E103" s="216" t="s">
        <v>572</v>
      </c>
    </row>
    <row r="104" spans="1:11" ht="15.75">
      <c r="A104" s="4" t="s">
        <v>10</v>
      </c>
      <c r="B104" s="6" t="s">
        <v>60</v>
      </c>
      <c r="C104" s="3"/>
      <c r="D104" s="8"/>
      <c r="E104" s="8"/>
    </row>
    <row r="105" spans="1:11" ht="15.75">
      <c r="A105" s="9" t="s">
        <v>44</v>
      </c>
      <c r="B105" s="10" t="s">
        <v>296</v>
      </c>
      <c r="C105" s="3" t="s">
        <v>19</v>
      </c>
      <c r="D105" s="12"/>
      <c r="E105" s="12"/>
    </row>
    <row r="106" spans="1:11" ht="63">
      <c r="A106" s="9" t="s">
        <v>62</v>
      </c>
      <c r="B106" s="13" t="s">
        <v>63</v>
      </c>
      <c r="C106" s="9" t="s">
        <v>11</v>
      </c>
      <c r="D106" s="15"/>
      <c r="E106" s="20"/>
    </row>
    <row r="107" spans="1:11" ht="15.75">
      <c r="A107" s="9" t="s">
        <v>64</v>
      </c>
      <c r="B107" s="10" t="s">
        <v>14</v>
      </c>
      <c r="C107" s="3" t="s">
        <v>15</v>
      </c>
      <c r="D107" s="15"/>
      <c r="E107" s="12"/>
    </row>
    <row r="108" spans="1:11" ht="15.75">
      <c r="A108" s="9" t="s">
        <v>65</v>
      </c>
      <c r="B108" s="10" t="s">
        <v>66</v>
      </c>
      <c r="C108" s="3" t="s">
        <v>15</v>
      </c>
      <c r="D108" s="15"/>
      <c r="E108" s="12"/>
    </row>
    <row r="109" spans="1:11" ht="15.75">
      <c r="A109" s="9" t="s">
        <v>67</v>
      </c>
      <c r="B109" s="10" t="s">
        <v>16</v>
      </c>
      <c r="C109" s="3" t="s">
        <v>15</v>
      </c>
      <c r="D109" s="15"/>
      <c r="E109" s="12"/>
    </row>
    <row r="110" spans="1:11" ht="15.75">
      <c r="A110" s="9" t="s">
        <v>68</v>
      </c>
      <c r="B110" s="10" t="s">
        <v>17</v>
      </c>
      <c r="C110" s="3" t="s">
        <v>15</v>
      </c>
      <c r="D110" s="15"/>
      <c r="E110" s="12"/>
    </row>
    <row r="111" spans="1:11" ht="15.75">
      <c r="A111" s="4" t="s">
        <v>13</v>
      </c>
      <c r="B111" s="6" t="s">
        <v>69</v>
      </c>
      <c r="C111" s="3"/>
      <c r="D111" s="8"/>
      <c r="E111" s="8"/>
      <c r="G111" s="46">
        <v>7.3</v>
      </c>
      <c r="H111" s="46">
        <v>10.8</v>
      </c>
      <c r="I111" s="46">
        <v>0</v>
      </c>
      <c r="J111" s="46">
        <v>0</v>
      </c>
      <c r="K111">
        <v>0</v>
      </c>
    </row>
    <row r="112" spans="1:11" ht="31.5">
      <c r="A112" s="3" t="s">
        <v>46</v>
      </c>
      <c r="B112" s="42" t="s">
        <v>70</v>
      </c>
      <c r="C112" s="3" t="s">
        <v>15</v>
      </c>
      <c r="D112" s="15"/>
      <c r="E112" s="15"/>
      <c r="G112" s="46"/>
      <c r="H112" s="46"/>
    </row>
    <row r="113" spans="1:12" ht="31.5">
      <c r="A113" s="3" t="s">
        <v>48</v>
      </c>
      <c r="B113" s="42" t="s">
        <v>221</v>
      </c>
      <c r="C113" s="3" t="s">
        <v>15</v>
      </c>
      <c r="D113" s="15"/>
      <c r="E113" s="15"/>
      <c r="G113" s="46"/>
      <c r="H113" s="46"/>
    </row>
    <row r="114" spans="1:12" ht="15.75">
      <c r="A114" s="3" t="s">
        <v>225</v>
      </c>
      <c r="B114" s="19" t="s">
        <v>73</v>
      </c>
      <c r="C114" s="3" t="s">
        <v>15</v>
      </c>
      <c r="D114" s="15"/>
      <c r="E114" s="15"/>
      <c r="G114" s="46" t="s">
        <v>203</v>
      </c>
      <c r="H114" s="46" t="s">
        <v>204</v>
      </c>
      <c r="I114" s="46" t="s">
        <v>205</v>
      </c>
      <c r="J114" s="46" t="s">
        <v>214</v>
      </c>
      <c r="K114" s="46" t="s">
        <v>219</v>
      </c>
      <c r="L114" s="46" t="s">
        <v>220</v>
      </c>
    </row>
    <row r="115" spans="1:12" ht="15.75">
      <c r="A115" s="3" t="s">
        <v>72</v>
      </c>
      <c r="B115" s="19" t="s">
        <v>75</v>
      </c>
      <c r="C115" s="3" t="s">
        <v>76</v>
      </c>
      <c r="D115" s="15"/>
      <c r="E115" s="15"/>
      <c r="G115" s="46">
        <v>12</v>
      </c>
      <c r="H115" s="46">
        <v>7.89</v>
      </c>
      <c r="I115" s="46">
        <v>0</v>
      </c>
      <c r="J115" s="46">
        <v>0.87</v>
      </c>
      <c r="K115">
        <v>9</v>
      </c>
      <c r="L115">
        <v>3</v>
      </c>
    </row>
    <row r="116" spans="1:12" ht="15.75">
      <c r="A116" s="3" t="s">
        <v>74</v>
      </c>
      <c r="B116" s="19" t="s">
        <v>78</v>
      </c>
      <c r="C116" s="3" t="s">
        <v>76</v>
      </c>
      <c r="D116" s="15"/>
      <c r="E116" s="15"/>
      <c r="G116" s="46"/>
      <c r="H116" s="46"/>
    </row>
    <row r="117" spans="1:12" ht="15.75">
      <c r="A117" s="3" t="s">
        <v>77</v>
      </c>
      <c r="B117" s="19" t="s">
        <v>80</v>
      </c>
      <c r="C117" s="3" t="s">
        <v>15</v>
      </c>
      <c r="D117" s="15"/>
      <c r="E117" s="15"/>
      <c r="G117" s="46" t="s">
        <v>213</v>
      </c>
      <c r="H117" s="46"/>
    </row>
    <row r="118" spans="1:12" ht="15.75">
      <c r="A118" s="3" t="s">
        <v>79</v>
      </c>
      <c r="B118" s="19" t="s">
        <v>82</v>
      </c>
      <c r="C118" s="3" t="s">
        <v>15</v>
      </c>
      <c r="D118" s="15"/>
      <c r="E118" s="15"/>
      <c r="G118" s="46">
        <v>12</v>
      </c>
      <c r="H118" s="46"/>
    </row>
    <row r="119" spans="1:12" ht="15.75">
      <c r="A119" s="4" t="s">
        <v>18</v>
      </c>
      <c r="B119" s="48" t="s">
        <v>87</v>
      </c>
      <c r="C119" s="3"/>
      <c r="D119" s="15"/>
      <c r="E119" s="8"/>
    </row>
    <row r="120" spans="1:12" ht="31.5">
      <c r="A120" s="3" t="s">
        <v>50</v>
      </c>
      <c r="B120" s="49" t="s">
        <v>88</v>
      </c>
      <c r="C120" s="3" t="s">
        <v>19</v>
      </c>
      <c r="D120" s="15"/>
      <c r="E120" s="15"/>
    </row>
    <row r="121" spans="1:12" ht="15.75">
      <c r="A121" s="3" t="s">
        <v>51</v>
      </c>
      <c r="B121" s="19" t="s">
        <v>89</v>
      </c>
      <c r="C121" s="3" t="s">
        <v>15</v>
      </c>
      <c r="D121" s="15"/>
      <c r="E121" s="15"/>
    </row>
    <row r="122" spans="1:12" ht="31.5">
      <c r="A122" s="3" t="s">
        <v>90</v>
      </c>
      <c r="B122" s="49" t="s">
        <v>91</v>
      </c>
      <c r="C122" s="3" t="s">
        <v>15</v>
      </c>
      <c r="D122" s="15"/>
      <c r="E122" s="15"/>
    </row>
    <row r="123" spans="1:12" ht="15.75">
      <c r="A123" s="4" t="s">
        <v>21</v>
      </c>
      <c r="B123" s="6" t="s">
        <v>94</v>
      </c>
      <c r="C123" s="3"/>
      <c r="E123" s="8"/>
    </row>
    <row r="124" spans="1:12" ht="15.75">
      <c r="A124" s="3" t="s">
        <v>230</v>
      </c>
      <c r="B124" s="19" t="s">
        <v>95</v>
      </c>
      <c r="C124" s="3" t="s">
        <v>76</v>
      </c>
      <c r="D124" s="15"/>
      <c r="E124" s="15"/>
    </row>
    <row r="125" spans="1:12" ht="15.75">
      <c r="A125" s="3" t="s">
        <v>53</v>
      </c>
      <c r="B125" s="19" t="s">
        <v>98</v>
      </c>
      <c r="C125" s="3" t="s">
        <v>15</v>
      </c>
      <c r="D125" s="15"/>
      <c r="E125" s="15"/>
    </row>
    <row r="126" spans="1:12" ht="15.75">
      <c r="A126" s="3" t="s">
        <v>96</v>
      </c>
      <c r="B126" s="19" t="s">
        <v>100</v>
      </c>
      <c r="C126" s="3" t="s">
        <v>15</v>
      </c>
      <c r="D126" s="15"/>
      <c r="E126" s="15"/>
    </row>
    <row r="127" spans="1:12" ht="15.75">
      <c r="A127" s="3" t="s">
        <v>97</v>
      </c>
      <c r="B127" s="19" t="s">
        <v>102</v>
      </c>
      <c r="C127" s="3" t="s">
        <v>15</v>
      </c>
      <c r="D127" s="15"/>
      <c r="E127" s="15"/>
    </row>
    <row r="128" spans="1:12" ht="47.25">
      <c r="A128" s="3" t="s">
        <v>99</v>
      </c>
      <c r="B128" s="42" t="s">
        <v>312</v>
      </c>
      <c r="C128" s="3" t="s">
        <v>15</v>
      </c>
      <c r="D128" s="15"/>
      <c r="E128" s="15"/>
    </row>
    <row r="129" spans="1:7" ht="15.75">
      <c r="A129" s="4" t="s">
        <v>23</v>
      </c>
      <c r="B129" s="6" t="s">
        <v>107</v>
      </c>
      <c r="C129" s="3"/>
      <c r="D129" s="15"/>
      <c r="E129" s="8"/>
    </row>
    <row r="130" spans="1:7" ht="15.75">
      <c r="A130" s="3" t="s">
        <v>54</v>
      </c>
      <c r="B130" s="19" t="s">
        <v>108</v>
      </c>
      <c r="C130" s="3" t="s">
        <v>76</v>
      </c>
      <c r="D130" s="15"/>
      <c r="E130" s="15"/>
    </row>
    <row r="131" spans="1:7" ht="15.75">
      <c r="A131" s="3" t="s">
        <v>55</v>
      </c>
      <c r="B131" s="19" t="s">
        <v>111</v>
      </c>
      <c r="C131" s="3" t="s">
        <v>76</v>
      </c>
      <c r="D131" s="15"/>
      <c r="E131" s="15"/>
      <c r="G131">
        <f>1.86+14.85+2.22+3.95+8.01+15.48</f>
        <v>46.370000000000005</v>
      </c>
    </row>
    <row r="132" spans="1:7" ht="15.75">
      <c r="A132" s="4" t="s">
        <v>24</v>
      </c>
      <c r="B132" s="21" t="s">
        <v>117</v>
      </c>
      <c r="C132" s="21"/>
      <c r="D132" s="15"/>
      <c r="E132" s="24"/>
    </row>
    <row r="133" spans="1:7" ht="31.5">
      <c r="A133" s="3" t="s">
        <v>118</v>
      </c>
      <c r="B133" s="42" t="s">
        <v>119</v>
      </c>
      <c r="C133" s="3" t="s">
        <v>19</v>
      </c>
      <c r="D133" s="15"/>
      <c r="E133" s="15"/>
    </row>
    <row r="134" spans="1:7" ht="31.5">
      <c r="A134" s="3" t="s">
        <v>120</v>
      </c>
      <c r="B134" s="42" t="s">
        <v>209</v>
      </c>
      <c r="C134" s="3" t="s">
        <v>22</v>
      </c>
      <c r="D134" s="15"/>
      <c r="E134" s="15"/>
    </row>
    <row r="135" spans="1:7" ht="15.75">
      <c r="A135" s="3" t="s">
        <v>121</v>
      </c>
      <c r="B135" s="19" t="s">
        <v>125</v>
      </c>
      <c r="C135" s="3" t="s">
        <v>22</v>
      </c>
      <c r="D135" s="15"/>
      <c r="E135" s="15"/>
    </row>
    <row r="136" spans="1:7" ht="15.75">
      <c r="A136" s="3" t="s">
        <v>122</v>
      </c>
      <c r="B136" s="42" t="s">
        <v>199</v>
      </c>
      <c r="C136" s="3" t="s">
        <v>200</v>
      </c>
      <c r="D136" s="53"/>
      <c r="E136" s="15"/>
    </row>
    <row r="137" spans="1:7" ht="15.75">
      <c r="A137" s="4" t="s">
        <v>25</v>
      </c>
      <c r="B137" s="21" t="s">
        <v>234</v>
      </c>
      <c r="C137" s="21"/>
      <c r="D137" s="20"/>
      <c r="E137" s="24"/>
    </row>
    <row r="138" spans="1:7" ht="15.75">
      <c r="A138" s="3" t="s">
        <v>232</v>
      </c>
      <c r="B138" s="42" t="s">
        <v>211</v>
      </c>
      <c r="C138" s="59" t="s">
        <v>20</v>
      </c>
      <c r="D138" s="20"/>
      <c r="E138" s="20"/>
    </row>
    <row r="139" spans="1:7" ht="15.75">
      <c r="A139" s="25" t="s">
        <v>27</v>
      </c>
      <c r="B139" s="21" t="s">
        <v>26</v>
      </c>
      <c r="C139" s="57"/>
      <c r="D139" s="53"/>
      <c r="E139" s="24"/>
    </row>
    <row r="140" spans="1:7" ht="15.75">
      <c r="A140" s="58" t="s">
        <v>233</v>
      </c>
      <c r="B140" s="56" t="s">
        <v>231</v>
      </c>
      <c r="C140" s="59" t="s">
        <v>76</v>
      </c>
      <c r="D140" s="53"/>
      <c r="E140" s="53"/>
    </row>
    <row r="141" spans="1:7" ht="15.75">
      <c r="A141" s="25" t="s">
        <v>38</v>
      </c>
      <c r="B141" s="21" t="s">
        <v>28</v>
      </c>
      <c r="C141" s="21"/>
      <c r="D141" s="23"/>
      <c r="E141" s="24"/>
    </row>
    <row r="142" spans="1:7" ht="15.75">
      <c r="A142" s="58" t="s">
        <v>186</v>
      </c>
      <c r="B142" s="61" t="s">
        <v>187</v>
      </c>
      <c r="C142" s="10" t="s">
        <v>19</v>
      </c>
      <c r="D142" s="53"/>
      <c r="E142" s="12"/>
      <c r="G142" s="62"/>
    </row>
    <row r="143" spans="1:7" ht="15.75">
      <c r="A143" s="58" t="s">
        <v>188</v>
      </c>
      <c r="B143" s="63" t="s">
        <v>189</v>
      </c>
      <c r="C143" s="10" t="s">
        <v>19</v>
      </c>
      <c r="D143" s="53"/>
      <c r="E143" s="12"/>
      <c r="G143" s="62"/>
    </row>
    <row r="144" spans="1:7" ht="15.75">
      <c r="A144" s="58" t="s">
        <v>192</v>
      </c>
      <c r="B144" s="63" t="s">
        <v>311</v>
      </c>
      <c r="C144" s="10" t="s">
        <v>19</v>
      </c>
      <c r="D144" s="53"/>
      <c r="E144" s="12"/>
    </row>
    <row r="145" spans="1:12" ht="15.75">
      <c r="A145" s="58" t="s">
        <v>194</v>
      </c>
      <c r="B145" s="61" t="s">
        <v>195</v>
      </c>
      <c r="C145" s="10" t="s">
        <v>19</v>
      </c>
      <c r="D145" s="15"/>
      <c r="E145" s="12"/>
    </row>
    <row r="146" spans="1:12" ht="15.75">
      <c r="A146" s="3"/>
      <c r="B146" s="39"/>
      <c r="C146" s="3"/>
      <c r="D146" s="15"/>
      <c r="E146" s="5"/>
    </row>
    <row r="148" spans="1:12" ht="15.75">
      <c r="A148" s="225" t="s">
        <v>579</v>
      </c>
      <c r="B148" s="225"/>
      <c r="C148" s="225"/>
      <c r="D148" s="225"/>
      <c r="E148" s="225"/>
    </row>
    <row r="149" spans="1:12" ht="31.5">
      <c r="A149" s="4" t="s">
        <v>0</v>
      </c>
      <c r="B149" s="4" t="s">
        <v>58</v>
      </c>
      <c r="C149" s="4" t="s">
        <v>59</v>
      </c>
      <c r="D149" s="216" t="s">
        <v>571</v>
      </c>
      <c r="E149" s="216" t="s">
        <v>572</v>
      </c>
    </row>
    <row r="150" spans="1:12" ht="15.75">
      <c r="A150" s="4" t="s">
        <v>10</v>
      </c>
      <c r="B150" s="6" t="s">
        <v>60</v>
      </c>
      <c r="C150" s="3"/>
      <c r="D150" s="8"/>
      <c r="E150" s="8"/>
    </row>
    <row r="151" spans="1:12" ht="15.75">
      <c r="A151" s="9" t="s">
        <v>44</v>
      </c>
      <c r="B151" s="10" t="s">
        <v>296</v>
      </c>
      <c r="C151" s="3" t="s">
        <v>19</v>
      </c>
      <c r="D151" s="12"/>
      <c r="E151" s="12"/>
    </row>
    <row r="152" spans="1:12" ht="63">
      <c r="A152" s="9" t="s">
        <v>62</v>
      </c>
      <c r="B152" s="13" t="s">
        <v>63</v>
      </c>
      <c r="C152" s="9" t="s">
        <v>11</v>
      </c>
      <c r="D152" s="15"/>
      <c r="E152" s="20"/>
    </row>
    <row r="153" spans="1:12" ht="15.75">
      <c r="A153" s="9" t="s">
        <v>64</v>
      </c>
      <c r="B153" s="10" t="s">
        <v>14</v>
      </c>
      <c r="C153" s="3" t="s">
        <v>15</v>
      </c>
      <c r="D153" s="15"/>
      <c r="E153" s="12"/>
    </row>
    <row r="154" spans="1:12" ht="15.75">
      <c r="A154" s="9" t="s">
        <v>65</v>
      </c>
      <c r="B154" s="10" t="s">
        <v>66</v>
      </c>
      <c r="C154" s="3" t="s">
        <v>15</v>
      </c>
      <c r="D154" s="15"/>
      <c r="E154" s="12"/>
    </row>
    <row r="155" spans="1:12" ht="15.75">
      <c r="A155" s="9" t="s">
        <v>67</v>
      </c>
      <c r="B155" s="10" t="s">
        <v>16</v>
      </c>
      <c r="C155" s="3" t="s">
        <v>15</v>
      </c>
      <c r="D155" s="15"/>
      <c r="E155" s="12"/>
    </row>
    <row r="156" spans="1:12" ht="15.75">
      <c r="A156" s="9" t="s">
        <v>68</v>
      </c>
      <c r="B156" s="10" t="s">
        <v>17</v>
      </c>
      <c r="C156" s="3" t="s">
        <v>15</v>
      </c>
      <c r="D156" s="15"/>
      <c r="E156" s="12"/>
    </row>
    <row r="157" spans="1:12" ht="15.75">
      <c r="A157" s="4" t="s">
        <v>13</v>
      </c>
      <c r="B157" s="6" t="s">
        <v>69</v>
      </c>
      <c r="C157" s="3"/>
      <c r="D157" s="8"/>
      <c r="E157" s="8"/>
      <c r="G157" s="46">
        <f>2.04+2.04</f>
        <v>4.08</v>
      </c>
      <c r="H157" s="46"/>
      <c r="I157" s="46">
        <v>4.97</v>
      </c>
      <c r="J157" s="46"/>
    </row>
    <row r="158" spans="1:12" ht="31.5">
      <c r="A158" s="3" t="s">
        <v>46</v>
      </c>
      <c r="B158" s="42" t="s">
        <v>70</v>
      </c>
      <c r="C158" s="3" t="s">
        <v>15</v>
      </c>
      <c r="D158" s="15"/>
      <c r="E158" s="15"/>
      <c r="G158" s="46">
        <f>+G157+I157</f>
        <v>9.0500000000000007</v>
      </c>
      <c r="H158" s="46"/>
    </row>
    <row r="159" spans="1:12" ht="31.5">
      <c r="A159" s="3" t="s">
        <v>48</v>
      </c>
      <c r="B159" s="42" t="s">
        <v>221</v>
      </c>
      <c r="C159" s="3" t="s">
        <v>15</v>
      </c>
      <c r="D159" s="15"/>
      <c r="E159" s="15"/>
      <c r="G159" s="46"/>
      <c r="H159" s="46"/>
    </row>
    <row r="160" spans="1:12" ht="15.75">
      <c r="A160" s="3" t="s">
        <v>72</v>
      </c>
      <c r="B160" s="19" t="s">
        <v>222</v>
      </c>
      <c r="C160" s="3" t="s">
        <v>15</v>
      </c>
      <c r="D160" s="15"/>
      <c r="E160" s="15"/>
      <c r="G160" s="46" t="s">
        <v>203</v>
      </c>
      <c r="H160" s="46" t="s">
        <v>204</v>
      </c>
      <c r="I160" s="46" t="s">
        <v>205</v>
      </c>
      <c r="J160" s="46" t="s">
        <v>214</v>
      </c>
      <c r="K160" s="46" t="s">
        <v>219</v>
      </c>
      <c r="L160" s="46" t="s">
        <v>220</v>
      </c>
    </row>
    <row r="161" spans="1:10" ht="15.75">
      <c r="A161" s="3" t="s">
        <v>74</v>
      </c>
      <c r="B161" s="19" t="s">
        <v>75</v>
      </c>
      <c r="C161" s="3" t="s">
        <v>76</v>
      </c>
      <c r="D161" s="15"/>
      <c r="E161" s="15"/>
      <c r="G161" s="46"/>
      <c r="H161" s="46"/>
      <c r="I161" s="46"/>
      <c r="J161" s="46"/>
    </row>
    <row r="162" spans="1:10" ht="15.75">
      <c r="A162" s="3" t="s">
        <v>77</v>
      </c>
      <c r="B162" s="19" t="s">
        <v>78</v>
      </c>
      <c r="C162" s="3" t="s">
        <v>76</v>
      </c>
      <c r="D162" s="15"/>
      <c r="E162" s="15"/>
      <c r="G162" s="46"/>
      <c r="H162" s="46"/>
    </row>
    <row r="163" spans="1:10" ht="15.75">
      <c r="A163" s="3" t="s">
        <v>79</v>
      </c>
      <c r="B163" s="19" t="s">
        <v>80</v>
      </c>
      <c r="C163" s="3" t="s">
        <v>15</v>
      </c>
      <c r="D163" s="15"/>
      <c r="E163" s="15"/>
      <c r="G163" s="46" t="s">
        <v>213</v>
      </c>
      <c r="H163" s="46"/>
    </row>
    <row r="164" spans="1:10" ht="15.75">
      <c r="A164" s="3" t="s">
        <v>81</v>
      </c>
      <c r="B164" s="19" t="s">
        <v>82</v>
      </c>
      <c r="C164" s="3" t="s">
        <v>15</v>
      </c>
      <c r="D164" s="15"/>
      <c r="E164" s="15"/>
      <c r="G164" s="46"/>
      <c r="H164" s="46" t="s">
        <v>254</v>
      </c>
    </row>
    <row r="165" spans="1:10" ht="15.75">
      <c r="A165" s="3" t="s">
        <v>85</v>
      </c>
      <c r="B165" s="42" t="s">
        <v>223</v>
      </c>
      <c r="C165" s="3" t="s">
        <v>15</v>
      </c>
      <c r="D165" s="15"/>
      <c r="E165" s="15"/>
      <c r="G165" s="46"/>
      <c r="H165" s="46"/>
    </row>
    <row r="166" spans="1:10" ht="15.75">
      <c r="A166" s="4" t="s">
        <v>18</v>
      </c>
      <c r="B166" s="48" t="s">
        <v>87</v>
      </c>
      <c r="C166" s="3"/>
      <c r="D166" s="15"/>
      <c r="E166" s="8"/>
    </row>
    <row r="167" spans="1:10" ht="31.5">
      <c r="A167" s="3" t="s">
        <v>50</v>
      </c>
      <c r="B167" s="49" t="s">
        <v>88</v>
      </c>
      <c r="C167" s="3" t="s">
        <v>19</v>
      </c>
      <c r="D167" s="15"/>
      <c r="E167" s="15"/>
    </row>
    <row r="168" spans="1:10" ht="15.75">
      <c r="A168" s="3" t="s">
        <v>51</v>
      </c>
      <c r="B168" s="19" t="s">
        <v>89</v>
      </c>
      <c r="C168" s="3" t="s">
        <v>15</v>
      </c>
      <c r="D168" s="15"/>
      <c r="E168" s="15"/>
    </row>
    <row r="169" spans="1:10" ht="31.5">
      <c r="A169" s="3" t="s">
        <v>90</v>
      </c>
      <c r="B169" s="49" t="s">
        <v>91</v>
      </c>
      <c r="C169" s="3" t="s">
        <v>15</v>
      </c>
      <c r="D169" s="15"/>
      <c r="E169" s="15"/>
    </row>
    <row r="170" spans="1:10" ht="15.75">
      <c r="A170" s="4" t="s">
        <v>21</v>
      </c>
      <c r="B170" s="6" t="s">
        <v>94</v>
      </c>
      <c r="C170" s="3"/>
      <c r="E170" s="8"/>
    </row>
    <row r="171" spans="1:10" ht="15.75">
      <c r="A171" s="3" t="s">
        <v>53</v>
      </c>
      <c r="B171" s="19" t="s">
        <v>95</v>
      </c>
      <c r="C171" s="3" t="s">
        <v>76</v>
      </c>
      <c r="D171" s="15"/>
      <c r="E171" s="15"/>
      <c r="G171">
        <f>10.7+1.8</f>
        <v>12.5</v>
      </c>
    </row>
    <row r="172" spans="1:10" ht="15.75">
      <c r="A172" s="3" t="s">
        <v>97</v>
      </c>
      <c r="B172" s="19" t="s">
        <v>98</v>
      </c>
      <c r="C172" s="3" t="s">
        <v>15</v>
      </c>
      <c r="D172" s="15"/>
      <c r="E172" s="15"/>
    </row>
    <row r="173" spans="1:10" ht="15.75">
      <c r="A173" s="3" t="s">
        <v>101</v>
      </c>
      <c r="B173" s="19" t="s">
        <v>102</v>
      </c>
      <c r="C173" s="3" t="s">
        <v>15</v>
      </c>
      <c r="D173" s="15"/>
      <c r="E173" s="15"/>
    </row>
    <row r="174" spans="1:10" ht="15.75">
      <c r="A174" s="3" t="s">
        <v>104</v>
      </c>
      <c r="B174" s="19" t="s">
        <v>105</v>
      </c>
      <c r="C174" s="3" t="s">
        <v>15</v>
      </c>
      <c r="D174" s="15"/>
      <c r="E174" s="15"/>
    </row>
    <row r="175" spans="1:10" ht="15.75">
      <c r="A175" s="4" t="s">
        <v>23</v>
      </c>
      <c r="B175" s="6" t="s">
        <v>107</v>
      </c>
      <c r="C175" s="3"/>
      <c r="D175" s="15"/>
      <c r="E175" s="8"/>
    </row>
    <row r="176" spans="1:10" ht="15.75">
      <c r="A176" s="3" t="s">
        <v>54</v>
      </c>
      <c r="B176" s="19" t="s">
        <v>255</v>
      </c>
      <c r="C176" s="3" t="s">
        <v>76</v>
      </c>
      <c r="D176" s="15"/>
      <c r="E176" s="15"/>
    </row>
    <row r="177" spans="1:7" ht="15.75">
      <c r="A177" s="3" t="s">
        <v>55</v>
      </c>
      <c r="B177" s="19" t="s">
        <v>108</v>
      </c>
      <c r="C177" s="3" t="s">
        <v>76</v>
      </c>
      <c r="D177" s="15"/>
      <c r="E177" s="15"/>
    </row>
    <row r="178" spans="1:7" ht="15.75">
      <c r="A178" s="3" t="s">
        <v>110</v>
      </c>
      <c r="B178" s="19" t="s">
        <v>111</v>
      </c>
      <c r="C178" s="3" t="s">
        <v>76</v>
      </c>
      <c r="D178" s="15"/>
      <c r="E178" s="15"/>
      <c r="G178">
        <f>1.86+14.85+2.22+3.95+8.01+15.48</f>
        <v>46.370000000000005</v>
      </c>
    </row>
    <row r="179" spans="1:7" ht="31.5">
      <c r="A179" s="3" t="s">
        <v>114</v>
      </c>
      <c r="B179" s="51" t="s">
        <v>115</v>
      </c>
      <c r="C179" s="3" t="s">
        <v>76</v>
      </c>
      <c r="D179" s="15"/>
      <c r="E179" s="15"/>
    </row>
    <row r="180" spans="1:7" ht="15.75">
      <c r="A180" s="4" t="s">
        <v>24</v>
      </c>
      <c r="B180" s="21" t="s">
        <v>117</v>
      </c>
      <c r="C180" s="21"/>
      <c r="D180" s="15"/>
      <c r="E180" s="24"/>
    </row>
    <row r="181" spans="1:7" ht="31.5">
      <c r="A181" s="3" t="s">
        <v>118</v>
      </c>
      <c r="B181" s="42" t="s">
        <v>376</v>
      </c>
      <c r="C181" s="3" t="s">
        <v>19</v>
      </c>
      <c r="D181" s="15"/>
      <c r="E181" s="15"/>
    </row>
    <row r="182" spans="1:7" ht="31.5">
      <c r="A182" s="3" t="s">
        <v>121</v>
      </c>
      <c r="B182" s="42" t="s">
        <v>209</v>
      </c>
      <c r="C182" s="3" t="s">
        <v>22</v>
      </c>
      <c r="D182" s="15"/>
      <c r="E182" s="15"/>
    </row>
    <row r="183" spans="1:7" ht="15.75">
      <c r="A183" s="3" t="s">
        <v>198</v>
      </c>
      <c r="B183" s="19" t="s">
        <v>125</v>
      </c>
      <c r="C183" s="3" t="s">
        <v>22</v>
      </c>
      <c r="D183" s="15"/>
      <c r="E183" s="15"/>
    </row>
    <row r="184" spans="1:7" ht="15.75">
      <c r="A184" s="3" t="s">
        <v>215</v>
      </c>
      <c r="B184" s="42" t="s">
        <v>199</v>
      </c>
      <c r="C184" s="3" t="s">
        <v>200</v>
      </c>
      <c r="D184" s="15"/>
      <c r="E184" s="15"/>
    </row>
    <row r="185" spans="1:7" ht="15.75">
      <c r="A185" s="4" t="s">
        <v>25</v>
      </c>
      <c r="B185" s="21" t="s">
        <v>234</v>
      </c>
      <c r="C185" s="21"/>
      <c r="D185" s="20"/>
      <c r="E185" s="24"/>
    </row>
    <row r="186" spans="1:7" ht="15.75">
      <c r="A186" s="3" t="s">
        <v>132</v>
      </c>
      <c r="B186" s="55" t="s">
        <v>224</v>
      </c>
      <c r="C186" s="59" t="s">
        <v>20</v>
      </c>
      <c r="D186" s="20"/>
      <c r="E186" s="20"/>
    </row>
    <row r="187" spans="1:7" ht="15.75">
      <c r="A187" s="4" t="s">
        <v>31</v>
      </c>
      <c r="B187" s="21" t="s">
        <v>35</v>
      </c>
      <c r="C187" s="57"/>
      <c r="E187" s="24"/>
    </row>
    <row r="188" spans="1:7" ht="15.75">
      <c r="A188" s="66" t="s">
        <v>178</v>
      </c>
      <c r="B188" s="10" t="s">
        <v>36</v>
      </c>
      <c r="C188" s="59" t="s">
        <v>20</v>
      </c>
      <c r="D188" s="53"/>
      <c r="E188" s="20"/>
    </row>
    <row r="189" spans="1:7" ht="15.75">
      <c r="A189" s="66" t="s">
        <v>181</v>
      </c>
      <c r="B189" s="10" t="s">
        <v>37</v>
      </c>
      <c r="C189" s="59" t="s">
        <v>20</v>
      </c>
      <c r="D189" s="53"/>
      <c r="E189" s="20"/>
    </row>
    <row r="190" spans="1:7" ht="15.75">
      <c r="A190" s="4" t="s">
        <v>34</v>
      </c>
      <c r="B190" s="21" t="s">
        <v>39</v>
      </c>
      <c r="C190" s="21"/>
      <c r="D190" s="23"/>
      <c r="E190" s="24"/>
    </row>
    <row r="191" spans="1:7" ht="63">
      <c r="A191" s="66" t="s">
        <v>182</v>
      </c>
      <c r="B191" s="56" t="s">
        <v>183</v>
      </c>
      <c r="C191" s="19" t="s">
        <v>11</v>
      </c>
      <c r="D191" s="15"/>
      <c r="E191" s="20"/>
    </row>
    <row r="192" spans="1:7" ht="15.75">
      <c r="A192" s="58" t="s">
        <v>184</v>
      </c>
      <c r="B192" s="10" t="s">
        <v>185</v>
      </c>
      <c r="C192" s="10" t="s">
        <v>20</v>
      </c>
      <c r="D192" s="53"/>
      <c r="E192" s="12"/>
    </row>
    <row r="193" spans="1:7" ht="15.75">
      <c r="A193" s="25" t="s">
        <v>38</v>
      </c>
      <c r="B193" s="21" t="s">
        <v>28</v>
      </c>
      <c r="C193" s="21"/>
      <c r="D193" s="23"/>
      <c r="E193" s="24"/>
    </row>
    <row r="194" spans="1:7" ht="15.75">
      <c r="A194" s="58" t="s">
        <v>186</v>
      </c>
      <c r="B194" s="61" t="s">
        <v>187</v>
      </c>
      <c r="C194" s="10" t="s">
        <v>19</v>
      </c>
      <c r="D194" s="53"/>
      <c r="E194" s="12"/>
      <c r="G194" s="62"/>
    </row>
    <row r="195" spans="1:7" ht="15.75">
      <c r="A195" s="58" t="s">
        <v>194</v>
      </c>
      <c r="B195" s="61" t="s">
        <v>329</v>
      </c>
      <c r="C195" s="10" t="s">
        <v>19</v>
      </c>
      <c r="D195" s="15"/>
      <c r="E195" s="12"/>
    </row>
    <row r="197" spans="1:7" ht="15.75">
      <c r="A197" s="225" t="s">
        <v>578</v>
      </c>
      <c r="B197" s="225"/>
      <c r="C197" s="225"/>
      <c r="D197" s="225"/>
      <c r="E197" s="225"/>
    </row>
    <row r="198" spans="1:7" ht="31.5">
      <c r="A198" s="4" t="s">
        <v>0</v>
      </c>
      <c r="B198" s="4" t="s">
        <v>58</v>
      </c>
      <c r="C198" s="4" t="s">
        <v>59</v>
      </c>
      <c r="D198" s="216" t="s">
        <v>571</v>
      </c>
      <c r="E198" s="216" t="s">
        <v>572</v>
      </c>
    </row>
    <row r="199" spans="1:7" ht="15.75">
      <c r="A199" s="4" t="s">
        <v>10</v>
      </c>
      <c r="B199" s="6" t="s">
        <v>60</v>
      </c>
      <c r="C199" s="3"/>
      <c r="D199" s="8"/>
      <c r="E199" s="8"/>
    </row>
    <row r="200" spans="1:7" ht="63">
      <c r="A200" s="9" t="s">
        <v>44</v>
      </c>
      <c r="B200" s="13" t="s">
        <v>63</v>
      </c>
      <c r="C200" s="9" t="s">
        <v>11</v>
      </c>
      <c r="D200" s="15"/>
      <c r="E200" s="20"/>
    </row>
    <row r="201" spans="1:7" ht="15.75">
      <c r="A201" s="4" t="s">
        <v>364</v>
      </c>
      <c r="B201" s="6" t="s">
        <v>365</v>
      </c>
      <c r="C201" s="9"/>
      <c r="D201" s="15"/>
      <c r="E201" s="20"/>
    </row>
    <row r="202" spans="1:7" ht="15.75">
      <c r="A202" s="9" t="s">
        <v>370</v>
      </c>
      <c r="B202" s="10" t="s">
        <v>363</v>
      </c>
      <c r="C202" s="3" t="s">
        <v>366</v>
      </c>
      <c r="D202" s="15"/>
      <c r="E202" s="12"/>
    </row>
    <row r="203" spans="1:7" ht="15.75">
      <c r="A203" s="4" t="s">
        <v>371</v>
      </c>
      <c r="B203" s="6" t="s">
        <v>367</v>
      </c>
      <c r="C203" s="3"/>
      <c r="D203" s="15"/>
      <c r="E203" s="12"/>
    </row>
    <row r="204" spans="1:7" ht="15.75">
      <c r="A204" s="9" t="s">
        <v>372</v>
      </c>
      <c r="B204" s="10" t="s">
        <v>369</v>
      </c>
      <c r="C204" s="3" t="s">
        <v>368</v>
      </c>
      <c r="D204" s="15"/>
      <c r="E204" s="12"/>
    </row>
    <row r="205" spans="1:7" ht="15.75">
      <c r="A205" s="9"/>
      <c r="B205" s="10"/>
      <c r="C205" s="3"/>
      <c r="D205" s="15"/>
      <c r="E205" s="12"/>
    </row>
  </sheetData>
  <mergeCells count="6">
    <mergeCell ref="A197:E197"/>
    <mergeCell ref="A6:E6"/>
    <mergeCell ref="A102:E102"/>
    <mergeCell ref="A148:E148"/>
    <mergeCell ref="A2:E2"/>
    <mergeCell ref="A4:E4"/>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1342-5EFF-478F-9047-6DA37C462CA7}">
  <dimension ref="A1:L54"/>
  <sheetViews>
    <sheetView topLeftCell="A46" workbookViewId="0">
      <selection activeCell="D52" sqref="D52:E52"/>
    </sheetView>
  </sheetViews>
  <sheetFormatPr baseColWidth="10" defaultColWidth="11.5703125" defaultRowHeight="15"/>
  <cols>
    <col min="1" max="1" width="4.28515625" customWidth="1"/>
    <col min="2" max="2" width="43.7109375" customWidth="1"/>
    <col min="3" max="3" width="5" customWidth="1"/>
    <col min="4" max="4" width="12" customWidth="1"/>
    <col min="5" max="5" width="13.5703125" customWidth="1"/>
    <col min="6" max="6" width="0.140625" customWidth="1"/>
    <col min="7" max="8" width="11.5703125" hidden="1" customWidth="1"/>
    <col min="9" max="10" width="11.42578125" hidden="1" customWidth="1"/>
    <col min="11" max="12" width="11.5703125" hidden="1" customWidth="1"/>
  </cols>
  <sheetData>
    <row r="1" spans="1:10" ht="15.75" customHeight="1">
      <c r="A1" s="225" t="s">
        <v>302</v>
      </c>
      <c r="B1" s="225"/>
      <c r="C1" s="225"/>
      <c r="D1" s="225"/>
      <c r="E1" s="225"/>
    </row>
    <row r="2" spans="1:10" ht="15.75">
      <c r="A2" s="64"/>
      <c r="B2" s="64"/>
      <c r="C2" s="64"/>
      <c r="D2" s="64"/>
      <c r="E2" s="64"/>
    </row>
    <row r="3" spans="1:10" ht="15.75">
      <c r="A3" s="230" t="s">
        <v>354</v>
      </c>
      <c r="B3" s="230"/>
      <c r="C3" s="230"/>
      <c r="D3" s="230"/>
      <c r="E3" s="230"/>
    </row>
    <row r="4" spans="1:10" ht="15.75">
      <c r="A4" s="65"/>
      <c r="B4" s="65"/>
      <c r="C4" s="65"/>
      <c r="D4" s="65"/>
      <c r="E4" s="67"/>
    </row>
    <row r="5" spans="1:10" ht="15.75">
      <c r="A5" s="225" t="s">
        <v>582</v>
      </c>
      <c r="B5" s="225"/>
      <c r="C5" s="225"/>
      <c r="D5" s="225"/>
      <c r="E5" s="225"/>
    </row>
    <row r="6" spans="1:10" ht="39" customHeight="1">
      <c r="A6" s="4" t="s">
        <v>0</v>
      </c>
      <c r="B6" s="4" t="s">
        <v>58</v>
      </c>
      <c r="C6" s="4" t="s">
        <v>59</v>
      </c>
      <c r="D6" s="216" t="s">
        <v>571</v>
      </c>
      <c r="E6" s="216" t="s">
        <v>572</v>
      </c>
    </row>
    <row r="7" spans="1:10" ht="15.75">
      <c r="A7" s="4" t="s">
        <v>10</v>
      </c>
      <c r="B7" s="6" t="s">
        <v>60</v>
      </c>
      <c r="C7" s="3"/>
      <c r="D7" s="7"/>
      <c r="E7" s="8"/>
    </row>
    <row r="8" spans="1:10" ht="15.75">
      <c r="A8" s="9" t="s">
        <v>44</v>
      </c>
      <c r="B8" s="10" t="s">
        <v>296</v>
      </c>
      <c r="C8" s="3" t="s">
        <v>19</v>
      </c>
      <c r="D8" s="11"/>
      <c r="E8" s="12"/>
    </row>
    <row r="9" spans="1:10" ht="63">
      <c r="A9" s="9" t="s">
        <v>62</v>
      </c>
      <c r="B9" s="13" t="s">
        <v>63</v>
      </c>
      <c r="C9" s="9" t="s">
        <v>11</v>
      </c>
      <c r="D9" s="14"/>
      <c r="E9" s="20"/>
    </row>
    <row r="10" spans="1:10" ht="15.75">
      <c r="A10" s="9" t="s">
        <v>64</v>
      </c>
      <c r="B10" s="10" t="s">
        <v>14</v>
      </c>
      <c r="C10" s="3" t="s">
        <v>15</v>
      </c>
      <c r="D10" s="14"/>
      <c r="E10" s="12"/>
    </row>
    <row r="11" spans="1:10" ht="15.75">
      <c r="A11" s="9" t="s">
        <v>65</v>
      </c>
      <c r="B11" s="10" t="s">
        <v>66</v>
      </c>
      <c r="C11" s="3" t="s">
        <v>15</v>
      </c>
      <c r="D11" s="14"/>
      <c r="E11" s="12"/>
    </row>
    <row r="12" spans="1:10" ht="15.75">
      <c r="A12" s="9" t="s">
        <v>67</v>
      </c>
      <c r="B12" s="10" t="s">
        <v>16</v>
      </c>
      <c r="C12" s="3" t="s">
        <v>15</v>
      </c>
      <c r="D12" s="14"/>
      <c r="E12" s="12"/>
    </row>
    <row r="13" spans="1:10" ht="15.75">
      <c r="A13" s="9" t="s">
        <v>68</v>
      </c>
      <c r="B13" s="10" t="s">
        <v>17</v>
      </c>
      <c r="C13" s="3" t="s">
        <v>15</v>
      </c>
      <c r="D13" s="16"/>
      <c r="E13" s="12"/>
    </row>
    <row r="14" spans="1:10" ht="15.75">
      <c r="A14" s="4" t="s">
        <v>13</v>
      </c>
      <c r="B14" s="6" t="s">
        <v>69</v>
      </c>
      <c r="C14" s="3"/>
      <c r="D14" s="7"/>
      <c r="E14" s="8"/>
      <c r="G14" s="46">
        <f>2.04+2.04</f>
        <v>4.08</v>
      </c>
      <c r="H14" s="46"/>
      <c r="I14" s="46">
        <v>4.97</v>
      </c>
      <c r="J14" s="46"/>
    </row>
    <row r="15" spans="1:10" ht="31.5">
      <c r="A15" s="3" t="s">
        <v>46</v>
      </c>
      <c r="B15" s="42" t="s">
        <v>70</v>
      </c>
      <c r="C15" s="3" t="s">
        <v>15</v>
      </c>
      <c r="D15" s="14"/>
      <c r="E15" s="15"/>
      <c r="G15" s="46">
        <f>+G14+I14</f>
        <v>9.0500000000000007</v>
      </c>
      <c r="H15" s="46"/>
    </row>
    <row r="16" spans="1:10" ht="31.5">
      <c r="A16" s="3" t="s">
        <v>48</v>
      </c>
      <c r="B16" s="42" t="s">
        <v>221</v>
      </c>
      <c r="C16" s="3" t="s">
        <v>15</v>
      </c>
      <c r="D16" s="14"/>
      <c r="E16" s="15"/>
      <c r="G16" s="46"/>
      <c r="H16" s="46"/>
    </row>
    <row r="17" spans="1:12" ht="15.75">
      <c r="A17" s="3" t="s">
        <v>225</v>
      </c>
      <c r="B17" s="19" t="s">
        <v>222</v>
      </c>
      <c r="C17" s="3" t="s">
        <v>15</v>
      </c>
      <c r="D17" s="14"/>
      <c r="E17" s="15"/>
      <c r="G17" s="46" t="s">
        <v>203</v>
      </c>
      <c r="H17" s="46" t="s">
        <v>204</v>
      </c>
      <c r="I17" s="46" t="s">
        <v>205</v>
      </c>
      <c r="J17" s="46" t="s">
        <v>214</v>
      </c>
      <c r="K17" s="46" t="s">
        <v>219</v>
      </c>
      <c r="L17" s="46" t="s">
        <v>220</v>
      </c>
    </row>
    <row r="18" spans="1:12" ht="15.75">
      <c r="A18" s="3" t="s">
        <v>72</v>
      </c>
      <c r="B18" s="19" t="s">
        <v>78</v>
      </c>
      <c r="C18" s="3" t="s">
        <v>76</v>
      </c>
      <c r="D18" s="14"/>
      <c r="E18" s="15"/>
      <c r="G18" s="46"/>
      <c r="H18" s="46"/>
    </row>
    <row r="19" spans="1:12" ht="15.75">
      <c r="A19" s="3" t="s">
        <v>74</v>
      </c>
      <c r="B19" s="19" t="s">
        <v>80</v>
      </c>
      <c r="C19" s="3" t="s">
        <v>15</v>
      </c>
      <c r="D19" s="14"/>
      <c r="E19" s="15"/>
      <c r="G19" s="46" t="s">
        <v>213</v>
      </c>
      <c r="H19" s="46"/>
    </row>
    <row r="20" spans="1:12" ht="15.75">
      <c r="A20" s="3" t="s">
        <v>77</v>
      </c>
      <c r="B20" s="19" t="s">
        <v>82</v>
      </c>
      <c r="C20" s="3" t="s">
        <v>15</v>
      </c>
      <c r="D20" s="14"/>
      <c r="E20" s="15"/>
      <c r="G20" s="46"/>
      <c r="H20" s="46" t="s">
        <v>254</v>
      </c>
    </row>
    <row r="21" spans="1:12" ht="15.75">
      <c r="A21" s="3" t="s">
        <v>79</v>
      </c>
      <c r="B21" s="42" t="s">
        <v>223</v>
      </c>
      <c r="C21" s="3" t="s">
        <v>15</v>
      </c>
      <c r="D21" s="14"/>
      <c r="E21" s="15"/>
      <c r="G21" s="46"/>
      <c r="H21" s="46"/>
    </row>
    <row r="22" spans="1:12" ht="15.75">
      <c r="A22" s="4" t="s">
        <v>18</v>
      </c>
      <c r="B22" s="48" t="s">
        <v>87</v>
      </c>
      <c r="C22" s="3"/>
      <c r="D22" s="7"/>
      <c r="E22" s="8"/>
      <c r="I22">
        <f>18.2+1.9+1.9+1.9+1.9+1.9</f>
        <v>27.699999999999992</v>
      </c>
    </row>
    <row r="23" spans="1:12" ht="31.5">
      <c r="A23" s="3" t="s">
        <v>50</v>
      </c>
      <c r="B23" s="49" t="s">
        <v>88</v>
      </c>
      <c r="C23" s="3" t="s">
        <v>19</v>
      </c>
      <c r="D23" s="16"/>
      <c r="E23" s="15"/>
    </row>
    <row r="24" spans="1:12" ht="15.75">
      <c r="A24" s="3" t="s">
        <v>51</v>
      </c>
      <c r="B24" s="19" t="s">
        <v>89</v>
      </c>
      <c r="C24" s="3" t="s">
        <v>15</v>
      </c>
      <c r="D24" s="14"/>
      <c r="E24" s="15"/>
      <c r="J24">
        <f>3.05*9</f>
        <v>27.45</v>
      </c>
    </row>
    <row r="25" spans="1:12" ht="31.5">
      <c r="A25" s="3" t="s">
        <v>90</v>
      </c>
      <c r="B25" s="49" t="s">
        <v>91</v>
      </c>
      <c r="C25" s="3" t="s">
        <v>15</v>
      </c>
      <c r="D25" s="14"/>
      <c r="E25" s="15"/>
      <c r="J25">
        <f>6.9*2</f>
        <v>13.8</v>
      </c>
    </row>
    <row r="26" spans="1:12" ht="15.75">
      <c r="A26" s="4" t="s">
        <v>21</v>
      </c>
      <c r="B26" s="6" t="s">
        <v>94</v>
      </c>
      <c r="C26" s="3"/>
      <c r="D26" s="7"/>
      <c r="E26" s="8"/>
    </row>
    <row r="27" spans="1:12" ht="15.75">
      <c r="A27" s="3" t="s">
        <v>230</v>
      </c>
      <c r="B27" s="19" t="s">
        <v>95</v>
      </c>
      <c r="C27" s="3" t="s">
        <v>76</v>
      </c>
      <c r="D27" s="50"/>
      <c r="E27" s="15"/>
      <c r="G27">
        <f>10.7+1.8</f>
        <v>12.5</v>
      </c>
    </row>
    <row r="28" spans="1:12" ht="15.75">
      <c r="A28" s="3" t="s">
        <v>53</v>
      </c>
      <c r="B28" s="19" t="s">
        <v>98</v>
      </c>
      <c r="C28" s="3" t="s">
        <v>15</v>
      </c>
      <c r="D28" s="14"/>
      <c r="E28" s="15"/>
    </row>
    <row r="29" spans="1:12" ht="15.75">
      <c r="A29" s="3" t="s">
        <v>96</v>
      </c>
      <c r="B29" s="19" t="s">
        <v>102</v>
      </c>
      <c r="C29" s="3" t="s">
        <v>15</v>
      </c>
      <c r="D29" s="14"/>
      <c r="E29" s="15"/>
    </row>
    <row r="30" spans="1:12" ht="47.25">
      <c r="A30" s="3" t="s">
        <v>97</v>
      </c>
      <c r="B30" s="42" t="s">
        <v>312</v>
      </c>
      <c r="C30" s="3" t="s">
        <v>15</v>
      </c>
      <c r="D30" s="14"/>
      <c r="E30" s="15"/>
    </row>
    <row r="31" spans="1:12" ht="15.75">
      <c r="A31" s="4" t="s">
        <v>23</v>
      </c>
      <c r="B31" s="6" t="s">
        <v>107</v>
      </c>
      <c r="C31" s="3"/>
      <c r="D31" s="7"/>
      <c r="E31" s="8"/>
      <c r="I31">
        <f>6.75*6</f>
        <v>40.5</v>
      </c>
    </row>
    <row r="32" spans="1:12" ht="15.75">
      <c r="A32" s="3" t="s">
        <v>54</v>
      </c>
      <c r="B32" s="19" t="s">
        <v>255</v>
      </c>
      <c r="C32" s="3" t="s">
        <v>76</v>
      </c>
      <c r="D32" s="14"/>
      <c r="E32" s="15"/>
      <c r="I32">
        <v>15</v>
      </c>
    </row>
    <row r="33" spans="1:9" ht="15.75">
      <c r="A33" s="3" t="s">
        <v>55</v>
      </c>
      <c r="B33" s="19" t="s">
        <v>108</v>
      </c>
      <c r="C33" s="3" t="s">
        <v>76</v>
      </c>
      <c r="D33" s="14"/>
      <c r="E33" s="15"/>
      <c r="I33">
        <f>+I31+I32</f>
        <v>55.5</v>
      </c>
    </row>
    <row r="34" spans="1:9" ht="15.75">
      <c r="A34" s="3" t="s">
        <v>110</v>
      </c>
      <c r="B34" s="19" t="s">
        <v>111</v>
      </c>
      <c r="C34" s="3" t="s">
        <v>76</v>
      </c>
      <c r="D34" s="14"/>
      <c r="E34" s="15"/>
      <c r="G34">
        <f>1.86+14.85+2.22+3.95+8.01+15.48</f>
        <v>46.370000000000005</v>
      </c>
    </row>
    <row r="35" spans="1:9" ht="31.5">
      <c r="A35" s="3" t="s">
        <v>112</v>
      </c>
      <c r="B35" s="51" t="s">
        <v>115</v>
      </c>
      <c r="C35" s="3" t="s">
        <v>76</v>
      </c>
      <c r="D35" s="14"/>
      <c r="E35" s="15"/>
      <c r="H35">
        <f>6.5*3</f>
        <v>19.5</v>
      </c>
    </row>
    <row r="36" spans="1:9" ht="15.75">
      <c r="A36" s="4" t="s">
        <v>24</v>
      </c>
      <c r="B36" s="21" t="s">
        <v>117</v>
      </c>
      <c r="C36" s="21"/>
      <c r="D36" s="22"/>
      <c r="E36" s="24"/>
      <c r="H36" t="e">
        <f>+H35+#REF!</f>
        <v>#REF!</v>
      </c>
    </row>
    <row r="37" spans="1:9" ht="31.5">
      <c r="A37" s="3" t="s">
        <v>118</v>
      </c>
      <c r="B37" s="42" t="s">
        <v>376</v>
      </c>
      <c r="C37" s="3" t="s">
        <v>19</v>
      </c>
      <c r="D37" s="14"/>
      <c r="E37" s="15"/>
    </row>
    <row r="38" spans="1:9" ht="15.75">
      <c r="A38" s="3" t="s">
        <v>120</v>
      </c>
      <c r="B38" s="19" t="s">
        <v>209</v>
      </c>
      <c r="C38" s="3" t="s">
        <v>22</v>
      </c>
      <c r="D38" s="52"/>
      <c r="E38" s="15"/>
    </row>
    <row r="39" spans="1:9" ht="15.75">
      <c r="A39" s="3" t="s">
        <v>121</v>
      </c>
      <c r="B39" s="19" t="s">
        <v>125</v>
      </c>
      <c r="C39" s="3" t="s">
        <v>22</v>
      </c>
      <c r="D39" s="14"/>
      <c r="E39" s="15"/>
    </row>
    <row r="40" spans="1:9" ht="15.75">
      <c r="A40" s="3" t="s">
        <v>122</v>
      </c>
      <c r="B40" s="42" t="s">
        <v>199</v>
      </c>
      <c r="C40" s="3" t="s">
        <v>200</v>
      </c>
      <c r="D40" s="14"/>
      <c r="E40" s="15"/>
    </row>
    <row r="41" spans="1:9" ht="15.75">
      <c r="A41" s="4" t="s">
        <v>25</v>
      </c>
      <c r="B41" s="21" t="s">
        <v>234</v>
      </c>
      <c r="C41" s="21"/>
      <c r="D41" s="22"/>
      <c r="E41" s="24"/>
    </row>
    <row r="42" spans="1:9" ht="15.75">
      <c r="A42" s="3" t="s">
        <v>232</v>
      </c>
      <c r="B42" s="55" t="s">
        <v>224</v>
      </c>
      <c r="C42" s="59" t="s">
        <v>20</v>
      </c>
      <c r="D42" s="54"/>
      <c r="E42" s="20"/>
    </row>
    <row r="43" spans="1:9" ht="31.5">
      <c r="A43" s="3" t="s">
        <v>41</v>
      </c>
      <c r="B43" s="55" t="s">
        <v>258</v>
      </c>
      <c r="C43" s="59" t="s">
        <v>20</v>
      </c>
      <c r="D43" s="54"/>
      <c r="E43" s="20"/>
    </row>
    <row r="44" spans="1:9" ht="15.75">
      <c r="A44" s="4" t="s">
        <v>281</v>
      </c>
      <c r="B44" s="21" t="s">
        <v>35</v>
      </c>
      <c r="C44" s="57"/>
      <c r="D44" s="22"/>
      <c r="E44" s="24"/>
    </row>
    <row r="45" spans="1:9" ht="15.75">
      <c r="A45" s="4" t="s">
        <v>282</v>
      </c>
      <c r="B45" s="21" t="s">
        <v>39</v>
      </c>
      <c r="C45" s="21"/>
      <c r="D45" s="22"/>
      <c r="E45" s="24"/>
    </row>
    <row r="46" spans="1:9" ht="15.75">
      <c r="A46" s="66" t="s">
        <v>283</v>
      </c>
      <c r="B46" s="56" t="s">
        <v>256</v>
      </c>
      <c r="C46" s="10" t="s">
        <v>257</v>
      </c>
      <c r="D46" s="11"/>
      <c r="E46" s="12"/>
    </row>
    <row r="47" spans="1:9" ht="15.75">
      <c r="A47" s="25" t="s">
        <v>273</v>
      </c>
      <c r="B47" s="21" t="s">
        <v>28</v>
      </c>
      <c r="C47" s="21"/>
      <c r="D47" s="22"/>
      <c r="E47" s="24"/>
    </row>
    <row r="48" spans="1:9" ht="15.75">
      <c r="A48" s="58" t="s">
        <v>274</v>
      </c>
      <c r="B48" s="61" t="s">
        <v>187</v>
      </c>
      <c r="C48" s="10" t="s">
        <v>11</v>
      </c>
      <c r="D48" s="11"/>
      <c r="E48" s="12"/>
      <c r="G48" s="62"/>
    </row>
    <row r="49" spans="1:5" ht="15.75">
      <c r="A49" s="58" t="s">
        <v>179</v>
      </c>
      <c r="B49" s="61" t="s">
        <v>330</v>
      </c>
      <c r="C49" s="10" t="s">
        <v>19</v>
      </c>
      <c r="D49" s="11"/>
      <c r="E49" s="12"/>
    </row>
    <row r="50" spans="1:5" ht="15.75">
      <c r="A50" s="3"/>
      <c r="B50" s="39"/>
      <c r="C50" s="3"/>
      <c r="D50" s="7"/>
      <c r="E50" s="5"/>
    </row>
    <row r="51" spans="1:5" ht="15.75">
      <c r="A51" s="225" t="s">
        <v>583</v>
      </c>
      <c r="B51" s="225"/>
      <c r="C51" s="225"/>
      <c r="D51" s="225"/>
      <c r="E51" s="225"/>
    </row>
    <row r="52" spans="1:5" ht="31.5">
      <c r="A52" s="4" t="s">
        <v>0</v>
      </c>
      <c r="B52" s="4" t="s">
        <v>58</v>
      </c>
      <c r="C52" s="4" t="s">
        <v>59</v>
      </c>
      <c r="D52" s="216" t="s">
        <v>571</v>
      </c>
      <c r="E52" s="216" t="s">
        <v>572</v>
      </c>
    </row>
    <row r="53" spans="1:5" ht="15.75">
      <c r="A53" s="4" t="s">
        <v>10</v>
      </c>
      <c r="B53" s="6" t="s">
        <v>357</v>
      </c>
      <c r="C53" s="3"/>
      <c r="D53" s="7"/>
      <c r="E53" s="8"/>
    </row>
    <row r="54" spans="1:5" ht="63">
      <c r="A54" s="9" t="s">
        <v>44</v>
      </c>
      <c r="B54" s="68" t="s">
        <v>331</v>
      </c>
      <c r="C54" s="3" t="s">
        <v>11</v>
      </c>
      <c r="D54" s="54"/>
      <c r="E54" s="20"/>
    </row>
  </sheetData>
  <mergeCells count="4">
    <mergeCell ref="A1:E1"/>
    <mergeCell ref="A5:E5"/>
    <mergeCell ref="A51:E51"/>
    <mergeCell ref="A3:E3"/>
  </mergeCells>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EAA4-29D8-4D2B-9CD0-868088A5C0DD}">
  <dimension ref="A1:L19"/>
  <sheetViews>
    <sheetView zoomScale="94" zoomScaleNormal="94" workbookViewId="0">
      <selection activeCell="D4" sqref="D4:E4"/>
    </sheetView>
  </sheetViews>
  <sheetFormatPr baseColWidth="10" defaultColWidth="11.5703125" defaultRowHeight="15.75"/>
  <cols>
    <col min="1" max="1" width="4.28515625" style="2" customWidth="1"/>
    <col min="2" max="2" width="50.140625" style="2" customWidth="1"/>
    <col min="3" max="3" width="5" style="2" customWidth="1"/>
    <col min="4" max="4" width="11.85546875" style="2" customWidth="1"/>
    <col min="5" max="5" width="13.5703125" style="2" customWidth="1"/>
    <col min="6" max="8" width="11.5703125" style="2"/>
    <col min="9" max="10" width="11.42578125" style="2" customWidth="1"/>
    <col min="11" max="16384" width="11.5703125" style="2"/>
  </cols>
  <sheetData>
    <row r="1" spans="1:11" customFormat="1" ht="15.75" customHeight="1">
      <c r="A1" s="225" t="s">
        <v>302</v>
      </c>
      <c r="B1" s="225"/>
      <c r="C1" s="225"/>
      <c r="D1" s="225"/>
      <c r="E1" s="225"/>
    </row>
    <row r="2" spans="1:11">
      <c r="A2" s="225"/>
      <c r="B2" s="225"/>
      <c r="C2" s="225"/>
      <c r="D2" s="225"/>
      <c r="E2" s="225"/>
    </row>
    <row r="3" spans="1:11">
      <c r="A3" s="225" t="s">
        <v>584</v>
      </c>
      <c r="B3" s="225"/>
      <c r="C3" s="225"/>
      <c r="D3" s="225"/>
      <c r="E3" s="225"/>
    </row>
    <row r="4" spans="1:11" ht="31.5">
      <c r="A4" s="4" t="s">
        <v>0</v>
      </c>
      <c r="B4" s="4" t="s">
        <v>58</v>
      </c>
      <c r="C4" s="4" t="s">
        <v>59</v>
      </c>
      <c r="D4" s="216" t="s">
        <v>571</v>
      </c>
      <c r="E4" s="216" t="s">
        <v>572</v>
      </c>
    </row>
    <row r="5" spans="1:11">
      <c r="A5" s="4" t="s">
        <v>10</v>
      </c>
      <c r="B5" s="6" t="s">
        <v>242</v>
      </c>
      <c r="C5" s="3"/>
      <c r="D5" s="8"/>
      <c r="E5" s="8"/>
    </row>
    <row r="6" spans="1:11">
      <c r="A6" s="9" t="s">
        <v>44</v>
      </c>
      <c r="B6" s="10" t="s">
        <v>333</v>
      </c>
      <c r="C6" s="3" t="s">
        <v>378</v>
      </c>
      <c r="D6" s="12"/>
      <c r="E6" s="12"/>
    </row>
    <row r="7" spans="1:11" ht="61.7" customHeight="1">
      <c r="A7" s="9" t="s">
        <v>62</v>
      </c>
      <c r="B7" s="13" t="s">
        <v>63</v>
      </c>
      <c r="C7" s="9" t="s">
        <v>378</v>
      </c>
      <c r="D7" s="15"/>
      <c r="E7" s="20"/>
    </row>
    <row r="8" spans="1:11">
      <c r="A8" s="9" t="s">
        <v>64</v>
      </c>
      <c r="B8" s="10" t="s">
        <v>237</v>
      </c>
      <c r="C8" s="3" t="s">
        <v>200</v>
      </c>
      <c r="D8" s="15"/>
      <c r="E8" s="12"/>
    </row>
    <row r="9" spans="1:11">
      <c r="A9" s="9" t="s">
        <v>65</v>
      </c>
      <c r="B9" s="10" t="s">
        <v>238</v>
      </c>
      <c r="C9" s="3" t="s">
        <v>15</v>
      </c>
      <c r="D9" s="15"/>
      <c r="E9" s="12"/>
    </row>
    <row r="10" spans="1:11">
      <c r="A10" s="9" t="s">
        <v>67</v>
      </c>
      <c r="B10" s="10" t="s">
        <v>239</v>
      </c>
      <c r="C10" s="3" t="s">
        <v>240</v>
      </c>
      <c r="D10" s="15"/>
      <c r="E10" s="12"/>
    </row>
    <row r="11" spans="1:11">
      <c r="A11" s="9" t="s">
        <v>68</v>
      </c>
      <c r="B11" s="10" t="s">
        <v>246</v>
      </c>
      <c r="C11" s="3" t="s">
        <v>378</v>
      </c>
      <c r="D11" s="15"/>
      <c r="E11" s="12"/>
    </row>
    <row r="12" spans="1:11">
      <c r="A12" s="3"/>
      <c r="B12" s="17" t="s">
        <v>12</v>
      </c>
      <c r="C12" s="3"/>
      <c r="D12" s="8"/>
      <c r="E12" s="18"/>
      <c r="G12" s="30"/>
      <c r="H12" s="30"/>
      <c r="I12" s="30"/>
      <c r="J12" s="30"/>
      <c r="K12" s="30"/>
    </row>
    <row r="13" spans="1:11">
      <c r="A13" s="4" t="s">
        <v>13</v>
      </c>
      <c r="B13" s="6" t="s">
        <v>243</v>
      </c>
      <c r="C13" s="3"/>
      <c r="D13" s="8"/>
      <c r="E13" s="8"/>
      <c r="G13" s="30"/>
      <c r="H13" s="30"/>
      <c r="I13" s="30"/>
      <c r="J13" s="30"/>
    </row>
    <row r="14" spans="1:11" ht="59.45" customHeight="1">
      <c r="A14" s="3" t="s">
        <v>46</v>
      </c>
      <c r="B14" s="13" t="s">
        <v>63</v>
      </c>
      <c r="C14" s="3" t="s">
        <v>378</v>
      </c>
      <c r="D14" s="15"/>
      <c r="E14" s="15"/>
      <c r="G14" s="30"/>
      <c r="H14" s="30"/>
    </row>
    <row r="15" spans="1:11" ht="18.95" customHeight="1">
      <c r="A15" s="3" t="s">
        <v>48</v>
      </c>
      <c r="B15" s="10" t="s">
        <v>237</v>
      </c>
      <c r="C15" s="3" t="s">
        <v>200</v>
      </c>
      <c r="D15" s="15"/>
      <c r="E15" s="15"/>
      <c r="G15" s="30"/>
      <c r="H15" s="30"/>
    </row>
    <row r="16" spans="1:11" ht="20.45" customHeight="1">
      <c r="A16" s="3" t="s">
        <v>225</v>
      </c>
      <c r="B16" s="19" t="s">
        <v>244</v>
      </c>
      <c r="C16" s="3" t="s">
        <v>15</v>
      </c>
      <c r="D16" s="15"/>
      <c r="E16" s="15"/>
      <c r="G16" s="30"/>
      <c r="H16" s="30"/>
    </row>
    <row r="17" spans="1:12" ht="20.45" customHeight="1">
      <c r="A17" s="3" t="s">
        <v>72</v>
      </c>
      <c r="B17" s="19" t="s">
        <v>245</v>
      </c>
      <c r="C17" s="3" t="s">
        <v>15</v>
      </c>
      <c r="D17" s="15"/>
      <c r="E17" s="15"/>
      <c r="G17" s="30"/>
      <c r="H17" s="30"/>
      <c r="I17" s="30"/>
      <c r="J17" s="30"/>
      <c r="K17" s="30"/>
      <c r="L17" s="30"/>
    </row>
    <row r="18" spans="1:12" ht="32.25" customHeight="1">
      <c r="A18" s="3" t="s">
        <v>74</v>
      </c>
      <c r="B18" s="42" t="s">
        <v>377</v>
      </c>
      <c r="C18" s="3" t="s">
        <v>240</v>
      </c>
      <c r="D18" s="15"/>
      <c r="E18" s="15"/>
      <c r="G18" s="30"/>
      <c r="H18" s="30"/>
      <c r="I18" s="30"/>
      <c r="J18" s="30"/>
      <c r="K18" s="30"/>
      <c r="L18" s="30"/>
    </row>
    <row r="19" spans="1:12" ht="20.100000000000001" customHeight="1">
      <c r="A19" s="3" t="s">
        <v>77</v>
      </c>
      <c r="B19" s="10" t="s">
        <v>246</v>
      </c>
      <c r="C19" s="3" t="s">
        <v>378</v>
      </c>
      <c r="D19" s="15"/>
      <c r="E19" s="15"/>
      <c r="G19" s="30"/>
      <c r="H19" s="30"/>
    </row>
  </sheetData>
  <mergeCells count="3">
    <mergeCell ref="A2:E2"/>
    <mergeCell ref="A3:E3"/>
    <mergeCell ref="A1:E1"/>
  </mergeCells>
  <phoneticPr fontId="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A23C6-4426-45CE-B018-B0795112080A}">
  <dimension ref="A1:L32"/>
  <sheetViews>
    <sheetView zoomScale="95" zoomScaleNormal="95" workbookViewId="0">
      <selection activeCell="D4" sqref="D4:E4"/>
    </sheetView>
  </sheetViews>
  <sheetFormatPr baseColWidth="10" defaultColWidth="11.5703125" defaultRowHeight="15.75"/>
  <cols>
    <col min="1" max="1" width="4.28515625" style="173" customWidth="1"/>
    <col min="2" max="2" width="46.42578125" style="2" customWidth="1"/>
    <col min="3" max="3" width="7.85546875" style="2" customWidth="1"/>
    <col min="4" max="4" width="20" style="2" customWidth="1"/>
    <col min="5" max="5" width="18" style="2" customWidth="1"/>
    <col min="6" max="8" width="11.5703125" style="2"/>
    <col min="9" max="10" width="11.42578125" style="2" customWidth="1"/>
    <col min="11" max="16384" width="11.5703125" style="2"/>
  </cols>
  <sheetData>
    <row r="1" spans="1:12" customFormat="1" ht="15.75" customHeight="1">
      <c r="A1" s="225" t="s">
        <v>302</v>
      </c>
      <c r="B1" s="225"/>
      <c r="C1" s="225"/>
      <c r="D1" s="225"/>
      <c r="E1" s="225"/>
    </row>
    <row r="2" spans="1:12">
      <c r="A2" s="225"/>
      <c r="B2" s="225"/>
      <c r="C2" s="225"/>
      <c r="D2" s="225"/>
      <c r="E2" s="225"/>
    </row>
    <row r="3" spans="1:12">
      <c r="A3" s="225" t="s">
        <v>585</v>
      </c>
      <c r="B3" s="225"/>
      <c r="C3" s="225"/>
      <c r="D3" s="225"/>
      <c r="E3" s="225"/>
    </row>
    <row r="4" spans="1:12" ht="31.5">
      <c r="A4" s="4" t="s">
        <v>0</v>
      </c>
      <c r="B4" s="4" t="s">
        <v>58</v>
      </c>
      <c r="C4" s="4" t="s">
        <v>59</v>
      </c>
      <c r="D4" s="216" t="s">
        <v>571</v>
      </c>
      <c r="E4" s="216" t="s">
        <v>572</v>
      </c>
    </row>
    <row r="5" spans="1:12">
      <c r="A5" s="4" t="s">
        <v>10</v>
      </c>
      <c r="B5" s="6" t="s">
        <v>60</v>
      </c>
      <c r="C5" s="3"/>
      <c r="D5" s="8"/>
      <c r="E5" s="8"/>
    </row>
    <row r="6" spans="1:12">
      <c r="A6" s="9" t="s">
        <v>44</v>
      </c>
      <c r="B6" s="10" t="s">
        <v>296</v>
      </c>
      <c r="C6" s="3" t="s">
        <v>241</v>
      </c>
      <c r="D6" s="12"/>
      <c r="E6" s="12"/>
    </row>
    <row r="7" spans="1:12" ht="54.95" customHeight="1">
      <c r="A7" s="9" t="s">
        <v>62</v>
      </c>
      <c r="B7" s="13" t="s">
        <v>63</v>
      </c>
      <c r="C7" s="9" t="s">
        <v>11</v>
      </c>
      <c r="D7" s="15"/>
      <c r="E7" s="20"/>
    </row>
    <row r="8" spans="1:12">
      <c r="A8" s="9" t="s">
        <v>64</v>
      </c>
      <c r="B8" s="10" t="s">
        <v>14</v>
      </c>
      <c r="C8" s="3" t="s">
        <v>15</v>
      </c>
      <c r="D8" s="15"/>
      <c r="E8" s="12"/>
    </row>
    <row r="9" spans="1:12">
      <c r="A9" s="9" t="s">
        <v>65</v>
      </c>
      <c r="B9" s="10" t="s">
        <v>66</v>
      </c>
      <c r="C9" s="3" t="s">
        <v>15</v>
      </c>
      <c r="D9" s="15"/>
      <c r="E9" s="12"/>
    </row>
    <row r="10" spans="1:12">
      <c r="A10" s="9" t="s">
        <v>67</v>
      </c>
      <c r="B10" s="10" t="s">
        <v>16</v>
      </c>
      <c r="C10" s="3" t="s">
        <v>15</v>
      </c>
      <c r="D10" s="15"/>
      <c r="E10" s="12"/>
    </row>
    <row r="11" spans="1:12">
      <c r="A11" s="4" t="s">
        <v>13</v>
      </c>
      <c r="B11" s="6" t="s">
        <v>69</v>
      </c>
      <c r="C11" s="3"/>
      <c r="D11" s="8"/>
      <c r="E11" s="8"/>
      <c r="G11" s="30"/>
      <c r="H11" s="30"/>
      <c r="I11" s="30"/>
      <c r="J11" s="30"/>
    </row>
    <row r="12" spans="1:12" ht="29.45" customHeight="1">
      <c r="A12" s="3" t="s">
        <v>284</v>
      </c>
      <c r="B12" s="42" t="s">
        <v>358</v>
      </c>
      <c r="C12" s="3" t="s">
        <v>197</v>
      </c>
      <c r="D12" s="15"/>
      <c r="E12" s="15"/>
      <c r="G12" s="30"/>
      <c r="H12" s="30"/>
    </row>
    <row r="13" spans="1:12" ht="31.35" customHeight="1">
      <c r="A13" s="3" t="s">
        <v>48</v>
      </c>
      <c r="B13" s="42" t="s">
        <v>71</v>
      </c>
      <c r="C13" s="3" t="s">
        <v>15</v>
      </c>
      <c r="D13" s="15"/>
      <c r="E13" s="15"/>
      <c r="G13" s="30"/>
      <c r="H13" s="30"/>
    </row>
    <row r="14" spans="1:12" ht="18.600000000000001" customHeight="1">
      <c r="A14" s="3" t="s">
        <v>225</v>
      </c>
      <c r="B14" s="19" t="s">
        <v>73</v>
      </c>
      <c r="C14" s="3" t="s">
        <v>15</v>
      </c>
      <c r="D14" s="15"/>
      <c r="E14" s="15"/>
      <c r="G14" s="30"/>
      <c r="H14" s="30"/>
      <c r="I14" s="30"/>
      <c r="J14" s="30"/>
      <c r="K14" s="30"/>
      <c r="L14" s="30"/>
    </row>
    <row r="15" spans="1:12" ht="20.100000000000001" customHeight="1">
      <c r="A15" s="3" t="s">
        <v>72</v>
      </c>
      <c r="B15" s="19" t="s">
        <v>253</v>
      </c>
      <c r="C15" s="3" t="s">
        <v>76</v>
      </c>
      <c r="D15" s="15"/>
      <c r="E15" s="15"/>
      <c r="G15" s="30"/>
      <c r="H15" s="30"/>
    </row>
    <row r="16" spans="1:12">
      <c r="A16" s="3" t="s">
        <v>74</v>
      </c>
      <c r="B16" s="19" t="s">
        <v>80</v>
      </c>
      <c r="C16" s="3" t="s">
        <v>15</v>
      </c>
      <c r="D16" s="15"/>
      <c r="E16" s="15"/>
    </row>
    <row r="17" spans="1:5" ht="31.5">
      <c r="A17" s="3" t="s">
        <v>77</v>
      </c>
      <c r="B17" s="42" t="s">
        <v>259</v>
      </c>
      <c r="C17" s="3" t="s">
        <v>15</v>
      </c>
      <c r="D17" s="15"/>
      <c r="E17" s="15"/>
    </row>
    <row r="18" spans="1:5">
      <c r="A18" s="4" t="s">
        <v>285</v>
      </c>
      <c r="B18" s="6" t="s">
        <v>94</v>
      </c>
      <c r="C18" s="3"/>
      <c r="E18" s="8"/>
    </row>
    <row r="19" spans="1:5">
      <c r="A19" s="3" t="s">
        <v>286</v>
      </c>
      <c r="B19" s="19" t="s">
        <v>95</v>
      </c>
      <c r="C19" s="3" t="s">
        <v>76</v>
      </c>
      <c r="D19" s="15"/>
      <c r="E19" s="15"/>
    </row>
    <row r="20" spans="1:5">
      <c r="A20" s="3" t="s">
        <v>51</v>
      </c>
      <c r="B20" s="19" t="s">
        <v>98</v>
      </c>
      <c r="C20" s="3" t="s">
        <v>15</v>
      </c>
      <c r="D20" s="15"/>
      <c r="E20" s="15"/>
    </row>
    <row r="21" spans="1:5" ht="31.5">
      <c r="A21" s="3" t="s">
        <v>92</v>
      </c>
      <c r="B21" s="69" t="s">
        <v>260</v>
      </c>
      <c r="C21" s="3" t="s">
        <v>15</v>
      </c>
      <c r="D21" s="15"/>
      <c r="E21" s="15"/>
    </row>
    <row r="22" spans="1:5" s="173" customFormat="1" ht="22.5" customHeight="1">
      <c r="A22" s="3" t="s">
        <v>287</v>
      </c>
      <c r="B22" s="69" t="s">
        <v>262</v>
      </c>
      <c r="C22" s="35" t="s">
        <v>9</v>
      </c>
      <c r="D22" s="70"/>
      <c r="E22" s="15"/>
    </row>
    <row r="23" spans="1:5" ht="60.6" customHeight="1">
      <c r="A23" s="3" t="s">
        <v>288</v>
      </c>
      <c r="B23" s="69" t="s">
        <v>334</v>
      </c>
      <c r="C23" s="3" t="s">
        <v>261</v>
      </c>
      <c r="D23" s="15"/>
      <c r="E23" s="15"/>
    </row>
    <row r="24" spans="1:5">
      <c r="A24" s="4" t="s">
        <v>289</v>
      </c>
      <c r="B24" s="6" t="s">
        <v>107</v>
      </c>
      <c r="C24" s="3"/>
      <c r="D24" s="15"/>
      <c r="E24" s="8"/>
    </row>
    <row r="25" spans="1:5">
      <c r="A25" s="3" t="s">
        <v>230</v>
      </c>
      <c r="B25" s="19" t="s">
        <v>247</v>
      </c>
      <c r="C25" s="3" t="s">
        <v>76</v>
      </c>
      <c r="D25" s="15"/>
      <c r="E25" s="15"/>
    </row>
    <row r="26" spans="1:5">
      <c r="A26" s="4" t="s">
        <v>290</v>
      </c>
      <c r="B26" s="21" t="s">
        <v>234</v>
      </c>
      <c r="C26" s="21"/>
      <c r="D26" s="20"/>
      <c r="E26" s="24"/>
    </row>
    <row r="27" spans="1:5" ht="47.25">
      <c r="A27" s="3" t="s">
        <v>276</v>
      </c>
      <c r="B27" s="45" t="s">
        <v>248</v>
      </c>
      <c r="C27" s="59" t="s">
        <v>20</v>
      </c>
      <c r="D27" s="20"/>
      <c r="E27" s="20"/>
    </row>
    <row r="28" spans="1:5" ht="47.25">
      <c r="A28" s="3" t="s">
        <v>55</v>
      </c>
      <c r="B28" s="45" t="s">
        <v>263</v>
      </c>
      <c r="C28" s="59" t="s">
        <v>20</v>
      </c>
      <c r="D28" s="20"/>
      <c r="E28" s="20"/>
    </row>
    <row r="29" spans="1:5" ht="47.25">
      <c r="A29" s="3" t="s">
        <v>110</v>
      </c>
      <c r="B29" s="45" t="s">
        <v>249</v>
      </c>
      <c r="C29" s="59" t="s">
        <v>20</v>
      </c>
      <c r="D29" s="20"/>
      <c r="E29" s="20"/>
    </row>
    <row r="30" spans="1:5">
      <c r="A30" s="4" t="s">
        <v>291</v>
      </c>
      <c r="B30" s="21" t="s">
        <v>28</v>
      </c>
      <c r="C30" s="21"/>
      <c r="D30" s="23"/>
      <c r="E30" s="24"/>
    </row>
    <row r="31" spans="1:5">
      <c r="A31" s="66" t="s">
        <v>277</v>
      </c>
      <c r="B31" s="61" t="s">
        <v>187</v>
      </c>
      <c r="C31" s="10" t="s">
        <v>11</v>
      </c>
      <c r="D31" s="53"/>
      <c r="E31" s="12"/>
    </row>
    <row r="32" spans="1:5">
      <c r="A32" s="66" t="s">
        <v>121</v>
      </c>
      <c r="B32" s="61" t="s">
        <v>195</v>
      </c>
      <c r="C32" s="10" t="s">
        <v>19</v>
      </c>
      <c r="D32" s="15"/>
      <c r="E32" s="12"/>
    </row>
  </sheetData>
  <mergeCells count="3">
    <mergeCell ref="A2:E2"/>
    <mergeCell ref="A3:E3"/>
    <mergeCell ref="A1:E1"/>
  </mergeCells>
  <phoneticPr fontId="8"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F95494471CEF754CA5A8F991FDCC4B64" ma:contentTypeVersion="26" ma:contentTypeDescription="" ma:contentTypeScope="" ma:versionID="4105c0847a0b847b719191459b7fc78f">
  <xsd:schema xmlns:xsd="http://www.w3.org/2001/XMLSchema" xmlns:xs="http://www.w3.org/2001/XMLSchema" xmlns:p="http://schemas.microsoft.com/office/2006/metadata/properties" xmlns:ns1="http://schemas.microsoft.com/sharepoint/v3" xmlns:ns2="6d4bef1a-5894-458b-bcf2-7a6e34e8e1e6" xmlns:ns3="14a9c00f-d9e3-4eb9-aad3-f69239d17d9c" xmlns:ns4="508ba6eb-9e09-4fd5-92f2-2d9921329f2d" xmlns:ns5="9ea34e09-fc08-4efc-ac5e-d30b8acb341b" targetNamespace="http://schemas.microsoft.com/office/2006/metadata/properties" ma:root="true" ma:fieldsID="6c602f42b2b7e3c38a7514922aff2422" ns1:_="" ns2:_="" ns3:_="" ns4:_="" ns5:_="">
    <xsd:import namespace="http://schemas.microsoft.com/sharepoint/v3"/>
    <xsd:import namespace="6d4bef1a-5894-458b-bcf2-7a6e34e8e1e6"/>
    <xsd:import namespace="14a9c00f-d9e3-4eb9-aad3-f69239d17d9c"/>
    <xsd:import namespace="508ba6eb-9e09-4fd5-92f2-2d9921329f2d"/>
    <xsd:import namespace="9ea34e09-fc08-4efc-ac5e-d30b8acb341b"/>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4bef1a-5894-458b-bcf2-7a6e34e8e1e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0fe41a5-8455-4128-b52c-a1c4bb5ef07c}" ma:internalName="TaxCatchAll" ma:showField="CatchAllData" ma:web="6d4bef1a-5894-458b-bcf2-7a6e34e8e1e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0fe41a5-8455-4128-b52c-a1c4bb5ef07c}" ma:internalName="TaxCatchAllLabel" ma:readOnly="true" ma:showField="CatchAllDataLabel" ma:web="6d4bef1a-5894-458b-bcf2-7a6e34e8e1e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5;#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NER|f522a28f-c86e-4c35-9c8b-e9461fa95ef4"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ea34e09-fc08-4efc-ac5e-d30b8acb341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NER22002</TermName>
          <TermId xmlns="http://schemas.microsoft.com/office/infopath/2007/PartnerControls">b0597cb6-e07e-4013-a015-de25673d156c</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NER</TermName>
          <TermId xmlns="http://schemas.microsoft.com/office/infopath/2007/PartnerControls">f522a28f-c86e-4c35-9c8b-e9461fa95ef4</TermId>
        </TermInfo>
      </Terms>
    </jcd7455606374210a964e5d7a999097a>
    <lcf76f155ced4ddcb4097134ff3c332f xmlns="9ea34e09-fc08-4efc-ac5e-d30b8acb341b">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TaxCatchAll xmlns="6d4bef1a-5894-458b-bcf2-7a6e34e8e1e6">
      <Value>5</Value>
      <Value>1</Value>
    </TaxCatchAll>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NER22002-10092</TermName>
          <TermId xmlns="http://schemas.microsoft.com/office/infopath/2007/PartnerControls">5150f147-cdaa-42dd-b931-2fe9a4f8eeef</TermId>
        </TermInfo>
      </Terms>
    </l9d65098618b4a8fbbe87718e7187e6b>
    <_dlc_DocId xmlns="508ba6eb-9e09-4fd5-92f2-2d9921329f2d">NERENABEL-1980419978-43470</_dlc_DocId>
    <_dlc_DocIdUrl xmlns="508ba6eb-9e09-4fd5-92f2-2d9921329f2d">
      <Url>https://enabelbe.sharepoint.com/sites/NER/_layouts/15/DocIdRedir.aspx?ID=NERENABEL-1980419978-43470</Url>
      <Description>NERENABEL-1980419978-43470</Description>
    </_dlc_DocIdUrl>
  </documentManagement>
</p:properties>
</file>

<file path=customXml/itemProps1.xml><?xml version="1.0" encoding="utf-8"?>
<ds:datastoreItem xmlns:ds="http://schemas.openxmlformats.org/officeDocument/2006/customXml" ds:itemID="{79D46B7D-A890-4261-80F7-383F62625E8E}"/>
</file>

<file path=customXml/itemProps2.xml><?xml version="1.0" encoding="utf-8"?>
<ds:datastoreItem xmlns:ds="http://schemas.openxmlformats.org/officeDocument/2006/customXml" ds:itemID="{EA65A5A9-929F-437E-80C8-094C228977AB}"/>
</file>

<file path=customXml/itemProps3.xml><?xml version="1.0" encoding="utf-8"?>
<ds:datastoreItem xmlns:ds="http://schemas.openxmlformats.org/officeDocument/2006/customXml" ds:itemID="{C433B3E7-8B0B-4277-9227-3AA51D4F0BC8}"/>
</file>

<file path=customXml/itemProps4.xml><?xml version="1.0" encoding="utf-8"?>
<ds:datastoreItem xmlns:ds="http://schemas.openxmlformats.org/officeDocument/2006/customXml" ds:itemID="{BAEBF4D2-FD94-4D67-A198-229E3E6772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RECAPITULATIF</vt:lpstr>
      <vt:lpstr>GENERALITES</vt:lpstr>
      <vt:lpstr>ADMINISTRATION</vt:lpstr>
      <vt:lpstr>CASE D'ETUDES DE BASE </vt:lpstr>
      <vt:lpstr>Bloc de 3 classes </vt:lpstr>
      <vt:lpstr>LOGEMENT DIR </vt:lpstr>
      <vt:lpstr>LATRINE 1 - 4 CAB</vt:lpstr>
      <vt:lpstr>TERRAINS DE SPORTT</vt:lpstr>
      <vt:lpstr>PORTIQUE-MUR DE CLOTURE</vt:lpstr>
      <vt:lpstr>LOGEMENT GARDIEN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amnabingi</dc:creator>
  <cp:lastModifiedBy>ISSA, Bassirou</cp:lastModifiedBy>
  <dcterms:created xsi:type="dcterms:W3CDTF">2024-06-09T15:59:21Z</dcterms:created>
  <dcterms:modified xsi:type="dcterms:W3CDTF">2024-11-01T08:52:48Z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0x01010084FDA68FEA25C847A6128BBA7C1A6EC100F95494471CEF754CA5A8F991FDCC4B64</vt:lpwstr>
  </property>
  <property fmtid="{D5CDD505-2E9C-101B-9397-08002B2CF9AE}" pid="3" name="Document_Language">
    <vt:i4>5</vt:i4>
  </property>
  <property fmtid="{D5CDD505-2E9C-101B-9397-08002B2CF9AE}" pid="4" name="Country">
    <vt:i4>1</vt:i4>
  </property>
  <property fmtid="{D5CDD505-2E9C-101B-9397-08002B2CF9AE}" pid="5" name="Contract_reference">
    <vt:lpwstr>236</vt:lpwstr>
  </property>
  <property fmtid="{D5CDD505-2E9C-101B-9397-08002B2CF9AE}" pid="6" name="Project_code">
    <vt:lpwstr>158</vt:lpwstr>
  </property>
  <property fmtid="{D5CDD505-2E9C-101B-9397-08002B2CF9AE}" pid="7" name="_dlc_DocIdItemGuid">
    <vt:lpwstr>a9bd3e28-c3c7-4a07-ae76-659f2d98068d</vt:lpwstr>
  </property>
</Properties>
</file>