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enabelbe.sharepoint.com/sites/BFA/Contracts/21_Marchés_Publics/BFA22002_STOUKADO/BFA22002-10033 Travaux d’aménagement de 02 périmètres maraichers/2_CSC/"/>
    </mc:Choice>
  </mc:AlternateContent>
  <xr:revisionPtr revIDLastSave="6" documentId="8_{08006248-A837-412A-AFC7-B2B402125E89}" xr6:coauthVersionLast="47" xr6:coauthVersionMax="47" xr10:uidLastSave="{E257A18A-3F0A-4C0F-8879-1958773F1C13}"/>
  <bookViews>
    <workbookView xWindow="-120" yWindow="-120" windowWidth="20730" windowHeight="11160" activeTab="1" xr2:uid="{00000000-000D-0000-FFFF-FFFF00000000}"/>
  </bookViews>
  <sheets>
    <sheet name="CDQE Lot1_PM Nessemtenga" sheetId="3" r:id="rId1"/>
    <sheet name="BPU Lot1_PM Nessemtenga"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7" i="3" l="1"/>
  <c r="D144" i="3"/>
  <c r="D141" i="3"/>
  <c r="D140" i="3"/>
  <c r="D137" i="3"/>
  <c r="D136" i="3"/>
  <c r="D130" i="3"/>
  <c r="D129" i="3"/>
  <c r="D125" i="3"/>
  <c r="D124" i="3"/>
  <c r="D123" i="3"/>
  <c r="D122" i="3"/>
  <c r="D121" i="3"/>
  <c r="D120" i="3"/>
  <c r="D117" i="3"/>
  <c r="D116" i="3"/>
  <c r="D115" i="3"/>
  <c r="D114" i="3"/>
  <c r="D94" i="3"/>
  <c r="D93" i="3"/>
  <c r="D92" i="3"/>
  <c r="D91" i="3"/>
  <c r="D90" i="3"/>
  <c r="D89" i="3"/>
  <c r="D88" i="3"/>
  <c r="D87" i="3"/>
  <c r="D84" i="3"/>
  <c r="D73" i="3"/>
  <c r="D60" i="3"/>
  <c r="D59" i="3"/>
  <c r="D52" i="3"/>
  <c r="D51" i="3"/>
  <c r="D71" i="3" s="1"/>
  <c r="D50" i="3"/>
  <c r="D47" i="3"/>
  <c r="D46" i="3"/>
  <c r="D45" i="3"/>
  <c r="D44" i="3"/>
  <c r="D43" i="3"/>
  <c r="D39" i="3"/>
  <c r="D40" i="3" s="1"/>
  <c r="D38" i="3"/>
  <c r="D33" i="3"/>
  <c r="D28" i="3"/>
  <c r="D19" i="3"/>
  <c r="D18" i="3"/>
  <c r="D72" i="3" l="1"/>
</calcChain>
</file>

<file path=xl/sharedStrings.xml><?xml version="1.0" encoding="utf-8"?>
<sst xmlns="http://schemas.openxmlformats.org/spreadsheetml/2006/main" count="707" uniqueCount="282">
  <si>
    <t>DEVIS QUANTITATIF ET ESTIMATIF DES TRAVAUX</t>
  </si>
  <si>
    <t xml:space="preserve">N° </t>
  </si>
  <si>
    <t>Désignation</t>
  </si>
  <si>
    <t>Unité</t>
  </si>
  <si>
    <t>Quantité</t>
  </si>
  <si>
    <t>Prix Unitaire (FCFA)</t>
  </si>
  <si>
    <t>Prix Total (FCFA)</t>
  </si>
  <si>
    <t>I</t>
  </si>
  <si>
    <t>PRIX GENERAUX</t>
  </si>
  <si>
    <t>1.1</t>
  </si>
  <si>
    <t>Amenée et repli du matériel, installation du chantier</t>
  </si>
  <si>
    <t>ff</t>
  </si>
  <si>
    <t>1.2</t>
  </si>
  <si>
    <t>Implantation et parcellement du jardin, dossier d'exécution et plans de recollement</t>
  </si>
  <si>
    <t>1.3</t>
  </si>
  <si>
    <t>Panneau d'identification du périmètre de dimension 1 00x 120 fixé sur un support de pied en IPN de 100 ancré de 0,50 m dans le sol et 1.00 m hors sol portant les indications qui seront précisées par le maitre d'ouvrage</t>
  </si>
  <si>
    <t>u</t>
  </si>
  <si>
    <t>TOTAL I: PRIX GENERAUX</t>
  </si>
  <si>
    <t>II</t>
  </si>
  <si>
    <t>2.1</t>
  </si>
  <si>
    <t>Construction de regard de tête de forage y compris butée et support conformément au plan joint</t>
  </si>
  <si>
    <t>2.2</t>
  </si>
  <si>
    <t>Fourniture, pose et raccordement d'équipements hydromécaniques (ventouse, coudes M/F, bride ronde filetée, compteur, clapet anti-retour, manomètre, pressostat, vanne, robinet de prise d'échantillon, mamellons) dans la tête de forage y compris butée et support conformément au plan joint</t>
  </si>
  <si>
    <t>ens</t>
  </si>
  <si>
    <t>2.3</t>
  </si>
  <si>
    <t>m</t>
  </si>
  <si>
    <t>2.6</t>
  </si>
  <si>
    <t>Fourniture et pose d'une colonne montante en PEHD DN75 PN16 y compris toutes sujétions</t>
  </si>
  <si>
    <t>2.7</t>
  </si>
  <si>
    <t xml:space="preserve">Fourniture, pose et raccordement d'un câble électrique U1000 R02V de 4x10 mm2 enterré sous PVC et signalé par grillage avertisseur pour l'alimentation de la boîte de raccordement dans l’abri tête </t>
  </si>
  <si>
    <t>2.8</t>
  </si>
  <si>
    <t xml:space="preserve">Fourniture, pose et raccordement d’un câble électrique à immersion permanente de 4x4 mm2 pour l’alimentation de l’électropompe à partir de la boîte de raccordement dans l’abri tête de forage ,  y compris toutes sujétions </t>
  </si>
  <si>
    <t>2.9</t>
  </si>
  <si>
    <t>Fourniture, pose et raccordement d'un câble électrique U1000 R02V de 2x1 mm²  pour l'asservissement surpression de l'électropompe à la boîte de raccordement dans l'abri tête de forage, y compris toutes sujétions</t>
  </si>
  <si>
    <t>2.10</t>
  </si>
  <si>
    <t>Fourniture, pose et raccordement des câbles d'électrode de niveau à immersion de  permanante de 2x1.5 mm² des électrodes dans le forage à la boîte de raccordement dans l’abri tête de forage y compris toutes sujétions</t>
  </si>
  <si>
    <t>2.11</t>
  </si>
  <si>
    <t xml:space="preserve">Fourniture et pose de raccordement étanche d’indice de protection minimale IP 56 équipé de bornier de raccordement </t>
  </si>
  <si>
    <t>2.12</t>
  </si>
  <si>
    <t>Fourniture, pose et raccordement d'un coffret étanche équipée de bornes de jonction pour le raccordement des câbles dans l'abri de la tête de forage, y compris toutes sujétions</t>
  </si>
  <si>
    <t>2.13</t>
  </si>
  <si>
    <t>Fourniture, pose et raccordement de sonde de détection de niveau trop plein ( flotteur électrique , flotteur mecanique ou pressostat double seuil )</t>
  </si>
  <si>
    <t>III</t>
  </si>
  <si>
    <t>3.1</t>
  </si>
  <si>
    <t>3.3</t>
  </si>
  <si>
    <t>Structure support triangulée inclinaison sud zéro, 15°conformément aux plans y compris plateforme antibourbier en béton ordinaire dosé à 300 Kg/m3, d'épaisseur 15 cm et toutes sujétions</t>
  </si>
  <si>
    <t>3.5</t>
  </si>
  <si>
    <t>Fourniture et pose de onduleur C/A triphasé 380/440V avec recherche de MPPT 5,5 KW série RSI de Grundfos y compris coffret étanche de protection</t>
  </si>
  <si>
    <t>3.6</t>
  </si>
  <si>
    <t>Fourniture, pose et raccordement de Câble H07RN-F 2X10mm² pour le raccordement entre les panneaux solaires photovoltaïque et le Controleur (dans le local technique)</t>
  </si>
  <si>
    <t>ml</t>
  </si>
  <si>
    <t>3.7</t>
  </si>
  <si>
    <t>Fourniture, pose et raccordement d'un parafoudre DC 600-1000V, y compris toute sujétion</t>
  </si>
  <si>
    <t>3.8</t>
  </si>
  <si>
    <t>Fourniture, pose et raccordement d'un coupe circuit  CC pour la partie continu y compris toute sujétion</t>
  </si>
  <si>
    <t>3.9</t>
  </si>
  <si>
    <t>Fourniture, pose et raccordement d'un coupe circuit sectionneur  AC pour la partie alternatif , y compris toute sujétion</t>
  </si>
  <si>
    <t>3.12</t>
  </si>
  <si>
    <t>IV</t>
  </si>
  <si>
    <t>4.1</t>
  </si>
  <si>
    <t xml:space="preserve">Travaux préparatoires </t>
  </si>
  <si>
    <t>4.1.1</t>
  </si>
  <si>
    <t>Préparation du terrain y compris implantation</t>
  </si>
  <si>
    <r>
      <t>m</t>
    </r>
    <r>
      <rPr>
        <vertAlign val="superscript"/>
        <sz val="11"/>
        <color theme="1"/>
        <rFont val="Arial Narrow"/>
        <family val="2"/>
      </rPr>
      <t>2</t>
    </r>
  </si>
  <si>
    <t>4.1.2</t>
  </si>
  <si>
    <t>Déblai pour fondation</t>
  </si>
  <si>
    <r>
      <t>m</t>
    </r>
    <r>
      <rPr>
        <vertAlign val="superscript"/>
        <sz val="11"/>
        <color theme="1"/>
        <rFont val="Arial Narrow"/>
        <family val="2"/>
      </rPr>
      <t>3</t>
    </r>
  </si>
  <si>
    <t>4.1.3</t>
  </si>
  <si>
    <t>Remblai d'apport compacté</t>
  </si>
  <si>
    <t>Sous-total 4.1</t>
  </si>
  <si>
    <t>4.2</t>
  </si>
  <si>
    <t>Infrastructure</t>
  </si>
  <si>
    <t>4.2.1</t>
  </si>
  <si>
    <t>Béton cyclopéen dosé à 250 kg/m3 pour fondation</t>
  </si>
  <si>
    <t>4.2.2</t>
  </si>
  <si>
    <t>Béton armé pour semelles isolées dosé à 350 kg/m3</t>
  </si>
  <si>
    <t>4.2.3</t>
  </si>
  <si>
    <t>Béton armé dosé à 350 kg/m3 pour longrine, poteaux, chaînage et rampe d'accès</t>
  </si>
  <si>
    <t>4.2.4</t>
  </si>
  <si>
    <t>Béton armé pour dallage dosé à 300 kg/m3  0,10 m y compris chape incorporée et bouchardée</t>
  </si>
  <si>
    <t>4.2.5</t>
  </si>
  <si>
    <t>Maçonnerie en agglos pleins de 20x20x40 (1 couche)</t>
  </si>
  <si>
    <t>Sous-total 4.2</t>
  </si>
  <si>
    <t>4.3</t>
  </si>
  <si>
    <t>Superstructure</t>
  </si>
  <si>
    <t>4.3.1</t>
  </si>
  <si>
    <t>Maçonnerie en agglos creux de 15x20x40</t>
  </si>
  <si>
    <t>4.3.2</t>
  </si>
  <si>
    <t>Enduits intérieur et extérieur au mortier de ciment dosé à 300 kg/m3</t>
  </si>
  <si>
    <t>4.3.3</t>
  </si>
  <si>
    <t xml:space="preserve">Enduit tyrolien extérieur </t>
  </si>
  <si>
    <t xml:space="preserve">Sous-total 4.3 </t>
  </si>
  <si>
    <t>4.4</t>
  </si>
  <si>
    <t xml:space="preserve">Menuiserie métallique </t>
  </si>
  <si>
    <t>4.4.1</t>
  </si>
  <si>
    <t>Porte métallique persiennée de 80 x 220</t>
  </si>
  <si>
    <t>4.4.2</t>
  </si>
  <si>
    <t>Fenêtre métallique persiennée à lames orientables de 1,00x120</t>
  </si>
  <si>
    <t>Sous-total 4.4</t>
  </si>
  <si>
    <t>4.5</t>
  </si>
  <si>
    <t>Charpente/Couverture</t>
  </si>
  <si>
    <t>4.5.1</t>
  </si>
  <si>
    <t xml:space="preserve">Pannes en en tube rectangulaire de 40x80 pour traverse </t>
  </si>
  <si>
    <t>4.5.2</t>
  </si>
  <si>
    <t>Couverture en tôles bac de 35/100 et accessoires de fixation</t>
  </si>
  <si>
    <t>Sous-total 4.5</t>
  </si>
  <si>
    <t>4.6</t>
  </si>
  <si>
    <t>Electricité</t>
  </si>
  <si>
    <t>4.6.1</t>
  </si>
  <si>
    <t>Tuyauterie, câblerie, filerie pour distribution et divers</t>
  </si>
  <si>
    <t>1,00</t>
  </si>
  <si>
    <t>4.6.2</t>
  </si>
  <si>
    <t>Prise de courant avec terre</t>
  </si>
  <si>
    <t>U</t>
  </si>
  <si>
    <t>4.6.3</t>
  </si>
  <si>
    <t>Prise étanche</t>
  </si>
  <si>
    <t>4.6.4</t>
  </si>
  <si>
    <t>Interrupteur double allumage</t>
  </si>
  <si>
    <t>4.6.5</t>
  </si>
  <si>
    <t>Lampe fluo complète de 120</t>
  </si>
  <si>
    <t>4.6.6</t>
  </si>
  <si>
    <t>Lampe étanche de 120</t>
  </si>
  <si>
    <t>Sous total 4.6</t>
  </si>
  <si>
    <t>4.7</t>
  </si>
  <si>
    <t>Peinture</t>
  </si>
  <si>
    <t>6.1</t>
  </si>
  <si>
    <t>Badigeon à la chaux vive</t>
  </si>
  <si>
    <t>6.2</t>
  </si>
  <si>
    <t>Peinture FOM sur murs intérieurs</t>
  </si>
  <si>
    <t>6.3</t>
  </si>
  <si>
    <t>Peinture à huile vynilique sur menuiseries métalliques</t>
  </si>
  <si>
    <t>Sous total 4.7</t>
  </si>
  <si>
    <t>V</t>
  </si>
  <si>
    <t>5.2</t>
  </si>
  <si>
    <t>5.3</t>
  </si>
  <si>
    <t>TOTAL V: RESERVOIR (NOMBRE: 02)</t>
  </si>
  <si>
    <t>VI</t>
  </si>
  <si>
    <t>RESEAU DE CONDUITES</t>
  </si>
  <si>
    <t>Fourniture et pose de conduite PVC DN 90 PN16 pour conduites de refoulement y compris toutes sujétions (déblai et remblai compacté de tranchée (prof.min: 0,80 m), lit de sable ép: 0,10 m, grillage avertisseur, pièces raccords et spéciales, raccordements diverses, tests divers, rinçage, bornes de répérage à chaque 25 m, etc) et toutes sujétions</t>
  </si>
  <si>
    <t>6.4</t>
  </si>
  <si>
    <t>Fourniture et pose de tuyau PVC pression DN 63 PN10 pour conduites secondaires y compris toutes sujétions (déblai et remblai de tranchée (prof.min: 0,80 m), lit de sable ép: 0,10 m, grillage avertisseur, pièces raccords et spéciales, raccordements diverses, tests divers, rinçage, bornes de répérage à chaque 25 m, etc)</t>
  </si>
  <si>
    <t>TOTAL VI: RESEAU DE CONDUITES</t>
  </si>
  <si>
    <t>VII</t>
  </si>
  <si>
    <t>7.1</t>
  </si>
  <si>
    <t>Fouille pour ancrage (ép. 40 cm)</t>
  </si>
  <si>
    <t>7.2</t>
  </si>
  <si>
    <r>
      <t>Béton de propreté dosé à 150kg/m</t>
    </r>
    <r>
      <rPr>
        <vertAlign val="superscript"/>
        <sz val="11"/>
        <color theme="1"/>
        <rFont val="Arial Narrow"/>
        <family val="2"/>
      </rPr>
      <t>3</t>
    </r>
    <r>
      <rPr>
        <sz val="11"/>
        <color theme="1"/>
        <rFont val="Arial Narrow"/>
        <family val="2"/>
      </rPr>
      <t>(ep. 0,05)</t>
    </r>
  </si>
  <si>
    <t>7.3</t>
  </si>
  <si>
    <r>
      <t>Béton armé pour radier (ép. 15 cm) en double nappe HA8 dosé à 350 kg/m</t>
    </r>
    <r>
      <rPr>
        <vertAlign val="superscript"/>
        <sz val="11"/>
        <color theme="1"/>
        <rFont val="Arial Narrow"/>
        <family val="2"/>
      </rPr>
      <t>3</t>
    </r>
    <r>
      <rPr>
        <sz val="11"/>
        <color theme="1"/>
        <rFont val="Arial Narrow"/>
        <family val="2"/>
      </rPr>
      <t xml:space="preserve"> conformément aux plans</t>
    </r>
  </si>
  <si>
    <t>7.4</t>
  </si>
  <si>
    <r>
      <t>Béton armé pour poteaux dosé à 350 kg/m</t>
    </r>
    <r>
      <rPr>
        <vertAlign val="superscript"/>
        <sz val="11"/>
        <color theme="1"/>
        <rFont val="Arial Narrow"/>
        <family val="2"/>
      </rPr>
      <t>3</t>
    </r>
  </si>
  <si>
    <t>7.5</t>
  </si>
  <si>
    <t>Béton armé dosé à 350kg/m3 pour couronnement (ep. 10 cm) conformément aux plans</t>
  </si>
  <si>
    <t>7.6</t>
  </si>
  <si>
    <t xml:space="preserve">Maçonnerie  en agglo plein de 15 x 20 x 40 </t>
  </si>
  <si>
    <t>7.7</t>
  </si>
  <si>
    <t xml:space="preserve">Enduit étanche intérieur au mortier de ciment </t>
  </si>
  <si>
    <t>7.8</t>
  </si>
  <si>
    <t xml:space="preserve">Enduit extérieur </t>
  </si>
  <si>
    <t>7.9</t>
  </si>
  <si>
    <t xml:space="preserve">Fourniture et pose de colonne en galva et robinet de puisage DN 50 (2") au droit des bassins de stockage conformément aux plans y compris toutes sujétions </t>
  </si>
  <si>
    <t>Sous total pour un (01) bassin (a)</t>
  </si>
  <si>
    <t>Nombre de bassins (b)</t>
  </si>
  <si>
    <t>TOTAL VII BASSINS DE STOCKAGE: (a) x (b)</t>
  </si>
  <si>
    <t>VIII</t>
  </si>
  <si>
    <t>REGARDS DIVERS ET ROBINETERIE</t>
  </si>
  <si>
    <t>8.1</t>
  </si>
  <si>
    <t>Regards équipés de vanne DN 63 en fonte à l'entrée des conduites sécondaires conformément aux plans et toutes sujétions</t>
  </si>
  <si>
    <t>8.3</t>
  </si>
  <si>
    <t>Regards de vidange équipé conformément aux plans et toutes sujétions</t>
  </si>
  <si>
    <t>TOTAL VIII REGARDS DIVERS ET ROBINETERIE</t>
  </si>
  <si>
    <t>IX</t>
  </si>
  <si>
    <t xml:space="preserve">AMENAGEMENTS INTERNES / TRAVAUX DE TERRASSEMENT </t>
  </si>
  <si>
    <t>9.1</t>
  </si>
  <si>
    <t>9.2</t>
  </si>
  <si>
    <t>9.3</t>
  </si>
  <si>
    <t>Nettoyage général y compris abattage d'arbres de la superficie à aménager</t>
  </si>
  <si>
    <t>ha</t>
  </si>
  <si>
    <t>9.4</t>
  </si>
  <si>
    <t>Sous solage</t>
  </si>
  <si>
    <t>9.5</t>
  </si>
  <si>
    <t>Labour pulvérisé au tracteur</t>
  </si>
  <si>
    <t>TOTAL IX AMENAGEMENTS INTERNES / TRAVAUX DE TERRASSEMENT</t>
  </si>
  <si>
    <t>TVA (18%)</t>
  </si>
  <si>
    <t>OUVRAGE DE CAPTAGE ET EQUIPEMENTS D'EXHAURE</t>
  </si>
  <si>
    <t>Fourniture, pose et raccordement d'électropompe immergée type Grundfos de débit 9,5 m3/h et HMT 70 m y compris câble de sécurité en acier inoxydable, coffret de protection étanche du tableau de commande y compris inverseur de source et toutes sujétions</t>
  </si>
  <si>
    <t xml:space="preserve">TOTAL II: OUVRAGE DE CAPTAGE ET EQUIPEMENTS D'EXHAURE </t>
  </si>
  <si>
    <t>SOURCE D'ENERGIE</t>
  </si>
  <si>
    <t xml:space="preserve">Fourniture et installation d'un champ solaire photovoltaïque (16 modules identiques de type monocristallin et de puissance 350  Wc), kits de raccordement,cadre en aluminium des PV, câbles de liaison, dispositif de protection des câbles sous module et toutes sujétions </t>
  </si>
  <si>
    <t xml:space="preserve">Puits de terre équipé et mise à la terre des équipements électromécaniques du forage, des masses métalliques et du neutre  y compris toutes sujétions </t>
  </si>
  <si>
    <t>TOTAL III: SOURCE D'ENERGIE</t>
  </si>
  <si>
    <t>LOCAL TECHNIQUE DE LA SOURCE D'ENERGIE</t>
  </si>
  <si>
    <t xml:space="preserve">TOTAL IV: LOCAL TECHNIQUE DE LA SOURCE D'ENERGIE </t>
  </si>
  <si>
    <t>Fourniture et pose de Polytank de 10 m 3 y compris tuyauterie d'alimentation, de distribution et de vidange, robinets vannes, désinfection, essais d'étanchéité, etc.</t>
  </si>
  <si>
    <t>Construction d'un regard au pied du château (by pass) et pose d'équipement complet y compris toute sujétion (vannes, compteurs, clapets, ventouse, etc)</t>
  </si>
  <si>
    <t>Fourniture et pose de conduite PVC DN 90 PN10 pour conduites principales y compris toutes sujétions (déblai et remblai compacté de tranchée (prof.min: 0,80 m), lit de sable ép: 0,10 m, grillage avertisseur, pièces raccords et spéciales, raccordements diverses, tests divers, rinçage, bornes de répérage à chaque 25 m, etc) et toutes sujétions</t>
  </si>
  <si>
    <t>BASSINS DE STOCKAGE</t>
  </si>
  <si>
    <t>Fourniture et pose de robinets de puisage situé à 10 m du château d'eau comprenant conduite en PEHD DN32 et raccordement sur conduite de réseau , regard compteur et toutes sujétions</t>
  </si>
  <si>
    <t>TOTAL GENERAL HTVA</t>
  </si>
  <si>
    <t>TOTAL GENERAL TTC</t>
  </si>
  <si>
    <t>10.1</t>
  </si>
  <si>
    <t>10.1.1</t>
  </si>
  <si>
    <t>TERRASSEMENT</t>
  </si>
  <si>
    <t>Déblais en pleine masse et fouilles en rigoles</t>
  </si>
  <si>
    <t>Remblais provenant des fouilles</t>
  </si>
  <si>
    <t xml:space="preserve">Remblais sans apport  </t>
  </si>
  <si>
    <t>10.1.2</t>
  </si>
  <si>
    <t xml:space="preserve"> BETON ET MACONNERIE, FONDATION </t>
  </si>
  <si>
    <r>
      <t>Béton de proprété dosé à 150 kg/m</t>
    </r>
    <r>
      <rPr>
        <vertAlign val="superscript"/>
        <sz val="11"/>
        <color theme="1"/>
        <rFont val="Arial Narrow"/>
        <family val="2"/>
      </rPr>
      <t>3</t>
    </r>
  </si>
  <si>
    <r>
      <t>Béton armé dosé à 350Kg/m</t>
    </r>
    <r>
      <rPr>
        <vertAlign val="superscript"/>
        <sz val="11"/>
        <color theme="1"/>
        <rFont val="Arial Narrow"/>
        <family val="2"/>
      </rPr>
      <t>3</t>
    </r>
    <r>
      <rPr>
        <sz val="11"/>
        <color theme="1"/>
        <rFont val="Arial Narrow"/>
        <family val="2"/>
      </rPr>
      <t xml:space="preserve"> pour poteaux</t>
    </r>
  </si>
  <si>
    <r>
      <t>Béton armé dosé à 350Kg/m</t>
    </r>
    <r>
      <rPr>
        <vertAlign val="superscript"/>
        <sz val="11"/>
        <color theme="1"/>
        <rFont val="Arial Narrow"/>
        <family val="2"/>
      </rPr>
      <t>3</t>
    </r>
    <r>
      <rPr>
        <sz val="11"/>
        <color theme="1"/>
        <rFont val="Arial Narrow"/>
        <family val="2"/>
      </rPr>
      <t>pour poutre et fondation</t>
    </r>
  </si>
  <si>
    <r>
      <t>Maçonnerie d'agglos pleins de 15 pour fosse 250kg/m</t>
    </r>
    <r>
      <rPr>
        <vertAlign val="superscript"/>
        <sz val="11"/>
        <color theme="1"/>
        <rFont val="Arial Narrow"/>
        <family val="2"/>
      </rPr>
      <t>3</t>
    </r>
  </si>
  <si>
    <r>
      <t>Béton armé dosé à 350Kg/m</t>
    </r>
    <r>
      <rPr>
        <vertAlign val="superscript"/>
        <sz val="11"/>
        <color theme="1"/>
        <rFont val="Arial Narrow"/>
        <family val="2"/>
      </rPr>
      <t>3</t>
    </r>
    <r>
      <rPr>
        <sz val="11"/>
        <color theme="1"/>
        <rFont val="Arial Narrow"/>
        <family val="2"/>
      </rPr>
      <t xml:space="preserve"> pour dalle pleine avec chape lisse incorporée.</t>
    </r>
  </si>
  <si>
    <t>Ventillation en maçonnerie de claustras équipé de grille anti mouches</t>
  </si>
  <si>
    <t>Claustras d'aération boite à lettre</t>
  </si>
  <si>
    <t>10.1.3</t>
  </si>
  <si>
    <t xml:space="preserve"> MACONNERIE - BETON EN ELEVATION</t>
  </si>
  <si>
    <t xml:space="preserve">Maçonnerie en agglos creux de 15x20x40cm </t>
  </si>
  <si>
    <t>Béton armé pour poteaux et pour chainages bas et hauts dosé à 350kg/m3</t>
  </si>
  <si>
    <t>10.1.4</t>
  </si>
  <si>
    <t>MENUISERIE</t>
  </si>
  <si>
    <t>10.1.4.1</t>
  </si>
  <si>
    <t xml:space="preserve">Fourniture de porte métallique pleine de 0,70x1,80 avec métal déployé pour aération </t>
  </si>
  <si>
    <t>10.1.5</t>
  </si>
  <si>
    <t>ENDUITS - REVETEMENT</t>
  </si>
  <si>
    <t>10.1.5.1</t>
  </si>
  <si>
    <t xml:space="preserve">Enduits  extérieurs et intérieur au mortier de ciment dosé à 300kg/m3 y compris tirolienne sur mur </t>
  </si>
  <si>
    <t>10.1.5.2</t>
  </si>
  <si>
    <t>Enduits  lisse au mortier de ciment dosé à 400kg/m3 pour fosse.</t>
  </si>
  <si>
    <t>10.1.6</t>
  </si>
  <si>
    <t>COUVERTURE</t>
  </si>
  <si>
    <t>10.1.6.1</t>
  </si>
  <si>
    <t>Fourniture et pose des tubes rectangle de 40x80</t>
  </si>
  <si>
    <t>10.1.6.2</t>
  </si>
  <si>
    <t>10.1.7</t>
  </si>
  <si>
    <t xml:space="preserve">Plomberie sanitaire </t>
  </si>
  <si>
    <t>10.1.7.1</t>
  </si>
  <si>
    <t>Ensemble puisard + regard de visite  y compris canalisation jusqu'au puits perdu avec grillage en bout de tuyau et claustras de ventillation des fosses y compris toutes suggestions</t>
  </si>
  <si>
    <t>10.1.8</t>
  </si>
  <si>
    <t xml:space="preserve"> PEINTURE ET AUTRES EQUIPEMENTS</t>
  </si>
  <si>
    <t>10.1.8.1</t>
  </si>
  <si>
    <t>Peinture à huile sur profilets métalliques et sur portes.</t>
  </si>
  <si>
    <t>10.1.8.2</t>
  </si>
  <si>
    <t xml:space="preserve">Rampe d'accès avec garde-corps métallique et main courante </t>
  </si>
  <si>
    <t>10.2</t>
  </si>
  <si>
    <t>10.2.1</t>
  </si>
  <si>
    <t>10.2.2</t>
  </si>
  <si>
    <t>10.2.3</t>
  </si>
  <si>
    <t>10.2.4</t>
  </si>
  <si>
    <t>10.2.5</t>
  </si>
  <si>
    <t>10.2.6</t>
  </si>
  <si>
    <t>10.2.7</t>
  </si>
  <si>
    <t>10.3</t>
  </si>
  <si>
    <t>10.3.1</t>
  </si>
  <si>
    <t>10.3.2</t>
  </si>
  <si>
    <t>Sous total 10.1</t>
  </si>
  <si>
    <t>Sous total 10.2</t>
  </si>
  <si>
    <t>Sous total 10.3</t>
  </si>
  <si>
    <t>Sous total 10.4</t>
  </si>
  <si>
    <t>Sous total 10.5</t>
  </si>
  <si>
    <t>Sous total 10.6</t>
  </si>
  <si>
    <t>sous total 10.7</t>
  </si>
  <si>
    <t>Sous total 10.8</t>
  </si>
  <si>
    <t>X</t>
  </si>
  <si>
    <t>TOTAL X CONSTRUCTION D'UN BLOC DE LATRINES A TROIS (03) POSTES CONFORMEMENT AUX PLANS</t>
  </si>
  <si>
    <r>
      <rPr>
        <b/>
        <sz val="11"/>
        <rFont val="Arial Narrow"/>
        <family val="2"/>
      </rPr>
      <t>RESERVOIR</t>
    </r>
    <r>
      <rPr>
        <b/>
        <sz val="11"/>
        <color theme="1"/>
        <rFont val="Arial Narrow"/>
        <family val="2"/>
      </rPr>
      <t xml:space="preserve">:  </t>
    </r>
    <r>
      <rPr>
        <sz val="11"/>
        <color theme="1"/>
        <rFont val="Arial Narrow"/>
        <family val="2"/>
      </rPr>
      <t xml:space="preserve">  Fourniture et pose de polytank de 10 m3 de hauteur sous cuve de 7 m, y compris l'ensemble des accessoires pour son alimentation, la distribution, la vidange, le trop plein, etc., l'ensemble des pièces de raccordement et un support métallique et ses fondations conformément aux plans et toutes sujétions</t>
    </r>
  </si>
  <si>
    <t>CONSTRUCTION DE BLOCS DE LATRINES A TROIS (03) POSTES CONFORMEMENT AUX PLANS</t>
  </si>
  <si>
    <t>Fourniture et pose de clôture en grillage confectionnée avec du fil de fer galvanisé de diamètre 3 mm avec mailles 5 cm de hauteur 1,50 m hors sol et 0,10 m ancré dans un béton ordinaire de soubassement d'épaisseur 20 cm, tendeurs, fil de fer 3 mm, poteaux intermédiaires en tube en acier galvanisé de diamètre 60 mm espacé de 2.5 m, poteaux d'angle et poteaux de fixation des portails en tube en acier galvanisé diamètre 90 mm conformément aux plans y compris toutes sujétions de pose</t>
  </si>
  <si>
    <t>Fourniture et pose de portail d'accès métallique à double battant dont chaque battant a une largeur de 1,25 m et une hauteur de 1,50 m conformément aux plans de conformément au plan et toutes sujétions</t>
  </si>
  <si>
    <t>Fourniture et pose de portail d'accès métallique à battant unique de 1,25 m de largeur et de 1,50 m de hauteur conformément aux plans de conformément au plan et toutes sujétions</t>
  </si>
  <si>
    <t>Fourniture et pose de portail d'accès métallique à battant unique de 1,00 m de largeur et de 1,50 m de hauteur conformément aux plans de conformément au plan et toutes sujétions</t>
  </si>
  <si>
    <t>3.10</t>
  </si>
  <si>
    <t>3.11</t>
  </si>
  <si>
    <t>Fourniture et pose de clôture en grillage confectionnée avec du fil de fer galvanisé de diamètre 3 mm avec mailles 5 cm de hauteur 1,50 m hors sol et 0,10 m ancré dans un béton de soubassement d'épaisseur 20 cm, tendeurs, fil de fer 3 mm, poteaux intermédiaires en tube en acier galvanisé de diamètre 60 mm espacé de 2.5 m, poteaux d'angle et poteaux de fixation des portails en tube en acier galvanisé diamètre 90 mm conformément aux plans y compris toutes sujétions de pose</t>
  </si>
  <si>
    <t>8.2</t>
  </si>
  <si>
    <t>(En chiffres)</t>
  </si>
  <si>
    <t>(En lettres)</t>
  </si>
  <si>
    <t>Prix Unitaire (FCFA HTVA)</t>
  </si>
  <si>
    <t>Support métallique de hauteur sous cuve de 7 m fondationconformément aux plans y compris études géotechniques des sols de fondation, notes de calculs de structure, fouilles des fondations et semelles en béton des fondations et toutes sujétions</t>
  </si>
  <si>
    <t>BORDEREAU DES PRIX UNITAIRES</t>
  </si>
  <si>
    <t>TRAVAUX D’AMENAGEMENT DE PERIMETRES MARAICHERS ALIMENTES PAR DES FORAGES EQUIPES DE SYSTEME D’EXHAURE SOLAIRE DANS LA REGION DU CENTRE-NORD</t>
  </si>
  <si>
    <t>Lot 1. Travaux d’aménagement d’un périmètre maraicher de 1,5 ha dans le village de Nessemtenga dans la Commune de Boussouma dans la province du Sanmatenga (Région du Centre-Nord du Burkina Faso)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</si>
</sst>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 _€_-;\-* #,##0.00\ _€_-;_-* &quot;-&quot;??\ _€_-;_-@_-"/>
    <numFmt numFmtId="165" formatCode="_-* #,##0\ _€_-;\-* #,##0\ _€_-;_-* &quot;-&quot;??\ _€_-;_-@_-"/>
    <numFmt numFmtId="166" formatCode="_-* #,##0_-;\-* #,##0_-;_-* &quot;-&quot;??_-;_-@_-"/>
    <numFmt numFmtId="167" formatCode="_-* #,##0.00\ _F_B_-;\-* #,##0.00\ _F_B_-;_-* &quot;-&quot;??\ _F_B_-;_-@_-"/>
  </numFmts>
  <fonts count="20"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u/>
      <sz val="11"/>
      <color theme="1"/>
      <name val="Arial Narrow"/>
      <family val="2"/>
    </font>
    <font>
      <b/>
      <sz val="11"/>
      <color theme="1" tint="0.249977111117893"/>
      <name val="Arial Narrow"/>
      <family val="2"/>
    </font>
    <font>
      <sz val="11"/>
      <color theme="1" tint="0.249977111117893"/>
      <name val="Arial Narrow"/>
      <family val="2"/>
    </font>
    <font>
      <vertAlign val="superscript"/>
      <sz val="11"/>
      <color theme="1"/>
      <name val="Arial Narrow"/>
      <family val="2"/>
    </font>
    <font>
      <sz val="10"/>
      <name val="Arial"/>
      <family val="2"/>
    </font>
    <font>
      <sz val="11"/>
      <color rgb="FF000000"/>
      <name val="Arial Narrow"/>
      <family val="2"/>
    </font>
    <font>
      <sz val="10"/>
      <color theme="1"/>
      <name val="Arial Narrow"/>
      <family val="2"/>
    </font>
    <font>
      <b/>
      <sz val="10"/>
      <color theme="1"/>
      <name val="Arial Narrow"/>
      <family val="2"/>
    </font>
    <font>
      <b/>
      <sz val="12"/>
      <name val="Arial Narrow"/>
      <family val="2"/>
    </font>
    <font>
      <sz val="11"/>
      <name val="Arial Narrow"/>
      <family val="2"/>
    </font>
    <font>
      <b/>
      <sz val="11"/>
      <name val="Arial Narrow"/>
      <family val="2"/>
    </font>
    <font>
      <sz val="12"/>
      <name val="Arial Narrow"/>
      <family val="2"/>
    </font>
    <font>
      <sz val="10"/>
      <color rgb="FF000000"/>
      <name val="Arial"/>
      <family val="2"/>
    </font>
    <font>
      <sz val="10"/>
      <name val="Arial"/>
      <family val="2"/>
    </font>
    <font>
      <b/>
      <i/>
      <sz val="11"/>
      <name val="Arial Narrow"/>
      <family val="2"/>
    </font>
    <font>
      <b/>
      <sz val="14"/>
      <color theme="1"/>
      <name val="Arial Narrow"/>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249977111117893"/>
        <bgColor indexed="64"/>
      </patternFill>
    </fill>
    <fill>
      <patternFill patternType="solid">
        <fgColor theme="0" tint="-0.249977111117893"/>
        <bgColor indexed="64"/>
      </patternFill>
    </fill>
  </fills>
  <borders count="45">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DashDot">
        <color indexed="64"/>
      </top>
      <bottom style="thin">
        <color indexed="64"/>
      </bottom>
      <diagonal/>
    </border>
    <border>
      <left style="thin">
        <color indexed="64"/>
      </left>
      <right style="thin">
        <color indexed="64"/>
      </right>
      <top style="mediumDashDot">
        <color indexed="64"/>
      </top>
      <bottom/>
      <diagonal/>
    </border>
    <border>
      <left style="thin">
        <color indexed="64"/>
      </left>
      <right style="double">
        <color indexed="64"/>
      </right>
      <top style="mediumDashDot">
        <color indexed="64"/>
      </top>
      <bottom/>
      <diagonal/>
    </border>
    <border>
      <left style="double">
        <color indexed="64"/>
      </left>
      <right style="thin">
        <color indexed="64"/>
      </right>
      <top style="thin">
        <color indexed="64"/>
      </top>
      <bottom style="mediumDashDot">
        <color indexed="64"/>
      </bottom>
      <diagonal/>
    </border>
    <border>
      <left style="thin">
        <color indexed="64"/>
      </left>
      <right style="thin">
        <color indexed="64"/>
      </right>
      <top style="thin">
        <color indexed="64"/>
      </top>
      <bottom style="mediumDashDotDot">
        <color indexed="64"/>
      </bottom>
      <diagonal/>
    </border>
    <border>
      <left style="thin">
        <color indexed="64"/>
      </left>
      <right style="double">
        <color indexed="64"/>
      </right>
      <top style="thin">
        <color indexed="64"/>
      </top>
      <bottom style="mediumDashDotDot">
        <color indexed="64"/>
      </bottom>
      <diagonal/>
    </border>
    <border>
      <left/>
      <right style="double">
        <color indexed="64"/>
      </right>
      <top style="thin">
        <color indexed="64"/>
      </top>
      <bottom style="thin">
        <color indexed="64"/>
      </bottom>
      <diagonal/>
    </border>
    <border>
      <left style="thin">
        <color indexed="64"/>
      </left>
      <right style="thin">
        <color indexed="64"/>
      </right>
      <top style="mediumDashDot">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mediumDashDotDot">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top style="thin">
        <color indexed="64"/>
      </top>
      <bottom style="double">
        <color indexed="64"/>
      </bottom>
      <diagonal/>
    </border>
    <border>
      <left style="thin">
        <color auto="1"/>
      </left>
      <right style="thin">
        <color auto="1"/>
      </right>
      <top style="thin">
        <color auto="1"/>
      </top>
      <bottom style="double">
        <color auto="1"/>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DashDotDot">
        <color indexed="64"/>
      </top>
      <bottom style="thin">
        <color indexed="64"/>
      </bottom>
      <diagonal/>
    </border>
    <border>
      <left style="thin">
        <color indexed="64"/>
      </left>
      <right style="thin">
        <color indexed="64"/>
      </right>
      <top style="mediumDashDotDot">
        <color indexed="64"/>
      </top>
      <bottom style="thin">
        <color indexed="64"/>
      </bottom>
      <diagonal/>
    </border>
    <border>
      <left style="thin">
        <color indexed="64"/>
      </left>
      <right style="double">
        <color indexed="64"/>
      </right>
      <top style="mediumDashDotDot">
        <color indexed="64"/>
      </top>
      <bottom style="thin">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3">
    <xf numFmtId="0" fontId="0"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8" fillId="0" borderId="0"/>
    <xf numFmtId="0" fontId="8" fillId="0" borderId="0"/>
    <xf numFmtId="41" fontId="1" fillId="0" borderId="0" applyFont="0" applyFill="0" applyBorder="0" applyAlignment="0" applyProtection="0"/>
    <xf numFmtId="0" fontId="16" fillId="0" borderId="0"/>
    <xf numFmtId="164" fontId="8" fillId="0" borderId="0" applyFont="0" applyFill="0" applyBorder="0" applyAlignment="0" applyProtection="0"/>
    <xf numFmtId="164" fontId="1" fillId="0" borderId="0" applyFont="0" applyFill="0" applyBorder="0" applyAlignment="0" applyProtection="0"/>
    <xf numFmtId="167" fontId="8" fillId="0" borderId="0" applyFont="0" applyFill="0" applyBorder="0" applyAlignment="0" applyProtection="0"/>
    <xf numFmtId="0" fontId="17" fillId="0" borderId="0"/>
    <xf numFmtId="167" fontId="8" fillId="0" borderId="0" applyFont="0" applyFill="0" applyBorder="0" applyAlignment="0" applyProtection="0"/>
  </cellStyleXfs>
  <cellXfs count="219">
    <xf numFmtId="0" fontId="0" fillId="0" borderId="0" xfId="0"/>
    <xf numFmtId="0" fontId="2" fillId="0" borderId="0" xfId="0" applyFont="1" applyAlignment="1">
      <alignment vertical="center"/>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64" fontId="5" fillId="2" borderId="2" xfId="1"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0" fontId="2" fillId="0" borderId="0" xfId="0" applyFont="1"/>
    <xf numFmtId="0" fontId="5" fillId="0" borderId="4"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164" fontId="5" fillId="0" borderId="5" xfId="1" applyFont="1" applyBorder="1" applyAlignment="1">
      <alignment horizontal="center" vertical="center" wrapText="1"/>
    </xf>
    <xf numFmtId="3" fontId="5" fillId="0" borderId="5" xfId="0" applyNumberFormat="1" applyFont="1" applyBorder="1" applyAlignment="1">
      <alignment horizontal="center" vertical="center" wrapText="1"/>
    </xf>
    <xf numFmtId="3" fontId="6" fillId="0" borderId="6" xfId="0" applyNumberFormat="1"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3" fontId="6" fillId="0" borderId="5" xfId="1" applyNumberFormat="1" applyFont="1" applyFill="1" applyBorder="1" applyAlignment="1">
      <alignment horizontal="center" vertical="center" wrapText="1"/>
    </xf>
    <xf numFmtId="3" fontId="6" fillId="0" borderId="6" xfId="1" applyNumberFormat="1" applyFont="1" applyFill="1" applyBorder="1" applyAlignment="1">
      <alignment horizontal="center" vertical="center"/>
    </xf>
    <xf numFmtId="0" fontId="5" fillId="2" borderId="4" xfId="0" applyFont="1" applyFill="1" applyBorder="1" applyAlignment="1">
      <alignment horizontal="center" vertical="center" wrapText="1"/>
    </xf>
    <xf numFmtId="3" fontId="5" fillId="2" borderId="6" xfId="1" applyNumberFormat="1"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3" fontId="2" fillId="0" borderId="5" xfId="1" applyNumberFormat="1" applyFont="1" applyFill="1" applyBorder="1" applyAlignment="1">
      <alignment horizontal="center" vertical="center" wrapText="1"/>
    </xf>
    <xf numFmtId="3" fontId="2" fillId="0" borderId="6" xfId="0" applyNumberFormat="1" applyFont="1" applyBorder="1" applyAlignment="1">
      <alignment horizontal="center" vertical="center"/>
    </xf>
    <xf numFmtId="0" fontId="2" fillId="0" borderId="5" xfId="0" applyFont="1" applyBorder="1" applyAlignment="1">
      <alignment horizontal="center" vertical="center" wrapText="1"/>
    </xf>
    <xf numFmtId="165" fontId="2" fillId="0" borderId="5" xfId="1" applyNumberFormat="1" applyFont="1" applyFill="1" applyBorder="1" applyAlignment="1">
      <alignment horizontal="center" vertical="center" wrapText="1"/>
    </xf>
    <xf numFmtId="0" fontId="6" fillId="4" borderId="10"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6" fillId="4" borderId="11" xfId="0" applyFont="1" applyFill="1" applyBorder="1" applyAlignment="1">
      <alignment horizontal="center" vertical="center" wrapText="1"/>
    </xf>
    <xf numFmtId="3" fontId="6" fillId="4" borderId="11"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horizontal="center" vertical="center"/>
    </xf>
    <xf numFmtId="3" fontId="2" fillId="3" borderId="5" xfId="1" applyNumberFormat="1" applyFont="1" applyFill="1" applyBorder="1" applyAlignment="1">
      <alignment horizontal="center" vertical="center" wrapText="1"/>
    </xf>
    <xf numFmtId="3" fontId="2" fillId="3" borderId="6" xfId="0" applyNumberFormat="1" applyFont="1" applyFill="1" applyBorder="1" applyAlignment="1">
      <alignment horizontal="center" vertical="center"/>
    </xf>
    <xf numFmtId="3" fontId="2" fillId="0" borderId="5"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5" xfId="0" applyNumberFormat="1" applyFont="1" applyBorder="1" applyAlignment="1">
      <alignment horizontal="center" vertical="center" wrapText="1"/>
    </xf>
    <xf numFmtId="0" fontId="5" fillId="0" borderId="14" xfId="0" applyFont="1" applyBorder="1" applyAlignment="1">
      <alignment vertical="center" wrapText="1"/>
    </xf>
    <xf numFmtId="3" fontId="6" fillId="0" borderId="5" xfId="3" applyNumberFormat="1" applyFont="1" applyFill="1" applyBorder="1" applyAlignment="1">
      <alignment horizontal="center" vertical="center" wrapText="1"/>
    </xf>
    <xf numFmtId="3" fontId="6" fillId="0" borderId="6"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center" vertical="center" wrapText="1"/>
    </xf>
    <xf numFmtId="0" fontId="2" fillId="0" borderId="17" xfId="0"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165" fontId="2" fillId="0" borderId="6" xfId="1" applyNumberFormat="1" applyFont="1" applyBorder="1" applyAlignment="1">
      <alignment horizontal="right" vertical="center" wrapText="1"/>
    </xf>
    <xf numFmtId="0" fontId="2" fillId="0" borderId="16" xfId="4" applyFont="1" applyBorder="1" applyAlignment="1">
      <alignment vertical="center" wrapText="1"/>
    </xf>
    <xf numFmtId="4" fontId="2" fillId="0" borderId="16" xfId="4" applyNumberFormat="1" applyFont="1" applyBorder="1" applyAlignment="1">
      <alignment horizontal="center" vertical="center" wrapText="1"/>
    </xf>
    <xf numFmtId="3" fontId="2" fillId="0" borderId="17" xfId="4" applyNumberFormat="1" applyFont="1" applyBorder="1" applyAlignment="1">
      <alignment horizontal="right" vertical="center" wrapText="1"/>
    </xf>
    <xf numFmtId="0" fontId="2" fillId="0" borderId="5" xfId="4" applyFont="1" applyBorder="1" applyAlignment="1">
      <alignment vertical="center" wrapText="1"/>
    </xf>
    <xf numFmtId="4" fontId="2" fillId="0" borderId="5" xfId="4" applyNumberFormat="1" applyFont="1" applyBorder="1" applyAlignment="1">
      <alignment horizontal="center" vertical="center" wrapText="1"/>
    </xf>
    <xf numFmtId="3" fontId="2" fillId="0" borderId="6" xfId="4" applyNumberFormat="1" applyFont="1" applyBorder="1" applyAlignment="1">
      <alignment horizontal="righ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165" fontId="3" fillId="0" borderId="6" xfId="1" applyNumberFormat="1" applyFont="1" applyFill="1" applyBorder="1" applyAlignment="1">
      <alignment horizontal="right" vertical="center" wrapText="1"/>
    </xf>
    <xf numFmtId="0" fontId="3" fillId="0" borderId="4" xfId="0" applyFont="1" applyBorder="1" applyAlignment="1">
      <alignment horizontal="center" vertical="center" wrapText="1"/>
    </xf>
    <xf numFmtId="0" fontId="3" fillId="0" borderId="5" xfId="0" applyFont="1" applyBorder="1" applyAlignment="1">
      <alignment horizontal="right" vertical="center" wrapText="1"/>
    </xf>
    <xf numFmtId="0" fontId="2" fillId="0" borderId="6" xfId="0" applyFont="1" applyBorder="1" applyAlignment="1">
      <alignment horizontal="right" vertical="center" wrapText="1"/>
    </xf>
    <xf numFmtId="0" fontId="2" fillId="0" borderId="4" xfId="4" applyFont="1" applyBorder="1" applyAlignment="1">
      <alignment horizontal="center" vertical="center" wrapText="1"/>
    </xf>
    <xf numFmtId="0" fontId="2" fillId="0" borderId="5" xfId="4" applyFont="1" applyBorder="1" applyAlignment="1">
      <alignment horizontal="center" vertical="center" wrapText="1"/>
    </xf>
    <xf numFmtId="0" fontId="3" fillId="0" borderId="5" xfId="0" applyFont="1" applyBorder="1" applyAlignment="1">
      <alignment horizontal="left" vertical="center" wrapText="1"/>
    </xf>
    <xf numFmtId="0" fontId="3" fillId="0" borderId="5" xfId="4" applyFont="1" applyBorder="1" applyAlignment="1">
      <alignment horizontal="right" vertical="center" wrapText="1"/>
    </xf>
    <xf numFmtId="3" fontId="3" fillId="0" borderId="6" xfId="4" applyNumberFormat="1" applyFont="1" applyBorder="1" applyAlignment="1">
      <alignment horizontal="right" vertical="center" wrapText="1"/>
    </xf>
    <xf numFmtId="0" fontId="3" fillId="0" borderId="6" xfId="0" applyFont="1" applyBorder="1" applyAlignment="1">
      <alignment horizontal="right" vertical="center" wrapText="1"/>
    </xf>
    <xf numFmtId="0" fontId="9" fillId="0" borderId="4" xfId="0" applyFont="1" applyBorder="1" applyAlignment="1">
      <alignment horizontal="center" vertical="center" wrapText="1"/>
    </xf>
    <xf numFmtId="0" fontId="2" fillId="0" borderId="5" xfId="0" quotePrefix="1" applyFont="1" applyBorder="1" applyAlignment="1">
      <alignment horizontal="center" vertical="center" wrapText="1"/>
    </xf>
    <xf numFmtId="2" fontId="2" fillId="0" borderId="5" xfId="0" quotePrefix="1" applyNumberFormat="1" applyFont="1" applyBorder="1" applyAlignment="1">
      <alignment horizontal="center" vertical="center" wrapText="1"/>
    </xf>
    <xf numFmtId="165" fontId="3" fillId="0" borderId="6" xfId="1" applyNumberFormat="1" applyFont="1" applyBorder="1" applyAlignment="1">
      <alignment horizontal="right" vertical="center" wrapText="1"/>
    </xf>
    <xf numFmtId="3" fontId="2" fillId="0" borderId="6" xfId="0" applyNumberFormat="1" applyFont="1" applyBorder="1" applyAlignment="1">
      <alignment horizontal="right" vertical="center" wrapText="1"/>
    </xf>
    <xf numFmtId="3" fontId="3" fillId="0" borderId="4" xfId="5" applyNumberFormat="1" applyFont="1" applyBorder="1" applyAlignment="1">
      <alignment horizontal="center" vertical="center" wrapText="1"/>
    </xf>
    <xf numFmtId="3" fontId="3" fillId="0" borderId="5" xfId="5" applyNumberFormat="1" applyFont="1" applyBorder="1" applyAlignment="1">
      <alignment horizontal="center" vertical="center" wrapText="1"/>
    </xf>
    <xf numFmtId="0" fontId="10" fillId="2" borderId="21" xfId="4" applyFont="1" applyFill="1" applyBorder="1" applyAlignment="1">
      <alignment horizontal="center" vertical="center" wrapText="1"/>
    </xf>
    <xf numFmtId="0" fontId="5" fillId="2" borderId="11" xfId="0" applyFont="1" applyFill="1" applyBorder="1" applyAlignment="1">
      <alignment horizontal="left" vertical="center" wrapText="1"/>
    </xf>
    <xf numFmtId="0" fontId="11" fillId="2" borderId="11" xfId="4" applyFont="1" applyFill="1" applyBorder="1" applyAlignment="1">
      <alignment horizontal="center" vertical="center" wrapText="1"/>
    </xf>
    <xf numFmtId="3" fontId="11" fillId="2" borderId="12" xfId="4"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13" fillId="0" borderId="16" xfId="0" applyFont="1" applyBorder="1" applyAlignment="1">
      <alignment horizontal="left" vertical="center" wrapText="1"/>
    </xf>
    <xf numFmtId="0" fontId="15" fillId="0" borderId="16" xfId="0" applyFont="1" applyBorder="1" applyAlignment="1">
      <alignment horizontal="center" vertical="center" wrapText="1"/>
    </xf>
    <xf numFmtId="3" fontId="6" fillId="0" borderId="22" xfId="3" applyNumberFormat="1" applyFont="1" applyFill="1" applyBorder="1" applyAlignment="1">
      <alignment horizontal="center" vertical="center" wrapText="1"/>
    </xf>
    <xf numFmtId="3" fontId="6" fillId="0" borderId="17" xfId="0" applyNumberFormat="1" applyFont="1" applyBorder="1" applyAlignment="1">
      <alignment horizontal="center" vertical="center" wrapText="1"/>
    </xf>
    <xf numFmtId="3" fontId="6" fillId="0" borderId="23" xfId="0" applyNumberFormat="1"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vertical="center" wrapText="1"/>
    </xf>
    <xf numFmtId="0" fontId="6" fillId="0" borderId="16" xfId="0" applyFont="1" applyBorder="1" applyAlignment="1">
      <alignment horizontal="center" vertical="center" wrapText="1"/>
    </xf>
    <xf numFmtId="3" fontId="6" fillId="0" borderId="16" xfId="0" applyNumberFormat="1" applyFont="1" applyBorder="1" applyAlignment="1">
      <alignment horizontal="center" vertical="center" wrapText="1"/>
    </xf>
    <xf numFmtId="0" fontId="13" fillId="0" borderId="0" xfId="0" applyFont="1"/>
    <xf numFmtId="0" fontId="6" fillId="0" borderId="5" xfId="0" applyFont="1" applyBorder="1" applyAlignment="1">
      <alignment vertical="center" wrapText="1"/>
    </xf>
    <xf numFmtId="3" fontId="6" fillId="0" borderId="5" xfId="0" applyNumberFormat="1" applyFont="1" applyBorder="1" applyAlignment="1">
      <alignment horizontal="center" vertical="center" wrapText="1"/>
    </xf>
    <xf numFmtId="0" fontId="2" fillId="0" borderId="19" xfId="0" applyFont="1" applyBorder="1" applyAlignment="1">
      <alignment horizontal="center" vertical="center" wrapText="1"/>
    </xf>
    <xf numFmtId="3" fontId="2" fillId="0" borderId="19"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41" fontId="2" fillId="0" borderId="6" xfId="6" applyFont="1" applyBorder="1" applyAlignment="1">
      <alignment horizontal="center" vertical="center" wrapText="1"/>
    </xf>
    <xf numFmtId="0" fontId="10" fillId="0" borderId="0" xfId="0" applyFont="1"/>
    <xf numFmtId="0" fontId="6" fillId="0" borderId="4" xfId="0" applyFont="1" applyBorder="1" applyAlignment="1">
      <alignment horizontal="left" vertical="center" wrapText="1"/>
    </xf>
    <xf numFmtId="0" fontId="5" fillId="0" borderId="5" xfId="0" applyFont="1" applyBorder="1" applyAlignment="1">
      <alignment horizontal="center" vertical="center"/>
    </xf>
    <xf numFmtId="3" fontId="5" fillId="0" borderId="5" xfId="3" applyNumberFormat="1" applyFont="1" applyFill="1" applyBorder="1" applyAlignment="1">
      <alignment horizontal="center" vertical="center" wrapText="1"/>
    </xf>
    <xf numFmtId="3" fontId="5" fillId="0" borderId="23" xfId="0" applyNumberFormat="1" applyFont="1" applyBorder="1" applyAlignment="1">
      <alignment horizontal="center" vertical="center" wrapText="1"/>
    </xf>
    <xf numFmtId="165" fontId="5" fillId="0" borderId="6" xfId="1" applyNumberFormat="1" applyFont="1" applyFill="1" applyBorder="1" applyAlignment="1">
      <alignment vertical="center" wrapText="1"/>
    </xf>
    <xf numFmtId="0" fontId="6"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9" xfId="0" applyFont="1" applyBorder="1" applyAlignment="1">
      <alignment horizontal="center" vertical="center"/>
    </xf>
    <xf numFmtId="3" fontId="5" fillId="0" borderId="19" xfId="3" applyNumberFormat="1" applyFont="1" applyFill="1" applyBorder="1" applyAlignment="1">
      <alignment horizontal="center" vertical="center" wrapText="1"/>
    </xf>
    <xf numFmtId="3" fontId="5" fillId="0" borderId="24" xfId="0" applyNumberFormat="1" applyFont="1" applyBorder="1" applyAlignment="1">
      <alignment horizontal="center" vertical="center" wrapText="1"/>
    </xf>
    <xf numFmtId="165" fontId="5" fillId="0" borderId="20" xfId="1" applyNumberFormat="1" applyFont="1" applyFill="1" applyBorder="1" applyAlignment="1">
      <alignment vertical="center" wrapText="1"/>
    </xf>
    <xf numFmtId="0" fontId="5" fillId="4" borderId="11" xfId="0" applyFont="1" applyFill="1" applyBorder="1" applyAlignment="1">
      <alignment horizontal="center" vertical="center" wrapText="1"/>
    </xf>
    <xf numFmtId="0" fontId="5" fillId="0" borderId="16" xfId="0" applyFont="1" applyBorder="1" applyAlignment="1">
      <alignment horizontal="left" vertical="center" wrapText="1"/>
    </xf>
    <xf numFmtId="3" fontId="5" fillId="0" borderId="19" xfId="0" applyNumberFormat="1" applyFont="1" applyBorder="1" applyAlignment="1">
      <alignment horizontal="center" vertical="center" wrapText="1"/>
    </xf>
    <xf numFmtId="3" fontId="5" fillId="0" borderId="20" xfId="0" applyNumberFormat="1" applyFont="1" applyBorder="1" applyAlignment="1">
      <alignment horizontal="center" vertical="center" wrapText="1"/>
    </xf>
    <xf numFmtId="3" fontId="2" fillId="0" borderId="20" xfId="0" applyNumberFormat="1" applyFont="1" applyBorder="1" applyAlignment="1">
      <alignment horizontal="center" vertical="center" wrapText="1"/>
    </xf>
    <xf numFmtId="0" fontId="6" fillId="0" borderId="19" xfId="0" applyFont="1" applyBorder="1" applyAlignment="1">
      <alignment horizontal="center" vertical="center" wrapText="1"/>
    </xf>
    <xf numFmtId="3" fontId="6" fillId="0" borderId="19" xfId="0" applyNumberFormat="1" applyFont="1" applyBorder="1" applyAlignment="1">
      <alignment horizontal="center" vertical="center" wrapText="1"/>
    </xf>
    <xf numFmtId="3" fontId="6" fillId="0" borderId="20" xfId="0" applyNumberFormat="1" applyFont="1" applyBorder="1" applyAlignment="1">
      <alignment horizontal="center" vertical="center" wrapText="1"/>
    </xf>
    <xf numFmtId="0" fontId="6" fillId="0" borderId="19" xfId="0" applyFont="1" applyBorder="1" applyAlignment="1">
      <alignment vertical="center" wrapText="1"/>
    </xf>
    <xf numFmtId="3" fontId="2" fillId="0" borderId="5" xfId="4" applyNumberFormat="1" applyFont="1" applyBorder="1" applyAlignment="1">
      <alignment horizontal="center" vertical="center" wrapText="1"/>
    </xf>
    <xf numFmtId="0" fontId="2" fillId="0" borderId="4" xfId="0" applyFont="1" applyBorder="1"/>
    <xf numFmtId="0" fontId="2" fillId="0" borderId="5" xfId="0" applyFont="1" applyBorder="1"/>
    <xf numFmtId="0" fontId="2" fillId="0" borderId="5" xfId="0" applyFont="1" applyBorder="1" applyAlignment="1">
      <alignment horizontal="center"/>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0" fontId="2" fillId="5" borderId="25" xfId="0" applyFont="1" applyFill="1" applyBorder="1"/>
    <xf numFmtId="0" fontId="14" fillId="5" borderId="26" xfId="0" applyFont="1" applyFill="1" applyBorder="1" applyAlignment="1">
      <alignment horizontal="left" vertical="center" wrapText="1"/>
    </xf>
    <xf numFmtId="0" fontId="2" fillId="5" borderId="27" xfId="0" applyFont="1" applyFill="1" applyBorder="1" applyAlignment="1">
      <alignment horizontal="center"/>
    </xf>
    <xf numFmtId="3" fontId="2" fillId="5" borderId="27" xfId="0" applyNumberFormat="1" applyFont="1" applyFill="1" applyBorder="1" applyAlignment="1">
      <alignment horizontal="center"/>
    </xf>
    <xf numFmtId="3" fontId="3" fillId="5" borderId="28" xfId="0" applyNumberFormat="1" applyFont="1" applyFill="1" applyBorder="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0" fontId="2" fillId="0" borderId="19" xfId="0" applyFont="1" applyBorder="1" applyAlignment="1">
      <alignment horizontal="left" vertical="center" wrapText="1"/>
    </xf>
    <xf numFmtId="0" fontId="2" fillId="0" borderId="19" xfId="0" applyFont="1" applyBorder="1" applyAlignment="1">
      <alignment horizontal="center" vertical="center"/>
    </xf>
    <xf numFmtId="3" fontId="2" fillId="0" borderId="16" xfId="4" applyNumberFormat="1" applyFont="1" applyBorder="1" applyAlignment="1">
      <alignment horizontal="center" vertical="center" wrapText="1"/>
    </xf>
    <xf numFmtId="165" fontId="3" fillId="0" borderId="5" xfId="1" applyNumberFormat="1" applyFont="1" applyFill="1" applyBorder="1" applyAlignment="1">
      <alignment horizontal="center" vertical="center" wrapText="1"/>
    </xf>
    <xf numFmtId="165" fontId="2" fillId="0" borderId="5" xfId="1" applyNumberFormat="1" applyFont="1" applyBorder="1" applyAlignment="1">
      <alignment horizontal="center" vertical="center" wrapText="1"/>
    </xf>
    <xf numFmtId="165" fontId="3" fillId="0" borderId="5" xfId="1" applyNumberFormat="1" applyFont="1" applyBorder="1" applyAlignment="1">
      <alignment horizontal="center" vertical="center" wrapText="1"/>
    </xf>
    <xf numFmtId="3" fontId="11" fillId="2" borderId="11" xfId="4" applyNumberFormat="1" applyFont="1" applyFill="1" applyBorder="1" applyAlignment="1">
      <alignment horizontal="center" vertical="center" wrapText="1"/>
    </xf>
    <xf numFmtId="166" fontId="2" fillId="0" borderId="5" xfId="2" applyNumberFormat="1" applyFont="1" applyBorder="1" applyAlignment="1">
      <alignment horizontal="center" vertical="center" wrapText="1"/>
    </xf>
    <xf numFmtId="0" fontId="5" fillId="0" borderId="19" xfId="0" applyFont="1" applyBorder="1" applyAlignment="1">
      <alignment vertical="center" wrapText="1"/>
    </xf>
    <xf numFmtId="0" fontId="14" fillId="0" borderId="29" xfId="7" applyFont="1" applyBorder="1" applyAlignment="1">
      <alignment horizontal="center" vertical="center"/>
    </xf>
    <xf numFmtId="0" fontId="14" fillId="0" borderId="30" xfId="7" applyFont="1" applyBorder="1" applyAlignment="1">
      <alignment vertical="center"/>
    </xf>
    <xf numFmtId="0" fontId="13" fillId="0" borderId="31" xfId="7" applyFont="1" applyBorder="1" applyAlignment="1">
      <alignment horizontal="center" vertical="center"/>
    </xf>
    <xf numFmtId="4" fontId="13" fillId="0" borderId="31" xfId="8" applyNumberFormat="1" applyFont="1" applyFill="1" applyBorder="1" applyAlignment="1">
      <alignment vertical="center"/>
    </xf>
    <xf numFmtId="3" fontId="13" fillId="0" borderId="32" xfId="8" applyNumberFormat="1" applyFont="1" applyFill="1" applyBorder="1" applyAlignment="1">
      <alignment horizontal="right" vertical="center"/>
    </xf>
    <xf numFmtId="0" fontId="13" fillId="0" borderId="4" xfId="7" applyFont="1" applyBorder="1" applyAlignment="1">
      <alignment horizontal="center" vertical="center" wrapText="1"/>
    </xf>
    <xf numFmtId="0" fontId="13" fillId="0" borderId="23" xfId="7" applyFont="1" applyBorder="1" applyAlignment="1">
      <alignment vertical="center"/>
    </xf>
    <xf numFmtId="4" fontId="13" fillId="0" borderId="5" xfId="8" applyNumberFormat="1" applyFont="1" applyFill="1" applyBorder="1" applyAlignment="1">
      <alignment horizontal="center" vertical="center"/>
    </xf>
    <xf numFmtId="3" fontId="13" fillId="0" borderId="6" xfId="9" applyNumberFormat="1" applyFont="1" applyFill="1" applyBorder="1" applyAlignment="1">
      <alignment horizontal="right" vertical="center"/>
    </xf>
    <xf numFmtId="0" fontId="13" fillId="0" borderId="23" xfId="7" applyFont="1" applyBorder="1" applyAlignment="1">
      <alignment vertical="center" wrapText="1"/>
    </xf>
    <xf numFmtId="4" fontId="13" fillId="0" borderId="5" xfId="7" applyNumberFormat="1" applyFont="1" applyBorder="1" applyAlignment="1">
      <alignment horizontal="center" vertical="center" wrapText="1"/>
    </xf>
    <xf numFmtId="0" fontId="13" fillId="0" borderId="18" xfId="4" applyFont="1" applyBorder="1" applyAlignment="1">
      <alignment horizontal="center" vertical="center" wrapText="1"/>
    </xf>
    <xf numFmtId="0" fontId="18" fillId="0" borderId="24" xfId="4" applyFont="1" applyBorder="1" applyAlignment="1">
      <alignment horizontal="right" vertical="center" wrapText="1"/>
    </xf>
    <xf numFmtId="0" fontId="13" fillId="0" borderId="19" xfId="4" applyFont="1" applyBorder="1" applyAlignment="1">
      <alignment horizontal="center" vertical="center" wrapText="1"/>
    </xf>
    <xf numFmtId="4" fontId="13" fillId="0" borderId="19" xfId="4" applyNumberFormat="1" applyFont="1" applyBorder="1" applyAlignment="1">
      <alignment horizontal="center" vertical="center" wrapText="1"/>
    </xf>
    <xf numFmtId="3" fontId="14" fillId="0" borderId="20" xfId="4" applyNumberFormat="1" applyFont="1" applyBorder="1" applyAlignment="1">
      <alignment horizontal="right" vertical="center" wrapText="1"/>
    </xf>
    <xf numFmtId="0" fontId="13" fillId="0" borderId="24" xfId="7" applyFont="1" applyBorder="1" applyAlignment="1">
      <alignment vertical="center" wrapText="1"/>
    </xf>
    <xf numFmtId="4" fontId="13" fillId="0" borderId="19" xfId="7" applyNumberFormat="1" applyFont="1" applyBorder="1" applyAlignment="1">
      <alignment horizontal="center" vertical="center" wrapText="1"/>
    </xf>
    <xf numFmtId="0" fontId="13" fillId="0" borderId="33" xfId="4" applyFont="1" applyBorder="1" applyAlignment="1">
      <alignment horizontal="center" vertical="center" wrapText="1"/>
    </xf>
    <xf numFmtId="0" fontId="18" fillId="0" borderId="34" xfId="4" applyFont="1" applyBorder="1" applyAlignment="1">
      <alignment horizontal="right" vertical="center" wrapText="1"/>
    </xf>
    <xf numFmtId="0" fontId="13" fillId="0" borderId="35" xfId="4" applyFont="1" applyBorder="1" applyAlignment="1">
      <alignment horizontal="center" vertical="center" wrapText="1"/>
    </xf>
    <xf numFmtId="4" fontId="13" fillId="0" borderId="35" xfId="4" applyNumberFormat="1" applyFont="1" applyBorder="1" applyAlignment="1">
      <alignment horizontal="center" vertical="center" wrapText="1"/>
    </xf>
    <xf numFmtId="3" fontId="14" fillId="0" borderId="36" xfId="4" applyNumberFormat="1" applyFont="1" applyBorder="1" applyAlignment="1">
      <alignment horizontal="right" vertical="center" wrapText="1"/>
    </xf>
    <xf numFmtId="0" fontId="14" fillId="0" borderId="15" xfId="7" applyFont="1" applyBorder="1" applyAlignment="1">
      <alignment horizontal="center" vertical="center"/>
    </xf>
    <xf numFmtId="0" fontId="14" fillId="0" borderId="22" xfId="7" applyFont="1" applyBorder="1" applyAlignment="1">
      <alignment vertical="center"/>
    </xf>
    <xf numFmtId="0" fontId="13" fillId="0" borderId="16" xfId="7" applyFont="1" applyBorder="1" applyAlignment="1">
      <alignment horizontal="center" vertical="center"/>
    </xf>
    <xf numFmtId="4" fontId="13" fillId="0" borderId="16" xfId="8" applyNumberFormat="1" applyFont="1" applyFill="1" applyBorder="1" applyAlignment="1">
      <alignment vertical="center"/>
    </xf>
    <xf numFmtId="3" fontId="13" fillId="0" borderId="17" xfId="8" applyNumberFormat="1" applyFont="1" applyFill="1" applyBorder="1" applyAlignment="1">
      <alignment horizontal="right" vertical="center"/>
    </xf>
    <xf numFmtId="0" fontId="13" fillId="0" borderId="5" xfId="7" applyFont="1" applyBorder="1" applyAlignment="1">
      <alignment horizontal="center" vertical="center" wrapText="1"/>
    </xf>
    <xf numFmtId="0" fontId="13" fillId="6" borderId="18" xfId="4" applyFont="1" applyFill="1" applyBorder="1" applyAlignment="1">
      <alignment horizontal="center" vertical="center" wrapText="1"/>
    </xf>
    <xf numFmtId="0" fontId="13" fillId="6" borderId="19" xfId="4" applyFont="1" applyFill="1" applyBorder="1" applyAlignment="1">
      <alignment horizontal="center" vertical="center" wrapText="1"/>
    </xf>
    <xf numFmtId="4" fontId="13" fillId="6" borderId="19" xfId="4" applyNumberFormat="1" applyFont="1" applyFill="1" applyBorder="1" applyAlignment="1">
      <alignment horizontal="center" vertical="center" wrapText="1"/>
    </xf>
    <xf numFmtId="3" fontId="5" fillId="6" borderId="20" xfId="0" applyNumberFormat="1" applyFont="1" applyFill="1" applyBorder="1" applyAlignment="1">
      <alignment horizontal="center" vertical="center" wrapText="1"/>
    </xf>
    <xf numFmtId="3" fontId="6" fillId="0" borderId="19" xfId="0" applyNumberFormat="1" applyFont="1" applyBorder="1" applyAlignment="1">
      <alignment vertical="center" wrapText="1"/>
    </xf>
    <xf numFmtId="3" fontId="13" fillId="0" borderId="31" xfId="8" applyNumberFormat="1" applyFont="1" applyFill="1" applyBorder="1" applyAlignment="1">
      <alignment horizontal="center" vertical="center"/>
    </xf>
    <xf numFmtId="3" fontId="13" fillId="0" borderId="5" xfId="8" applyNumberFormat="1" applyFont="1" applyFill="1" applyBorder="1" applyAlignment="1">
      <alignment horizontal="center" vertical="center"/>
    </xf>
    <xf numFmtId="3" fontId="13" fillId="0" borderId="5" xfId="9" applyNumberFormat="1" applyFont="1" applyFill="1" applyBorder="1" applyAlignment="1">
      <alignment horizontal="center" vertical="center"/>
    </xf>
    <xf numFmtId="3" fontId="13" fillId="0" borderId="5" xfId="12" applyNumberFormat="1" applyFont="1" applyFill="1" applyBorder="1" applyAlignment="1">
      <alignment horizontal="center" vertical="center" wrapText="1"/>
    </xf>
    <xf numFmtId="3" fontId="13" fillId="0" borderId="19" xfId="10" applyNumberFormat="1" applyFont="1" applyFill="1" applyBorder="1" applyAlignment="1">
      <alignment horizontal="center" vertical="center" wrapText="1"/>
    </xf>
    <xf numFmtId="3" fontId="13" fillId="0" borderId="19" xfId="12" applyNumberFormat="1" applyFont="1" applyFill="1" applyBorder="1" applyAlignment="1">
      <alignment horizontal="center" vertical="center" wrapText="1"/>
    </xf>
    <xf numFmtId="3" fontId="13" fillId="0" borderId="35" xfId="10" applyNumberFormat="1" applyFont="1" applyFill="1" applyBorder="1" applyAlignment="1">
      <alignment horizontal="center" vertical="center" wrapText="1"/>
    </xf>
    <xf numFmtId="3" fontId="13" fillId="0" borderId="16" xfId="8" applyNumberFormat="1" applyFont="1" applyFill="1" applyBorder="1" applyAlignment="1">
      <alignment horizontal="center" vertical="center"/>
    </xf>
    <xf numFmtId="3" fontId="13" fillId="0" borderId="35" xfId="11" applyNumberFormat="1" applyFont="1" applyBorder="1" applyAlignment="1">
      <alignment horizontal="center" vertical="center"/>
    </xf>
    <xf numFmtId="3" fontId="13" fillId="6" borderId="19" xfId="11" applyNumberFormat="1" applyFont="1" applyFill="1" applyBorder="1" applyAlignment="1">
      <alignment horizontal="center" vertical="center"/>
    </xf>
    <xf numFmtId="0" fontId="14" fillId="5" borderId="37" xfId="0" applyFont="1" applyFill="1" applyBorder="1" applyAlignment="1">
      <alignment horizontal="center" vertical="center" wrapText="1"/>
    </xf>
    <xf numFmtId="0" fontId="14" fillId="5" borderId="38" xfId="0" applyFont="1" applyFill="1" applyBorder="1" applyAlignment="1">
      <alignment horizontal="left" vertical="center" wrapText="1"/>
    </xf>
    <xf numFmtId="0" fontId="14" fillId="5" borderId="38" xfId="0" applyFont="1" applyFill="1" applyBorder="1" applyAlignment="1">
      <alignment horizontal="center" vertical="center" wrapText="1"/>
    </xf>
    <xf numFmtId="3" fontId="14" fillId="5" borderId="38" xfId="0" applyNumberFormat="1" applyFont="1" applyFill="1" applyBorder="1" applyAlignment="1">
      <alignment horizontal="center" vertical="center" wrapText="1"/>
    </xf>
    <xf numFmtId="3" fontId="14" fillId="5" borderId="39" xfId="1" applyNumberFormat="1" applyFont="1" applyFill="1" applyBorder="1" applyAlignment="1">
      <alignment horizontal="center" vertical="center"/>
    </xf>
    <xf numFmtId="0" fontId="5" fillId="6" borderId="19" xfId="0" applyFont="1" applyFill="1" applyBorder="1" applyAlignment="1">
      <alignment horizontal="lef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3" fillId="0" borderId="42" xfId="7" applyFont="1" applyBorder="1" applyAlignment="1">
      <alignment horizontal="center" vertical="center" wrapText="1"/>
    </xf>
    <xf numFmtId="0" fontId="13" fillId="0" borderId="43" xfId="7" applyFont="1" applyBorder="1" applyAlignment="1">
      <alignment vertical="center" wrapText="1"/>
    </xf>
    <xf numFmtId="0" fontId="13" fillId="0" borderId="26" xfId="7" applyFont="1" applyBorder="1" applyAlignment="1">
      <alignment horizontal="center" vertical="center" wrapText="1"/>
    </xf>
    <xf numFmtId="3" fontId="13" fillId="0" borderId="26" xfId="9" applyNumberFormat="1" applyFont="1" applyFill="1" applyBorder="1" applyAlignment="1">
      <alignment horizontal="center" vertical="center"/>
    </xf>
    <xf numFmtId="3" fontId="13" fillId="0" borderId="44" xfId="9" applyNumberFormat="1" applyFont="1" applyFill="1" applyBorder="1" applyAlignment="1">
      <alignment horizontal="right" vertical="center"/>
    </xf>
    <xf numFmtId="0" fontId="19" fillId="0" borderId="0" xfId="0" applyFont="1" applyAlignment="1">
      <alignment vertical="center"/>
    </xf>
    <xf numFmtId="0" fontId="4"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5" xfId="0" applyFont="1" applyFill="1" applyBorder="1" applyAlignment="1">
      <alignment horizontal="left" vertical="center" wrapText="1"/>
    </xf>
    <xf numFmtId="3" fontId="5" fillId="2" borderId="2" xfId="0"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15" xfId="0" applyFont="1" applyFill="1" applyBorder="1" applyAlignment="1">
      <alignment horizontal="center" vertical="center" wrapText="1"/>
    </xf>
  </cellXfs>
  <cellStyles count="13">
    <cellStyle name="Milliers" xfId="1" builtinId="3"/>
    <cellStyle name="Milliers [0] 2" xfId="6" xr:uid="{00000000-0005-0000-0000-000001000000}"/>
    <cellStyle name="Milliers 2" xfId="3" xr:uid="{00000000-0005-0000-0000-000002000000}"/>
    <cellStyle name="Milliers 2 2" xfId="8" xr:uid="{00000000-0005-0000-0000-000003000000}"/>
    <cellStyle name="Milliers 3" xfId="2" xr:uid="{00000000-0005-0000-0000-000004000000}"/>
    <cellStyle name="Milliers 3 2" xfId="10" xr:uid="{00000000-0005-0000-0000-000005000000}"/>
    <cellStyle name="Milliers 4" xfId="9" xr:uid="{00000000-0005-0000-0000-000006000000}"/>
    <cellStyle name="Milliers_YBA_collège_devis est_v10 3" xfId="12" xr:uid="{00000000-0005-0000-0000-000007000000}"/>
    <cellStyle name="Normal" xfId="0" builtinId="0"/>
    <cellStyle name="Normal 2" xfId="4" xr:uid="{00000000-0005-0000-0000-000009000000}"/>
    <cellStyle name="Normal 3" xfId="5" xr:uid="{00000000-0005-0000-0000-00000A000000}"/>
    <cellStyle name="Normal 3 2" xfId="7" xr:uid="{00000000-0005-0000-0000-00000B000000}"/>
    <cellStyle name="Normal 4"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4"/>
  <sheetViews>
    <sheetView topLeftCell="A134" zoomScaleNormal="100" workbookViewId="0">
      <selection activeCell="F12" sqref="F12"/>
    </sheetView>
  </sheetViews>
  <sheetFormatPr baseColWidth="10" defaultColWidth="11.5703125" defaultRowHeight="16.5" x14ac:dyDescent="0.3"/>
  <cols>
    <col min="1" max="1" width="7.5703125" style="9" customWidth="1"/>
    <col min="2" max="2" width="54.140625" style="9" customWidth="1"/>
    <col min="3" max="3" width="5.28515625" style="138" customWidth="1"/>
    <col min="4" max="4" width="8.42578125" style="138" customWidth="1"/>
    <col min="5" max="5" width="13.28515625" style="139" customWidth="1"/>
    <col min="6" max="6" width="12.7109375" style="139" customWidth="1"/>
    <col min="7" max="16384" width="11.5703125" style="9"/>
  </cols>
  <sheetData>
    <row r="1" spans="1:6" s="1" customFormat="1" ht="42" customHeight="1" x14ac:dyDescent="0.25">
      <c r="A1" s="208" t="s">
        <v>280</v>
      </c>
      <c r="B1" s="209"/>
      <c r="C1" s="209"/>
      <c r="D1" s="209"/>
      <c r="E1" s="209"/>
      <c r="F1" s="209"/>
    </row>
    <row r="2" spans="1:6" s="1" customFormat="1" ht="27.6" customHeight="1" x14ac:dyDescent="0.25">
      <c r="A2" s="210" t="s">
        <v>281</v>
      </c>
      <c r="B2" s="211"/>
      <c r="C2" s="211"/>
      <c r="D2" s="211"/>
      <c r="E2" s="211"/>
      <c r="F2" s="211"/>
    </row>
    <row r="3" spans="1:6" s="1" customFormat="1" ht="18" customHeight="1" x14ac:dyDescent="0.25">
      <c r="A3" s="211" t="s">
        <v>0</v>
      </c>
      <c r="B3" s="211"/>
      <c r="C3" s="211"/>
      <c r="D3" s="211"/>
      <c r="E3" s="211"/>
      <c r="F3" s="211"/>
    </row>
    <row r="4" spans="1:6" s="1" customFormat="1" ht="8.4499999999999993" customHeight="1" thickBot="1" x14ac:dyDescent="0.3">
      <c r="A4" s="2"/>
      <c r="B4" s="2"/>
      <c r="C4" s="2"/>
      <c r="D4" s="2"/>
      <c r="E4" s="3"/>
      <c r="F4" s="3"/>
    </row>
    <row r="5" spans="1:6" ht="30.6" customHeight="1" thickTop="1" x14ac:dyDescent="0.3">
      <c r="A5" s="4" t="s">
        <v>1</v>
      </c>
      <c r="B5" s="5" t="s">
        <v>2</v>
      </c>
      <c r="C5" s="5" t="s">
        <v>3</v>
      </c>
      <c r="D5" s="6" t="s">
        <v>4</v>
      </c>
      <c r="E5" s="7" t="s">
        <v>5</v>
      </c>
      <c r="F5" s="8" t="s">
        <v>6</v>
      </c>
    </row>
    <row r="6" spans="1:6" ht="16.149999999999999" customHeight="1" x14ac:dyDescent="0.3">
      <c r="A6" s="10" t="s">
        <v>7</v>
      </c>
      <c r="B6" s="11" t="s">
        <v>8</v>
      </c>
      <c r="C6" s="12"/>
      <c r="D6" s="13"/>
      <c r="E6" s="14"/>
      <c r="F6" s="15"/>
    </row>
    <row r="7" spans="1:6" ht="21" customHeight="1" x14ac:dyDescent="0.3">
      <c r="A7" s="16" t="s">
        <v>9</v>
      </c>
      <c r="B7" s="17" t="s">
        <v>10</v>
      </c>
      <c r="C7" s="18" t="s">
        <v>11</v>
      </c>
      <c r="D7" s="19">
        <v>1</v>
      </c>
      <c r="E7" s="20"/>
      <c r="F7" s="21"/>
    </row>
    <row r="8" spans="1:6" ht="28.9" customHeight="1" x14ac:dyDescent="0.3">
      <c r="A8" s="16" t="s">
        <v>12</v>
      </c>
      <c r="B8" s="17" t="s">
        <v>13</v>
      </c>
      <c r="C8" s="18" t="s">
        <v>11</v>
      </c>
      <c r="D8" s="19">
        <v>1</v>
      </c>
      <c r="E8" s="20"/>
      <c r="F8" s="21"/>
    </row>
    <row r="9" spans="1:6" ht="56.45" customHeight="1" x14ac:dyDescent="0.3">
      <c r="A9" s="16" t="s">
        <v>14</v>
      </c>
      <c r="B9" s="17" t="s">
        <v>15</v>
      </c>
      <c r="C9" s="18" t="s">
        <v>16</v>
      </c>
      <c r="D9" s="19">
        <v>1</v>
      </c>
      <c r="E9" s="20"/>
      <c r="F9" s="21"/>
    </row>
    <row r="10" spans="1:6" ht="18" customHeight="1" thickBot="1" x14ac:dyDescent="0.35">
      <c r="A10" s="22"/>
      <c r="B10" s="212" t="s">
        <v>17</v>
      </c>
      <c r="C10" s="212"/>
      <c r="D10" s="212"/>
      <c r="E10" s="212"/>
      <c r="F10" s="23"/>
    </row>
    <row r="11" spans="1:6" ht="22.9" customHeight="1" x14ac:dyDescent="0.3">
      <c r="A11" s="24" t="s">
        <v>18</v>
      </c>
      <c r="B11" s="25" t="s">
        <v>184</v>
      </c>
      <c r="C11" s="26"/>
      <c r="D11" s="26"/>
      <c r="E11" s="27"/>
      <c r="F11" s="28"/>
    </row>
    <row r="12" spans="1:6" ht="28.9" customHeight="1" x14ac:dyDescent="0.3">
      <c r="A12" s="16" t="s">
        <v>19</v>
      </c>
      <c r="B12" s="17" t="s">
        <v>20</v>
      </c>
      <c r="C12" s="18" t="s">
        <v>16</v>
      </c>
      <c r="D12" s="19">
        <v>1</v>
      </c>
      <c r="E12" s="20"/>
      <c r="F12" s="15"/>
    </row>
    <row r="13" spans="1:6" ht="70.150000000000006" customHeight="1" x14ac:dyDescent="0.3">
      <c r="A13" s="16" t="s">
        <v>21</v>
      </c>
      <c r="B13" s="17" t="s">
        <v>22</v>
      </c>
      <c r="C13" s="18" t="s">
        <v>23</v>
      </c>
      <c r="D13" s="19">
        <v>1</v>
      </c>
      <c r="E13" s="20"/>
      <c r="F13" s="15"/>
    </row>
    <row r="14" spans="1:6" ht="60.6" customHeight="1" x14ac:dyDescent="0.3">
      <c r="A14" s="16" t="s">
        <v>24</v>
      </c>
      <c r="B14" s="17" t="s">
        <v>185</v>
      </c>
      <c r="C14" s="18" t="s">
        <v>16</v>
      </c>
      <c r="D14" s="19">
        <v>1</v>
      </c>
      <c r="E14" s="20"/>
      <c r="F14" s="15"/>
    </row>
    <row r="15" spans="1:6" ht="26.45" customHeight="1" x14ac:dyDescent="0.3">
      <c r="A15" s="16" t="s">
        <v>26</v>
      </c>
      <c r="B15" s="29" t="s">
        <v>27</v>
      </c>
      <c r="C15" s="30" t="s">
        <v>25</v>
      </c>
      <c r="D15" s="30">
        <v>55</v>
      </c>
      <c r="E15" s="31"/>
      <c r="F15" s="32"/>
    </row>
    <row r="16" spans="1:6" ht="46.9" customHeight="1" x14ac:dyDescent="0.3">
      <c r="A16" s="16" t="s">
        <v>28</v>
      </c>
      <c r="B16" s="29" t="s">
        <v>29</v>
      </c>
      <c r="C16" s="33" t="s">
        <v>25</v>
      </c>
      <c r="D16" s="33">
        <v>55</v>
      </c>
      <c r="E16" s="34"/>
      <c r="F16" s="32"/>
    </row>
    <row r="17" spans="1:6" ht="56.45" customHeight="1" x14ac:dyDescent="0.3">
      <c r="A17" s="16" t="s">
        <v>30</v>
      </c>
      <c r="B17" s="29" t="s">
        <v>31</v>
      </c>
      <c r="C17" s="33" t="s">
        <v>25</v>
      </c>
      <c r="D17" s="33">
        <v>55</v>
      </c>
      <c r="E17" s="34"/>
      <c r="F17" s="32"/>
    </row>
    <row r="18" spans="1:6" ht="47.45" customHeight="1" x14ac:dyDescent="0.3">
      <c r="A18" s="16" t="s">
        <v>32</v>
      </c>
      <c r="B18" s="29" t="s">
        <v>33</v>
      </c>
      <c r="C18" s="33" t="s">
        <v>25</v>
      </c>
      <c r="D18" s="33">
        <f>55</f>
        <v>55</v>
      </c>
      <c r="E18" s="34"/>
      <c r="F18" s="32"/>
    </row>
    <row r="19" spans="1:6" ht="58.15" customHeight="1" x14ac:dyDescent="0.3">
      <c r="A19" s="16" t="s">
        <v>34</v>
      </c>
      <c r="B19" s="29" t="s">
        <v>35</v>
      </c>
      <c r="C19" s="33" t="s">
        <v>25</v>
      </c>
      <c r="D19" s="33">
        <f>55</f>
        <v>55</v>
      </c>
      <c r="E19" s="34"/>
      <c r="F19" s="32"/>
    </row>
    <row r="20" spans="1:6" ht="28.15" customHeight="1" x14ac:dyDescent="0.3">
      <c r="A20" s="16" t="s">
        <v>36</v>
      </c>
      <c r="B20" s="29" t="s">
        <v>37</v>
      </c>
      <c r="C20" s="33" t="s">
        <v>16</v>
      </c>
      <c r="D20" s="33">
        <v>1</v>
      </c>
      <c r="E20" s="34"/>
      <c r="F20" s="32"/>
    </row>
    <row r="21" spans="1:6" ht="43.9" customHeight="1" x14ac:dyDescent="0.3">
      <c r="A21" s="16" t="s">
        <v>38</v>
      </c>
      <c r="B21" s="29" t="s">
        <v>39</v>
      </c>
      <c r="C21" s="33" t="s">
        <v>16</v>
      </c>
      <c r="D21" s="33">
        <v>1</v>
      </c>
      <c r="E21" s="34"/>
      <c r="F21" s="32"/>
    </row>
    <row r="22" spans="1:6" ht="42.6" customHeight="1" x14ac:dyDescent="0.3">
      <c r="A22" s="16" t="s">
        <v>40</v>
      </c>
      <c r="B22" s="29" t="s">
        <v>41</v>
      </c>
      <c r="C22" s="33" t="s">
        <v>23</v>
      </c>
      <c r="D22" s="33">
        <v>1</v>
      </c>
      <c r="E22" s="34"/>
      <c r="F22" s="32"/>
    </row>
    <row r="23" spans="1:6" ht="22.15" customHeight="1" thickBot="1" x14ac:dyDescent="0.35">
      <c r="A23" s="35"/>
      <c r="B23" s="36" t="s">
        <v>186</v>
      </c>
      <c r="C23" s="37"/>
      <c r="D23" s="37"/>
      <c r="E23" s="38"/>
      <c r="F23" s="39"/>
    </row>
    <row r="24" spans="1:6" ht="17.45" customHeight="1" x14ac:dyDescent="0.3">
      <c r="A24" s="10" t="s">
        <v>42</v>
      </c>
      <c r="B24" s="25" t="s">
        <v>187</v>
      </c>
      <c r="C24" s="19"/>
      <c r="D24" s="19"/>
      <c r="E24" s="20"/>
      <c r="F24" s="15"/>
    </row>
    <row r="25" spans="1:6" ht="58.9" customHeight="1" x14ac:dyDescent="0.3">
      <c r="A25" s="40" t="s">
        <v>43</v>
      </c>
      <c r="B25" s="41" t="s">
        <v>188</v>
      </c>
      <c r="C25" s="42" t="s">
        <v>16</v>
      </c>
      <c r="D25" s="42">
        <v>1</v>
      </c>
      <c r="E25" s="43"/>
      <c r="F25" s="44"/>
    </row>
    <row r="26" spans="1:6" ht="45.6" customHeight="1" x14ac:dyDescent="0.3">
      <c r="A26" s="40" t="s">
        <v>44</v>
      </c>
      <c r="B26" s="41" t="s">
        <v>45</v>
      </c>
      <c r="C26" s="42" t="s">
        <v>16</v>
      </c>
      <c r="D26" s="42">
        <v>1</v>
      </c>
      <c r="E26" s="43"/>
      <c r="F26" s="44"/>
    </row>
    <row r="27" spans="1:6" ht="42.6" customHeight="1" x14ac:dyDescent="0.3">
      <c r="A27" s="40" t="s">
        <v>46</v>
      </c>
      <c r="B27" s="29" t="s">
        <v>47</v>
      </c>
      <c r="C27" s="30" t="s">
        <v>16</v>
      </c>
      <c r="D27" s="30">
        <v>1</v>
      </c>
      <c r="E27" s="31"/>
      <c r="F27" s="32"/>
    </row>
    <row r="28" spans="1:6" ht="44.45" customHeight="1" x14ac:dyDescent="0.3">
      <c r="A28" s="40" t="s">
        <v>48</v>
      </c>
      <c r="B28" s="29" t="s">
        <v>49</v>
      </c>
      <c r="C28" s="30" t="s">
        <v>50</v>
      </c>
      <c r="D28" s="30">
        <f>2*25</f>
        <v>50</v>
      </c>
      <c r="E28" s="45"/>
      <c r="F28" s="46"/>
    </row>
    <row r="29" spans="1:6" ht="33.6" customHeight="1" x14ac:dyDescent="0.3">
      <c r="A29" s="40" t="s">
        <v>51</v>
      </c>
      <c r="B29" s="29" t="s">
        <v>52</v>
      </c>
      <c r="C29" s="30" t="s">
        <v>16</v>
      </c>
      <c r="D29" s="30">
        <v>1</v>
      </c>
      <c r="E29" s="45"/>
      <c r="F29" s="46"/>
    </row>
    <row r="30" spans="1:6" ht="33.6" customHeight="1" x14ac:dyDescent="0.3">
      <c r="A30" s="40" t="s">
        <v>53</v>
      </c>
      <c r="B30" s="29" t="s">
        <v>54</v>
      </c>
      <c r="C30" s="30" t="s">
        <v>16</v>
      </c>
      <c r="D30" s="30">
        <v>1</v>
      </c>
      <c r="E30" s="45"/>
      <c r="F30" s="46"/>
    </row>
    <row r="31" spans="1:6" ht="33.6" customHeight="1" x14ac:dyDescent="0.3">
      <c r="A31" s="40" t="s">
        <v>55</v>
      </c>
      <c r="B31" s="29" t="s">
        <v>56</v>
      </c>
      <c r="C31" s="30" t="s">
        <v>16</v>
      </c>
      <c r="D31" s="30">
        <v>1</v>
      </c>
      <c r="E31" s="45"/>
      <c r="F31" s="46"/>
    </row>
    <row r="32" spans="1:6" ht="42.6" customHeight="1" x14ac:dyDescent="0.3">
      <c r="A32" s="40" t="s">
        <v>271</v>
      </c>
      <c r="B32" s="29" t="s">
        <v>189</v>
      </c>
      <c r="C32" s="33" t="s">
        <v>23</v>
      </c>
      <c r="D32" s="30">
        <v>1</v>
      </c>
      <c r="E32" s="47"/>
      <c r="F32" s="32"/>
    </row>
    <row r="33" spans="1:6" ht="100.9" customHeight="1" x14ac:dyDescent="0.3">
      <c r="A33" s="40" t="s">
        <v>272</v>
      </c>
      <c r="B33" s="140" t="s">
        <v>273</v>
      </c>
      <c r="C33" s="101" t="s">
        <v>25</v>
      </c>
      <c r="D33" s="141">
        <f>10*4</f>
        <v>40</v>
      </c>
      <c r="E33" s="102"/>
      <c r="F33" s="32"/>
    </row>
    <row r="34" spans="1:6" ht="46.15" customHeight="1" x14ac:dyDescent="0.3">
      <c r="A34" s="40" t="s">
        <v>57</v>
      </c>
      <c r="B34" s="126" t="s">
        <v>269</v>
      </c>
      <c r="C34" s="123" t="s">
        <v>16</v>
      </c>
      <c r="D34" s="123">
        <v>1</v>
      </c>
      <c r="E34" s="124"/>
      <c r="F34" s="50"/>
    </row>
    <row r="35" spans="1:6" ht="18" customHeight="1" thickBot="1" x14ac:dyDescent="0.35">
      <c r="A35" s="35"/>
      <c r="B35" s="36" t="s">
        <v>190</v>
      </c>
      <c r="C35" s="37"/>
      <c r="D35" s="37"/>
      <c r="E35" s="38"/>
      <c r="F35" s="39"/>
    </row>
    <row r="36" spans="1:6" ht="18.600000000000001" customHeight="1" x14ac:dyDescent="0.3">
      <c r="A36" s="24" t="s">
        <v>58</v>
      </c>
      <c r="B36" s="48" t="s">
        <v>191</v>
      </c>
      <c r="C36" s="18"/>
      <c r="D36" s="19"/>
      <c r="E36" s="49"/>
      <c r="F36" s="50"/>
    </row>
    <row r="37" spans="1:6" ht="18" customHeight="1" x14ac:dyDescent="0.3">
      <c r="A37" s="51" t="s">
        <v>59</v>
      </c>
      <c r="B37" s="52" t="s">
        <v>60</v>
      </c>
      <c r="C37" s="53"/>
      <c r="D37" s="53"/>
      <c r="E37" s="53"/>
      <c r="F37" s="54"/>
    </row>
    <row r="38" spans="1:6" ht="18" customHeight="1" x14ac:dyDescent="0.3">
      <c r="A38" s="55" t="s">
        <v>61</v>
      </c>
      <c r="B38" s="56" t="s">
        <v>62</v>
      </c>
      <c r="C38" s="33" t="s">
        <v>63</v>
      </c>
      <c r="D38" s="33">
        <f>4.8*4.8</f>
        <v>23.04</v>
      </c>
      <c r="E38" s="127"/>
      <c r="F38" s="57"/>
    </row>
    <row r="39" spans="1:6" ht="18" customHeight="1" x14ac:dyDescent="0.3">
      <c r="A39" s="55" t="s">
        <v>64</v>
      </c>
      <c r="B39" s="58" t="s">
        <v>65</v>
      </c>
      <c r="C39" s="33" t="s">
        <v>66</v>
      </c>
      <c r="D39" s="59">
        <f>(2.8+2.8)*2*0.4*0.4</f>
        <v>1.7919999999999998</v>
      </c>
      <c r="E39" s="142"/>
      <c r="F39" s="60"/>
    </row>
    <row r="40" spans="1:6" ht="19.899999999999999" customHeight="1" x14ac:dyDescent="0.3">
      <c r="A40" s="55" t="s">
        <v>67</v>
      </c>
      <c r="B40" s="61" t="s">
        <v>68</v>
      </c>
      <c r="C40" s="33" t="s">
        <v>66</v>
      </c>
      <c r="D40" s="62">
        <f>(2.5*2.5*0.4)-D39</f>
        <v>0.70800000000000018</v>
      </c>
      <c r="E40" s="127"/>
      <c r="F40" s="63"/>
    </row>
    <row r="41" spans="1:6" ht="19.149999999999999" customHeight="1" x14ac:dyDescent="0.3">
      <c r="A41" s="64"/>
      <c r="B41" s="65" t="s">
        <v>69</v>
      </c>
      <c r="C41" s="66"/>
      <c r="D41" s="66"/>
      <c r="E41" s="143"/>
      <c r="F41" s="67"/>
    </row>
    <row r="42" spans="1:6" ht="20.45" customHeight="1" x14ac:dyDescent="0.3">
      <c r="A42" s="68" t="s">
        <v>70</v>
      </c>
      <c r="B42" s="65" t="s">
        <v>71</v>
      </c>
      <c r="C42" s="66"/>
      <c r="D42" s="66"/>
      <c r="E42" s="66"/>
      <c r="F42" s="70"/>
    </row>
    <row r="43" spans="1:6" ht="15.6" customHeight="1" x14ac:dyDescent="0.3">
      <c r="A43" s="55" t="s">
        <v>72</v>
      </c>
      <c r="B43" s="61" t="s">
        <v>73</v>
      </c>
      <c r="C43" s="33" t="s">
        <v>66</v>
      </c>
      <c r="D43" s="62">
        <f>(2.8+2.8)*2*0.4*0.4</f>
        <v>1.7919999999999998</v>
      </c>
      <c r="E43" s="127"/>
      <c r="F43" s="63"/>
    </row>
    <row r="44" spans="1:6" ht="21.6" customHeight="1" x14ac:dyDescent="0.3">
      <c r="A44" s="55" t="s">
        <v>74</v>
      </c>
      <c r="B44" s="61" t="s">
        <v>75</v>
      </c>
      <c r="C44" s="33" t="s">
        <v>66</v>
      </c>
      <c r="D44" s="62">
        <f>(0.3*0.3*0.3)*4</f>
        <v>0.108</v>
      </c>
      <c r="E44" s="127"/>
      <c r="F44" s="63"/>
    </row>
    <row r="45" spans="1:6" ht="33.6" customHeight="1" x14ac:dyDescent="0.3">
      <c r="A45" s="55" t="s">
        <v>76</v>
      </c>
      <c r="B45" s="61" t="s">
        <v>77</v>
      </c>
      <c r="C45" s="33" t="s">
        <v>66</v>
      </c>
      <c r="D45" s="62">
        <f>(2.5*4*0.2*0.2)+(0.15*0.15*3.06*4)+(2.5*4*0.15*0.2)+(1.4*1*0.08)</f>
        <v>1.0874000000000001</v>
      </c>
      <c r="E45" s="127"/>
      <c r="F45" s="63"/>
    </row>
    <row r="46" spans="1:6" ht="28.15" customHeight="1" x14ac:dyDescent="0.3">
      <c r="A46" s="55" t="s">
        <v>78</v>
      </c>
      <c r="B46" s="61" t="s">
        <v>79</v>
      </c>
      <c r="C46" s="33" t="s">
        <v>66</v>
      </c>
      <c r="D46" s="62">
        <f>2.5*2.5*0.1</f>
        <v>0.625</v>
      </c>
      <c r="E46" s="127"/>
      <c r="F46" s="63"/>
    </row>
    <row r="47" spans="1:6" ht="14.45" customHeight="1" x14ac:dyDescent="0.3">
      <c r="A47" s="55" t="s">
        <v>80</v>
      </c>
      <c r="B47" s="61" t="s">
        <v>81</v>
      </c>
      <c r="C47" s="33" t="s">
        <v>63</v>
      </c>
      <c r="D47" s="62">
        <f>(2.8+2.8)*2*0.2</f>
        <v>2.2399999999999998</v>
      </c>
      <c r="E47" s="127"/>
      <c r="F47" s="63"/>
    </row>
    <row r="48" spans="1:6" ht="17.45" customHeight="1" x14ac:dyDescent="0.3">
      <c r="A48" s="64"/>
      <c r="B48" s="65" t="s">
        <v>82</v>
      </c>
      <c r="C48" s="66"/>
      <c r="D48" s="66"/>
      <c r="E48" s="143"/>
      <c r="F48" s="67"/>
    </row>
    <row r="49" spans="1:6" ht="18" customHeight="1" x14ac:dyDescent="0.3">
      <c r="A49" s="68" t="s">
        <v>83</v>
      </c>
      <c r="B49" s="65" t="s">
        <v>84</v>
      </c>
      <c r="C49" s="66"/>
      <c r="D49" s="66"/>
      <c r="E49" s="66"/>
      <c r="F49" s="70"/>
    </row>
    <row r="50" spans="1:6" ht="18" customHeight="1" x14ac:dyDescent="0.3">
      <c r="A50" s="55" t="s">
        <v>85</v>
      </c>
      <c r="B50" s="61" t="s">
        <v>86</v>
      </c>
      <c r="C50" s="33" t="s">
        <v>63</v>
      </c>
      <c r="D50" s="62">
        <f>2.5*4*3</f>
        <v>30</v>
      </c>
      <c r="E50" s="127"/>
      <c r="F50" s="63"/>
    </row>
    <row r="51" spans="1:6" ht="18" customHeight="1" x14ac:dyDescent="0.3">
      <c r="A51" s="55" t="s">
        <v>87</v>
      </c>
      <c r="B51" s="61" t="s">
        <v>88</v>
      </c>
      <c r="C51" s="33" t="s">
        <v>63</v>
      </c>
      <c r="D51" s="62">
        <f>(2.5*3.05*8-((0.8*2.2)+(1.2*0.8*2))*4)</f>
        <v>46.28</v>
      </c>
      <c r="E51" s="127"/>
      <c r="F51" s="63"/>
    </row>
    <row r="52" spans="1:6" ht="13.9" customHeight="1" x14ac:dyDescent="0.3">
      <c r="A52" s="55" t="s">
        <v>89</v>
      </c>
      <c r="B52" s="61" t="s">
        <v>90</v>
      </c>
      <c r="C52" s="33" t="s">
        <v>63</v>
      </c>
      <c r="D52" s="62">
        <f>(2.5*3.05*4-((0.8*2.2)+(1.2*0.8*2)))</f>
        <v>26.82</v>
      </c>
      <c r="E52" s="127"/>
      <c r="F52" s="63"/>
    </row>
    <row r="53" spans="1:6" ht="15" customHeight="1" x14ac:dyDescent="0.3">
      <c r="A53" s="68"/>
      <c r="B53" s="69" t="s">
        <v>91</v>
      </c>
      <c r="C53" s="66"/>
      <c r="D53" s="66"/>
      <c r="E53" s="143"/>
      <c r="F53" s="67"/>
    </row>
    <row r="54" spans="1:6" ht="18" customHeight="1" x14ac:dyDescent="0.3">
      <c r="A54" s="68" t="s">
        <v>92</v>
      </c>
      <c r="B54" s="65" t="s">
        <v>93</v>
      </c>
      <c r="C54" s="66"/>
      <c r="D54" s="66"/>
      <c r="E54" s="33"/>
      <c r="F54" s="70"/>
    </row>
    <row r="55" spans="1:6" ht="18" customHeight="1" x14ac:dyDescent="0.3">
      <c r="A55" s="71" t="s">
        <v>94</v>
      </c>
      <c r="B55" s="61" t="s">
        <v>95</v>
      </c>
      <c r="C55" s="72" t="s">
        <v>16</v>
      </c>
      <c r="D55" s="62">
        <v>1</v>
      </c>
      <c r="E55" s="127"/>
      <c r="F55" s="63"/>
    </row>
    <row r="56" spans="1:6" ht="16.149999999999999" customHeight="1" x14ac:dyDescent="0.3">
      <c r="A56" s="71" t="s">
        <v>96</v>
      </c>
      <c r="B56" s="61" t="s">
        <v>97</v>
      </c>
      <c r="C56" s="72" t="s">
        <v>16</v>
      </c>
      <c r="D56" s="62">
        <v>2</v>
      </c>
      <c r="E56" s="127"/>
      <c r="F56" s="63"/>
    </row>
    <row r="57" spans="1:6" ht="18" customHeight="1" x14ac:dyDescent="0.3">
      <c r="A57" s="68"/>
      <c r="B57" s="69" t="s">
        <v>98</v>
      </c>
      <c r="C57" s="66"/>
      <c r="D57" s="66"/>
      <c r="E57" s="143"/>
      <c r="F57" s="67"/>
    </row>
    <row r="58" spans="1:6" ht="18" customHeight="1" x14ac:dyDescent="0.3">
      <c r="A58" s="68" t="s">
        <v>99</v>
      </c>
      <c r="B58" s="73" t="s">
        <v>100</v>
      </c>
      <c r="C58" s="66"/>
      <c r="D58" s="66"/>
      <c r="E58" s="143"/>
      <c r="F58" s="67"/>
    </row>
    <row r="59" spans="1:6" ht="18" customHeight="1" x14ac:dyDescent="0.3">
      <c r="A59" s="71" t="s">
        <v>101</v>
      </c>
      <c r="B59" s="61" t="s">
        <v>102</v>
      </c>
      <c r="C59" s="72" t="s">
        <v>25</v>
      </c>
      <c r="D59" s="62">
        <f>2.8*2</f>
        <v>5.6</v>
      </c>
      <c r="E59" s="127"/>
      <c r="F59" s="63"/>
    </row>
    <row r="60" spans="1:6" ht="14.45" customHeight="1" x14ac:dyDescent="0.3">
      <c r="A60" s="71" t="s">
        <v>103</v>
      </c>
      <c r="B60" s="61" t="s">
        <v>104</v>
      </c>
      <c r="C60" s="33" t="s">
        <v>63</v>
      </c>
      <c r="D60" s="62">
        <f>3.1*2.8</f>
        <v>8.68</v>
      </c>
      <c r="E60" s="127"/>
      <c r="F60" s="63"/>
    </row>
    <row r="61" spans="1:6" ht="15.6" customHeight="1" x14ac:dyDescent="0.3">
      <c r="A61" s="71"/>
      <c r="B61" s="74" t="s">
        <v>105</v>
      </c>
      <c r="C61" s="72"/>
      <c r="D61" s="62"/>
      <c r="E61" s="127"/>
      <c r="F61" s="75"/>
    </row>
    <row r="62" spans="1:6" ht="18" customHeight="1" x14ac:dyDescent="0.3">
      <c r="A62" s="68" t="s">
        <v>106</v>
      </c>
      <c r="B62" s="65" t="s">
        <v>107</v>
      </c>
      <c r="C62" s="66"/>
      <c r="D62" s="66"/>
      <c r="E62" s="66"/>
      <c r="F62" s="76"/>
    </row>
    <row r="63" spans="1:6" ht="18" customHeight="1" x14ac:dyDescent="0.3">
      <c r="A63" s="77" t="s">
        <v>108</v>
      </c>
      <c r="B63" s="56" t="s">
        <v>109</v>
      </c>
      <c r="C63" s="33" t="s">
        <v>23</v>
      </c>
      <c r="D63" s="78" t="s">
        <v>110</v>
      </c>
      <c r="E63" s="144"/>
      <c r="F63" s="57"/>
    </row>
    <row r="64" spans="1:6" ht="18" customHeight="1" x14ac:dyDescent="0.3">
      <c r="A64" s="77" t="s">
        <v>111</v>
      </c>
      <c r="B64" s="56" t="s">
        <v>112</v>
      </c>
      <c r="C64" s="33" t="s">
        <v>113</v>
      </c>
      <c r="D64" s="79">
        <v>1</v>
      </c>
      <c r="E64" s="144"/>
      <c r="F64" s="57"/>
    </row>
    <row r="65" spans="1:6" ht="14.45" customHeight="1" x14ac:dyDescent="0.3">
      <c r="A65" s="77" t="s">
        <v>114</v>
      </c>
      <c r="B65" s="56" t="s">
        <v>115</v>
      </c>
      <c r="C65" s="33" t="s">
        <v>113</v>
      </c>
      <c r="D65" s="78" t="s">
        <v>110</v>
      </c>
      <c r="E65" s="144"/>
      <c r="F65" s="57"/>
    </row>
    <row r="66" spans="1:6" ht="18" customHeight="1" x14ac:dyDescent="0.3">
      <c r="A66" s="77" t="s">
        <v>116</v>
      </c>
      <c r="B66" s="56" t="s">
        <v>117</v>
      </c>
      <c r="C66" s="33" t="s">
        <v>113</v>
      </c>
      <c r="D66" s="79">
        <v>1</v>
      </c>
      <c r="E66" s="144"/>
      <c r="F66" s="57"/>
    </row>
    <row r="67" spans="1:6" ht="18" customHeight="1" x14ac:dyDescent="0.3">
      <c r="A67" s="77" t="s">
        <v>118</v>
      </c>
      <c r="B67" s="56" t="s">
        <v>119</v>
      </c>
      <c r="C67" s="33" t="s">
        <v>113</v>
      </c>
      <c r="D67" s="79">
        <v>1</v>
      </c>
      <c r="E67" s="144"/>
      <c r="F67" s="57"/>
    </row>
    <row r="68" spans="1:6" ht="18" customHeight="1" x14ac:dyDescent="0.3">
      <c r="A68" s="77" t="s">
        <v>120</v>
      </c>
      <c r="B68" s="56" t="s">
        <v>121</v>
      </c>
      <c r="C68" s="33" t="s">
        <v>113</v>
      </c>
      <c r="D68" s="79">
        <v>1</v>
      </c>
      <c r="E68" s="144"/>
      <c r="F68" s="57"/>
    </row>
    <row r="69" spans="1:6" ht="13.9" customHeight="1" x14ac:dyDescent="0.3">
      <c r="A69" s="68"/>
      <c r="B69" s="69" t="s">
        <v>122</v>
      </c>
      <c r="C69" s="66"/>
      <c r="D69" s="66"/>
      <c r="E69" s="145"/>
      <c r="F69" s="80"/>
    </row>
    <row r="70" spans="1:6" ht="18" customHeight="1" x14ac:dyDescent="0.3">
      <c r="A70" s="68" t="s">
        <v>123</v>
      </c>
      <c r="B70" s="65" t="s">
        <v>124</v>
      </c>
      <c r="C70" s="66"/>
      <c r="D70" s="66"/>
      <c r="E70" s="33"/>
      <c r="F70" s="81"/>
    </row>
    <row r="71" spans="1:6" ht="18" customHeight="1" x14ac:dyDescent="0.3">
      <c r="A71" s="71" t="s">
        <v>125</v>
      </c>
      <c r="B71" s="61" t="s">
        <v>126</v>
      </c>
      <c r="C71" s="33" t="s">
        <v>63</v>
      </c>
      <c r="D71" s="62">
        <f>D51/2</f>
        <v>23.14</v>
      </c>
      <c r="E71" s="127"/>
      <c r="F71" s="63"/>
    </row>
    <row r="72" spans="1:6" ht="18" customHeight="1" x14ac:dyDescent="0.3">
      <c r="A72" s="71" t="s">
        <v>127</v>
      </c>
      <c r="B72" s="61" t="s">
        <v>128</v>
      </c>
      <c r="C72" s="33" t="s">
        <v>63</v>
      </c>
      <c r="D72" s="62">
        <f>D71</f>
        <v>23.14</v>
      </c>
      <c r="E72" s="127"/>
      <c r="F72" s="63"/>
    </row>
    <row r="73" spans="1:6" ht="13.9" customHeight="1" x14ac:dyDescent="0.3">
      <c r="A73" s="71" t="s">
        <v>129</v>
      </c>
      <c r="B73" s="61" t="s">
        <v>130</v>
      </c>
      <c r="C73" s="33" t="s">
        <v>63</v>
      </c>
      <c r="D73" s="62">
        <f>((0.8*2.2)+(1.2*0.8*2))*2</f>
        <v>7.36</v>
      </c>
      <c r="E73" s="127"/>
      <c r="F73" s="63"/>
    </row>
    <row r="74" spans="1:6" ht="13.9" customHeight="1" x14ac:dyDescent="0.3">
      <c r="A74" s="82"/>
      <c r="B74" s="83" t="s">
        <v>131</v>
      </c>
      <c r="C74" s="83"/>
      <c r="D74" s="83"/>
      <c r="E74" s="83"/>
      <c r="F74" s="75"/>
    </row>
    <row r="75" spans="1:6" ht="21.6" customHeight="1" thickBot="1" x14ac:dyDescent="0.35">
      <c r="A75" s="84"/>
      <c r="B75" s="85" t="s">
        <v>192</v>
      </c>
      <c r="C75" s="86"/>
      <c r="D75" s="86"/>
      <c r="E75" s="146"/>
      <c r="F75" s="87"/>
    </row>
    <row r="76" spans="1:6" ht="76.150000000000006" customHeight="1" x14ac:dyDescent="0.3">
      <c r="A76" s="88" t="s">
        <v>132</v>
      </c>
      <c r="B76" s="89" t="s">
        <v>265</v>
      </c>
      <c r="C76" s="90"/>
      <c r="D76" s="90"/>
      <c r="E76" s="91"/>
      <c r="F76" s="92"/>
    </row>
    <row r="77" spans="1:6" ht="58.9" customHeight="1" x14ac:dyDescent="0.3">
      <c r="A77" s="16" t="s">
        <v>133</v>
      </c>
      <c r="B77" s="17" t="s">
        <v>278</v>
      </c>
      <c r="C77" s="19" t="s">
        <v>16</v>
      </c>
      <c r="D77" s="20">
        <v>1</v>
      </c>
      <c r="E77" s="93"/>
      <c r="F77" s="15"/>
    </row>
    <row r="78" spans="1:6" ht="43.9" customHeight="1" x14ac:dyDescent="0.3">
      <c r="A78" s="16"/>
      <c r="B78" s="17" t="s">
        <v>193</v>
      </c>
      <c r="C78" s="19" t="s">
        <v>16</v>
      </c>
      <c r="D78" s="20">
        <v>1</v>
      </c>
      <c r="E78" s="93"/>
      <c r="F78" s="15"/>
    </row>
    <row r="79" spans="1:6" ht="47.45" customHeight="1" x14ac:dyDescent="0.3">
      <c r="A79" s="16" t="s">
        <v>134</v>
      </c>
      <c r="B79" s="17" t="s">
        <v>194</v>
      </c>
      <c r="C79" s="19" t="s">
        <v>16</v>
      </c>
      <c r="D79" s="20">
        <v>1</v>
      </c>
      <c r="E79" s="93"/>
      <c r="F79" s="15"/>
    </row>
    <row r="80" spans="1:6" ht="18" customHeight="1" thickBot="1" x14ac:dyDescent="0.35">
      <c r="A80" s="35"/>
      <c r="B80" s="36" t="s">
        <v>135</v>
      </c>
      <c r="C80" s="37"/>
      <c r="D80" s="37"/>
      <c r="E80" s="38"/>
      <c r="F80" s="39"/>
    </row>
    <row r="81" spans="1:6" ht="17.45" customHeight="1" x14ac:dyDescent="0.3">
      <c r="A81" s="94" t="s">
        <v>136</v>
      </c>
      <c r="B81" s="95" t="s">
        <v>137</v>
      </c>
      <c r="C81" s="96"/>
      <c r="D81" s="96"/>
      <c r="E81" s="97"/>
      <c r="F81" s="92"/>
    </row>
    <row r="82" spans="1:6" s="98" customFormat="1" ht="70.900000000000006" customHeight="1" x14ac:dyDescent="0.3">
      <c r="A82" s="16" t="s">
        <v>127</v>
      </c>
      <c r="B82" s="17" t="s">
        <v>138</v>
      </c>
      <c r="C82" s="18" t="s">
        <v>25</v>
      </c>
      <c r="D82" s="19">
        <v>250</v>
      </c>
      <c r="E82" s="49"/>
      <c r="F82" s="50"/>
    </row>
    <row r="83" spans="1:6" s="98" customFormat="1" ht="67.900000000000006" customHeight="1" x14ac:dyDescent="0.3">
      <c r="A83" s="16" t="s">
        <v>129</v>
      </c>
      <c r="B83" s="17" t="s">
        <v>195</v>
      </c>
      <c r="C83" s="18" t="s">
        <v>25</v>
      </c>
      <c r="D83" s="19">
        <v>125</v>
      </c>
      <c r="E83" s="49"/>
      <c r="F83" s="50"/>
    </row>
    <row r="84" spans="1:6" s="98" customFormat="1" ht="72.599999999999994" customHeight="1" x14ac:dyDescent="0.3">
      <c r="A84" s="16" t="s">
        <v>139</v>
      </c>
      <c r="B84" s="99" t="s">
        <v>140</v>
      </c>
      <c r="C84" s="18" t="s">
        <v>25</v>
      </c>
      <c r="D84" s="18">
        <f>115*3</f>
        <v>345</v>
      </c>
      <c r="E84" s="100"/>
      <c r="F84" s="50"/>
    </row>
    <row r="85" spans="1:6" s="98" customFormat="1" ht="24" customHeight="1" thickBot="1" x14ac:dyDescent="0.35">
      <c r="A85" s="35"/>
      <c r="B85" s="36" t="s">
        <v>141</v>
      </c>
      <c r="C85" s="37"/>
      <c r="D85" s="37"/>
      <c r="E85" s="38"/>
      <c r="F85" s="39"/>
    </row>
    <row r="86" spans="1:6" s="98" customFormat="1" ht="18" customHeight="1" x14ac:dyDescent="0.3">
      <c r="A86" s="94" t="s">
        <v>142</v>
      </c>
      <c r="B86" s="95" t="s">
        <v>196</v>
      </c>
      <c r="C86" s="96"/>
      <c r="D86" s="96"/>
      <c r="E86" s="97"/>
      <c r="F86" s="92"/>
    </row>
    <row r="87" spans="1:6" s="106" customFormat="1" ht="18.600000000000001" customHeight="1" x14ac:dyDescent="0.2">
      <c r="A87" s="55" t="s">
        <v>143</v>
      </c>
      <c r="B87" s="29" t="s">
        <v>144</v>
      </c>
      <c r="C87" s="33" t="s">
        <v>66</v>
      </c>
      <c r="D87" s="104">
        <f>2.5*2.5*0.32</f>
        <v>2</v>
      </c>
      <c r="E87" s="147"/>
      <c r="F87" s="105"/>
    </row>
    <row r="88" spans="1:6" s="106" customFormat="1" ht="19.149999999999999" customHeight="1" x14ac:dyDescent="0.2">
      <c r="A88" s="55" t="s">
        <v>145</v>
      </c>
      <c r="B88" s="29" t="s">
        <v>146</v>
      </c>
      <c r="C88" s="33" t="s">
        <v>66</v>
      </c>
      <c r="D88" s="104">
        <f>0.05*2.5*2.5</f>
        <v>0.3125</v>
      </c>
      <c r="E88" s="147"/>
      <c r="F88" s="105"/>
    </row>
    <row r="89" spans="1:6" s="106" customFormat="1" ht="34.5" x14ac:dyDescent="0.2">
      <c r="A89" s="55" t="s">
        <v>147</v>
      </c>
      <c r="B89" s="29" t="s">
        <v>148</v>
      </c>
      <c r="C89" s="33" t="s">
        <v>66</v>
      </c>
      <c r="D89" s="104">
        <f>2.5*2.5*0.12</f>
        <v>0.75</v>
      </c>
      <c r="E89" s="147"/>
      <c r="F89" s="105"/>
    </row>
    <row r="90" spans="1:6" s="106" customFormat="1" ht="18" customHeight="1" x14ac:dyDescent="0.2">
      <c r="A90" s="55" t="s">
        <v>149</v>
      </c>
      <c r="B90" s="29" t="s">
        <v>150</v>
      </c>
      <c r="C90" s="33" t="s">
        <v>66</v>
      </c>
      <c r="D90" s="104">
        <f>(0.15*0.15*1)*4</f>
        <v>0.09</v>
      </c>
      <c r="E90" s="147"/>
      <c r="F90" s="105"/>
    </row>
    <row r="91" spans="1:6" s="106" customFormat="1" ht="33" x14ac:dyDescent="0.2">
      <c r="A91" s="55" t="s">
        <v>151</v>
      </c>
      <c r="B91" s="29" t="s">
        <v>152</v>
      </c>
      <c r="C91" s="33" t="s">
        <v>66</v>
      </c>
      <c r="D91" s="104">
        <f>2*4*0.15*0.1</f>
        <v>0.12</v>
      </c>
      <c r="E91" s="147"/>
      <c r="F91" s="105"/>
    </row>
    <row r="92" spans="1:6" s="106" customFormat="1" ht="20.45" customHeight="1" x14ac:dyDescent="0.2">
      <c r="A92" s="55" t="s">
        <v>153</v>
      </c>
      <c r="B92" s="29" t="s">
        <v>154</v>
      </c>
      <c r="C92" s="33" t="s">
        <v>63</v>
      </c>
      <c r="D92" s="104">
        <f>(2*4*0.8)</f>
        <v>6.4</v>
      </c>
      <c r="E92" s="147"/>
      <c r="F92" s="105"/>
    </row>
    <row r="93" spans="1:6" s="106" customFormat="1" ht="18" x14ac:dyDescent="0.2">
      <c r="A93" s="55" t="s">
        <v>155</v>
      </c>
      <c r="B93" s="29" t="s">
        <v>156</v>
      </c>
      <c r="C93" s="33" t="s">
        <v>63</v>
      </c>
      <c r="D93" s="104">
        <f>(2*4*0.8)+(2*2)</f>
        <v>10.4</v>
      </c>
      <c r="E93" s="147"/>
      <c r="F93" s="105"/>
    </row>
    <row r="94" spans="1:6" s="106" customFormat="1" ht="18" x14ac:dyDescent="0.2">
      <c r="A94" s="55" t="s">
        <v>157</v>
      </c>
      <c r="B94" s="29" t="s">
        <v>158</v>
      </c>
      <c r="C94" s="33" t="s">
        <v>63</v>
      </c>
      <c r="D94" s="104">
        <f>2.3*4*1.2</f>
        <v>11.04</v>
      </c>
      <c r="E94" s="147"/>
      <c r="F94" s="105"/>
    </row>
    <row r="95" spans="1:6" s="98" customFormat="1" ht="42.6" customHeight="1" x14ac:dyDescent="0.3">
      <c r="A95" s="55" t="s">
        <v>159</v>
      </c>
      <c r="B95" s="17" t="s">
        <v>160</v>
      </c>
      <c r="C95" s="18" t="s">
        <v>16</v>
      </c>
      <c r="D95" s="19">
        <v>1</v>
      </c>
      <c r="E95" s="49"/>
      <c r="F95" s="50"/>
    </row>
    <row r="96" spans="1:6" s="98" customFormat="1" ht="17.45" customHeight="1" x14ac:dyDescent="0.3">
      <c r="A96" s="107"/>
      <c r="B96" s="11" t="s">
        <v>161</v>
      </c>
      <c r="C96" s="108"/>
      <c r="D96" s="109"/>
      <c r="E96" s="110"/>
      <c r="F96" s="111"/>
    </row>
    <row r="97" spans="1:6" s="98" customFormat="1" ht="16.899999999999999" customHeight="1" x14ac:dyDescent="0.3">
      <c r="A97" s="112"/>
      <c r="B97" s="113" t="s">
        <v>162</v>
      </c>
      <c r="C97" s="114"/>
      <c r="D97" s="115">
        <v>12</v>
      </c>
      <c r="E97" s="116"/>
      <c r="F97" s="117"/>
    </row>
    <row r="98" spans="1:6" s="98" customFormat="1" ht="20.45" customHeight="1" thickBot="1" x14ac:dyDescent="0.35">
      <c r="A98" s="35"/>
      <c r="B98" s="36" t="s">
        <v>163</v>
      </c>
      <c r="C98" s="37"/>
      <c r="D98" s="118"/>
      <c r="E98" s="38"/>
      <c r="F98" s="39"/>
    </row>
    <row r="99" spans="1:6" s="98" customFormat="1" ht="16.899999999999999" customHeight="1" x14ac:dyDescent="0.3">
      <c r="A99" s="94" t="s">
        <v>164</v>
      </c>
      <c r="B99" s="119" t="s">
        <v>165</v>
      </c>
      <c r="C99" s="12"/>
      <c r="D99" s="12"/>
      <c r="E99" s="120"/>
      <c r="F99" s="121"/>
    </row>
    <row r="100" spans="1:6" s="98" customFormat="1" ht="31.9" customHeight="1" x14ac:dyDescent="0.3">
      <c r="A100" s="16" t="s">
        <v>166</v>
      </c>
      <c r="B100" s="17" t="s">
        <v>167</v>
      </c>
      <c r="C100" s="33" t="s">
        <v>16</v>
      </c>
      <c r="D100" s="33">
        <v>3</v>
      </c>
      <c r="E100" s="102"/>
      <c r="F100" s="103"/>
    </row>
    <row r="101" spans="1:6" s="98" customFormat="1" ht="19.899999999999999" customHeight="1" x14ac:dyDescent="0.3">
      <c r="A101" s="16" t="s">
        <v>274</v>
      </c>
      <c r="B101" s="17" t="s">
        <v>169</v>
      </c>
      <c r="C101" s="33" t="s">
        <v>16</v>
      </c>
      <c r="D101" s="33">
        <v>1</v>
      </c>
      <c r="E101" s="102"/>
      <c r="F101" s="122"/>
    </row>
    <row r="102" spans="1:6" s="98" customFormat="1" ht="44.45" customHeight="1" x14ac:dyDescent="0.3">
      <c r="A102" s="16" t="s">
        <v>168</v>
      </c>
      <c r="B102" s="17" t="s">
        <v>197</v>
      </c>
      <c r="C102" s="33" t="s">
        <v>16</v>
      </c>
      <c r="D102" s="33">
        <v>2</v>
      </c>
      <c r="E102" s="102"/>
      <c r="F102" s="122"/>
    </row>
    <row r="103" spans="1:6" s="98" customFormat="1" ht="20.45" customHeight="1" thickBot="1" x14ac:dyDescent="0.35">
      <c r="A103" s="35"/>
      <c r="B103" s="36" t="s">
        <v>170</v>
      </c>
      <c r="C103" s="37"/>
      <c r="D103" s="118"/>
      <c r="E103" s="38"/>
      <c r="F103" s="39"/>
    </row>
    <row r="104" spans="1:6" s="98" customFormat="1" ht="20.45" customHeight="1" x14ac:dyDescent="0.3">
      <c r="A104" s="94" t="s">
        <v>171</v>
      </c>
      <c r="B104" s="95" t="s">
        <v>172</v>
      </c>
      <c r="C104" s="123"/>
      <c r="D104" s="123"/>
      <c r="E104" s="124"/>
      <c r="F104" s="125"/>
    </row>
    <row r="105" spans="1:6" ht="108" customHeight="1" x14ac:dyDescent="0.3">
      <c r="A105" s="16" t="s">
        <v>173</v>
      </c>
      <c r="B105" s="140" t="s">
        <v>267</v>
      </c>
      <c r="C105" s="123" t="s">
        <v>25</v>
      </c>
      <c r="D105" s="123">
        <v>518</v>
      </c>
      <c r="E105" s="124"/>
      <c r="F105" s="50"/>
    </row>
    <row r="106" spans="1:6" ht="42" customHeight="1" x14ac:dyDescent="0.3">
      <c r="A106" s="16" t="s">
        <v>174</v>
      </c>
      <c r="B106" s="126" t="s">
        <v>268</v>
      </c>
      <c r="C106" s="123" t="s">
        <v>16</v>
      </c>
      <c r="D106" s="123">
        <v>2</v>
      </c>
      <c r="E106" s="124"/>
      <c r="F106" s="50"/>
    </row>
    <row r="107" spans="1:6" ht="43.15" customHeight="1" x14ac:dyDescent="0.3">
      <c r="A107" s="16"/>
      <c r="B107" s="126" t="s">
        <v>270</v>
      </c>
      <c r="C107" s="123" t="s">
        <v>16</v>
      </c>
      <c r="D107" s="123">
        <v>1</v>
      </c>
      <c r="E107" s="182"/>
      <c r="F107" s="50"/>
    </row>
    <row r="108" spans="1:6" ht="30" customHeight="1" x14ac:dyDescent="0.3">
      <c r="A108" s="16" t="s">
        <v>175</v>
      </c>
      <c r="B108" s="99" t="s">
        <v>176</v>
      </c>
      <c r="C108" s="123" t="s">
        <v>177</v>
      </c>
      <c r="D108" s="123">
        <v>1.68</v>
      </c>
      <c r="E108" s="124"/>
      <c r="F108" s="50"/>
    </row>
    <row r="109" spans="1:6" ht="18" customHeight="1" x14ac:dyDescent="0.3">
      <c r="A109" s="16" t="s">
        <v>178</v>
      </c>
      <c r="B109" s="126" t="s">
        <v>179</v>
      </c>
      <c r="C109" s="123" t="s">
        <v>177</v>
      </c>
      <c r="D109" s="123">
        <v>1.5</v>
      </c>
      <c r="E109" s="124"/>
      <c r="F109" s="50"/>
    </row>
    <row r="110" spans="1:6" ht="19.149999999999999" customHeight="1" x14ac:dyDescent="0.3">
      <c r="A110" s="16" t="s">
        <v>180</v>
      </c>
      <c r="B110" s="126" t="s">
        <v>181</v>
      </c>
      <c r="C110" s="123" t="s">
        <v>177</v>
      </c>
      <c r="D110" s="123">
        <v>1.5</v>
      </c>
      <c r="E110" s="124"/>
      <c r="F110" s="125"/>
    </row>
    <row r="111" spans="1:6" ht="30.6" customHeight="1" thickBot="1" x14ac:dyDescent="0.35">
      <c r="A111" s="35"/>
      <c r="B111" s="36" t="s">
        <v>182</v>
      </c>
      <c r="C111" s="37"/>
      <c r="D111" s="118"/>
      <c r="E111" s="38"/>
      <c r="F111" s="39"/>
    </row>
    <row r="112" spans="1:6" ht="28.9" customHeight="1" thickBot="1" x14ac:dyDescent="0.35">
      <c r="A112" s="94" t="s">
        <v>263</v>
      </c>
      <c r="B112" s="148" t="s">
        <v>266</v>
      </c>
      <c r="C112" s="123"/>
      <c r="D112" s="123"/>
      <c r="E112" s="124"/>
      <c r="F112" s="125"/>
    </row>
    <row r="113" spans="1:6" ht="19.899999999999999" customHeight="1" x14ac:dyDescent="0.3">
      <c r="A113" s="149" t="s">
        <v>200</v>
      </c>
      <c r="B113" s="150" t="s">
        <v>202</v>
      </c>
      <c r="C113" s="151"/>
      <c r="D113" s="152"/>
      <c r="E113" s="183"/>
      <c r="F113" s="153"/>
    </row>
    <row r="114" spans="1:6" ht="19.899999999999999" customHeight="1" x14ac:dyDescent="0.3">
      <c r="A114" s="154" t="s">
        <v>201</v>
      </c>
      <c r="B114" s="155" t="s">
        <v>62</v>
      </c>
      <c r="C114" s="33" t="s">
        <v>63</v>
      </c>
      <c r="D114" s="156">
        <f>10*8</f>
        <v>80</v>
      </c>
      <c r="E114" s="184"/>
      <c r="F114" s="157"/>
    </row>
    <row r="115" spans="1:6" ht="19.899999999999999" customHeight="1" x14ac:dyDescent="0.3">
      <c r="A115" s="154" t="s">
        <v>206</v>
      </c>
      <c r="B115" s="158" t="s">
        <v>203</v>
      </c>
      <c r="C115" s="33" t="s">
        <v>66</v>
      </c>
      <c r="D115" s="159">
        <f>(5.3*2.4*2.6)+(2.4*4*0.1*0.4)+6*2+1*0.4*0.03</f>
        <v>45.467999999999996</v>
      </c>
      <c r="E115" s="185"/>
      <c r="F115" s="157"/>
    </row>
    <row r="116" spans="1:6" ht="19.899999999999999" customHeight="1" x14ac:dyDescent="0.3">
      <c r="A116" s="154" t="s">
        <v>215</v>
      </c>
      <c r="B116" s="158" t="s">
        <v>204</v>
      </c>
      <c r="C116" s="33" t="s">
        <v>66</v>
      </c>
      <c r="D116" s="159">
        <f>13*0.4*0.3</f>
        <v>1.56</v>
      </c>
      <c r="E116" s="185"/>
      <c r="F116" s="157"/>
    </row>
    <row r="117" spans="1:6" ht="19.899999999999999" customHeight="1" x14ac:dyDescent="0.3">
      <c r="A117" s="154" t="s">
        <v>219</v>
      </c>
      <c r="B117" s="158" t="s">
        <v>205</v>
      </c>
      <c r="C117" s="33" t="s">
        <v>66</v>
      </c>
      <c r="D117" s="159">
        <f>6*1.3+1.65*0.55*0.4-D116</f>
        <v>6.6029999999999998</v>
      </c>
      <c r="E117" s="186"/>
      <c r="F117" s="157"/>
    </row>
    <row r="118" spans="1:6" ht="13.9" customHeight="1" thickBot="1" x14ac:dyDescent="0.35">
      <c r="A118" s="160"/>
      <c r="B118" s="161" t="s">
        <v>255</v>
      </c>
      <c r="C118" s="162"/>
      <c r="D118" s="163"/>
      <c r="E118" s="187"/>
      <c r="F118" s="164"/>
    </row>
    <row r="119" spans="1:6" ht="19.899999999999999" customHeight="1" x14ac:dyDescent="0.3">
      <c r="A119" s="149" t="s">
        <v>244</v>
      </c>
      <c r="B119" s="150" t="s">
        <v>207</v>
      </c>
      <c r="C119" s="151"/>
      <c r="D119" s="152"/>
      <c r="E119" s="183"/>
      <c r="F119" s="153"/>
    </row>
    <row r="120" spans="1:6" ht="19.899999999999999" customHeight="1" x14ac:dyDescent="0.3">
      <c r="A120" s="154" t="s">
        <v>245</v>
      </c>
      <c r="B120" s="29" t="s">
        <v>208</v>
      </c>
      <c r="C120" s="33" t="s">
        <v>66</v>
      </c>
      <c r="D120" s="159">
        <f>0.4*0.4*7*0.05</f>
        <v>5.6000000000000008E-2</v>
      </c>
      <c r="E120" s="185"/>
      <c r="F120" s="157"/>
    </row>
    <row r="121" spans="1:6" ht="19.899999999999999" customHeight="1" x14ac:dyDescent="0.3">
      <c r="A121" s="154" t="s">
        <v>246</v>
      </c>
      <c r="B121" s="29" t="s">
        <v>209</v>
      </c>
      <c r="C121" s="33" t="s">
        <v>66</v>
      </c>
      <c r="D121" s="159">
        <f>(2.8*8*0.15*0.15)</f>
        <v>0.504</v>
      </c>
      <c r="E121" s="185"/>
      <c r="F121" s="157"/>
    </row>
    <row r="122" spans="1:6" ht="19.899999999999999" customHeight="1" x14ac:dyDescent="0.3">
      <c r="A122" s="154" t="s">
        <v>247</v>
      </c>
      <c r="B122" s="29" t="s">
        <v>210</v>
      </c>
      <c r="C122" s="33" t="s">
        <v>66</v>
      </c>
      <c r="D122" s="159">
        <f>(17*2*0.4*0.15)+(17*0.3*0.15)</f>
        <v>2.8049999999999997</v>
      </c>
      <c r="E122" s="185"/>
      <c r="F122" s="157"/>
    </row>
    <row r="123" spans="1:6" ht="19.899999999999999" customHeight="1" x14ac:dyDescent="0.3">
      <c r="A123" s="154" t="s">
        <v>248</v>
      </c>
      <c r="B123" s="29" t="s">
        <v>211</v>
      </c>
      <c r="C123" s="33" t="s">
        <v>66</v>
      </c>
      <c r="D123" s="159">
        <f>17*2.8</f>
        <v>47.599999999999994</v>
      </c>
      <c r="E123" s="185"/>
      <c r="F123" s="157"/>
    </row>
    <row r="124" spans="1:6" ht="25.9" customHeight="1" x14ac:dyDescent="0.3">
      <c r="A124" s="154" t="s">
        <v>249</v>
      </c>
      <c r="B124" s="29" t="s">
        <v>212</v>
      </c>
      <c r="C124" s="33" t="s">
        <v>66</v>
      </c>
      <c r="D124" s="159">
        <f>2.3*5.3*0.1</f>
        <v>1.2190000000000001</v>
      </c>
      <c r="E124" s="185"/>
      <c r="F124" s="157"/>
    </row>
    <row r="125" spans="1:6" ht="19.899999999999999" customHeight="1" x14ac:dyDescent="0.3">
      <c r="A125" s="154" t="s">
        <v>250</v>
      </c>
      <c r="B125" s="158" t="s">
        <v>213</v>
      </c>
      <c r="C125" s="33" t="s">
        <v>63</v>
      </c>
      <c r="D125" s="159">
        <f>3.4*0.2*3</f>
        <v>2.04</v>
      </c>
      <c r="E125" s="186"/>
      <c r="F125" s="157"/>
    </row>
    <row r="126" spans="1:6" ht="19.899999999999999" customHeight="1" x14ac:dyDescent="0.3">
      <c r="A126" s="154" t="s">
        <v>251</v>
      </c>
      <c r="B126" s="165" t="s">
        <v>214</v>
      </c>
      <c r="C126" s="33" t="s">
        <v>16</v>
      </c>
      <c r="D126" s="166">
        <v>12</v>
      </c>
      <c r="E126" s="188"/>
      <c r="F126" s="157"/>
    </row>
    <row r="127" spans="1:6" ht="11.45" customHeight="1" thickBot="1" x14ac:dyDescent="0.35">
      <c r="A127" s="167"/>
      <c r="B127" s="168" t="s">
        <v>256</v>
      </c>
      <c r="C127" s="169"/>
      <c r="D127" s="170"/>
      <c r="E127" s="189"/>
      <c r="F127" s="171"/>
    </row>
    <row r="128" spans="1:6" ht="12.6" customHeight="1" x14ac:dyDescent="0.3">
      <c r="A128" s="172" t="s">
        <v>252</v>
      </c>
      <c r="B128" s="173" t="s">
        <v>216</v>
      </c>
      <c r="C128" s="174"/>
      <c r="D128" s="175"/>
      <c r="E128" s="190"/>
      <c r="F128" s="176"/>
    </row>
    <row r="129" spans="1:6" ht="24" customHeight="1" x14ac:dyDescent="0.3">
      <c r="A129" s="154" t="s">
        <v>253</v>
      </c>
      <c r="B129" s="158" t="s">
        <v>217</v>
      </c>
      <c r="C129" s="33" t="s">
        <v>63</v>
      </c>
      <c r="D129" s="159">
        <f>(1.65*4+6.3*3)-(0.7*2*3)</f>
        <v>21.3</v>
      </c>
      <c r="E129" s="185"/>
      <c r="F129" s="157"/>
    </row>
    <row r="130" spans="1:6" ht="23.45" customHeight="1" x14ac:dyDescent="0.3">
      <c r="A130" s="154" t="s">
        <v>254</v>
      </c>
      <c r="B130" s="158" t="s">
        <v>218</v>
      </c>
      <c r="C130" s="33" t="s">
        <v>66</v>
      </c>
      <c r="D130" s="159">
        <f>(3*0.15*0.15*7)+(6*3*0.2*0.15)+(1.65*4*0.15*0.2)</f>
        <v>1.2104999999999999</v>
      </c>
      <c r="E130" s="185"/>
      <c r="F130" s="157"/>
    </row>
    <row r="131" spans="1:6" ht="16.899999999999999" customHeight="1" thickBot="1" x14ac:dyDescent="0.35">
      <c r="A131" s="154"/>
      <c r="B131" s="161" t="s">
        <v>257</v>
      </c>
      <c r="C131" s="162"/>
      <c r="D131" s="163"/>
      <c r="E131" s="187"/>
      <c r="F131" s="164"/>
    </row>
    <row r="132" spans="1:6" ht="19.899999999999999" customHeight="1" x14ac:dyDescent="0.3">
      <c r="A132" s="149" t="s">
        <v>219</v>
      </c>
      <c r="B132" s="150" t="s">
        <v>220</v>
      </c>
      <c r="C132" s="151"/>
      <c r="D132" s="152"/>
      <c r="E132" s="183"/>
      <c r="F132" s="153"/>
    </row>
    <row r="133" spans="1:6" ht="22.9" customHeight="1" x14ac:dyDescent="0.3">
      <c r="A133" s="154" t="s">
        <v>221</v>
      </c>
      <c r="B133" s="158" t="s">
        <v>222</v>
      </c>
      <c r="C133" s="177" t="s">
        <v>16</v>
      </c>
      <c r="D133" s="159">
        <v>3</v>
      </c>
      <c r="E133" s="186"/>
      <c r="F133" s="157"/>
    </row>
    <row r="134" spans="1:6" ht="15" customHeight="1" thickBot="1" x14ac:dyDescent="0.35">
      <c r="A134" s="167"/>
      <c r="B134" s="168" t="s">
        <v>258</v>
      </c>
      <c r="C134" s="169"/>
      <c r="D134" s="170"/>
      <c r="E134" s="189"/>
      <c r="F134" s="171"/>
    </row>
    <row r="135" spans="1:6" ht="19.899999999999999" customHeight="1" x14ac:dyDescent="0.3">
      <c r="A135" s="172" t="s">
        <v>223</v>
      </c>
      <c r="B135" s="173" t="s">
        <v>224</v>
      </c>
      <c r="C135" s="174"/>
      <c r="D135" s="175"/>
      <c r="E135" s="190"/>
      <c r="F135" s="176"/>
    </row>
    <row r="136" spans="1:6" ht="27.6" customHeight="1" x14ac:dyDescent="0.3">
      <c r="A136" s="154" t="s">
        <v>225</v>
      </c>
      <c r="B136" s="158" t="s">
        <v>226</v>
      </c>
      <c r="C136" s="33" t="s">
        <v>63</v>
      </c>
      <c r="D136" s="159">
        <f>(6*6)+(3.1*8)*3.2+(7*0.5)-(0.7*1.8*4)</f>
        <v>113.82000000000001</v>
      </c>
      <c r="E136" s="185"/>
      <c r="F136" s="157"/>
    </row>
    <row r="137" spans="1:6" ht="19.899999999999999" customHeight="1" x14ac:dyDescent="0.3">
      <c r="A137" s="154" t="s">
        <v>227</v>
      </c>
      <c r="B137" s="158" t="s">
        <v>228</v>
      </c>
      <c r="C137" s="33" t="s">
        <v>63</v>
      </c>
      <c r="D137" s="159">
        <f>(7*3)*2.7</f>
        <v>56.7</v>
      </c>
      <c r="E137" s="186"/>
      <c r="F137" s="157"/>
    </row>
    <row r="138" spans="1:6" ht="13.9" customHeight="1" thickBot="1" x14ac:dyDescent="0.35">
      <c r="A138" s="160"/>
      <c r="B138" s="161" t="s">
        <v>259</v>
      </c>
      <c r="C138" s="162"/>
      <c r="D138" s="163"/>
      <c r="E138" s="187"/>
      <c r="F138" s="164"/>
    </row>
    <row r="139" spans="1:6" ht="14.45" customHeight="1" x14ac:dyDescent="0.3">
      <c r="A139" s="149" t="s">
        <v>229</v>
      </c>
      <c r="B139" s="150" t="s">
        <v>230</v>
      </c>
      <c r="C139" s="151"/>
      <c r="D139" s="152"/>
      <c r="E139" s="183"/>
      <c r="F139" s="153"/>
    </row>
    <row r="140" spans="1:6" ht="19.899999999999999" customHeight="1" x14ac:dyDescent="0.3">
      <c r="A140" s="154" t="s">
        <v>231</v>
      </c>
      <c r="B140" s="158" t="s">
        <v>232</v>
      </c>
      <c r="C140" s="177" t="s">
        <v>25</v>
      </c>
      <c r="D140" s="159">
        <f>6*2</f>
        <v>12</v>
      </c>
      <c r="E140" s="185"/>
      <c r="F140" s="157"/>
    </row>
    <row r="141" spans="1:6" ht="19.899999999999999" customHeight="1" x14ac:dyDescent="0.3">
      <c r="A141" s="154" t="s">
        <v>233</v>
      </c>
      <c r="B141" s="158" t="s">
        <v>104</v>
      </c>
      <c r="C141" s="33" t="s">
        <v>63</v>
      </c>
      <c r="D141" s="159">
        <f>6*2.2</f>
        <v>13.200000000000001</v>
      </c>
      <c r="E141" s="185"/>
      <c r="F141" s="157"/>
    </row>
    <row r="142" spans="1:6" ht="12.6" customHeight="1" thickBot="1" x14ac:dyDescent="0.35">
      <c r="A142" s="167"/>
      <c r="B142" s="168" t="s">
        <v>260</v>
      </c>
      <c r="C142" s="169"/>
      <c r="D142" s="170"/>
      <c r="E142" s="189"/>
      <c r="F142" s="171"/>
    </row>
    <row r="143" spans="1:6" ht="16.899999999999999" customHeight="1" x14ac:dyDescent="0.3">
      <c r="A143" s="172" t="s">
        <v>234</v>
      </c>
      <c r="B143" s="173" t="s">
        <v>235</v>
      </c>
      <c r="C143" s="174"/>
      <c r="D143" s="175"/>
      <c r="E143" s="190"/>
      <c r="F143" s="176"/>
    </row>
    <row r="144" spans="1:6" ht="41.45" customHeight="1" x14ac:dyDescent="0.3">
      <c r="A144" s="154" t="s">
        <v>236</v>
      </c>
      <c r="B144" s="158" t="s">
        <v>237</v>
      </c>
      <c r="C144" s="177" t="s">
        <v>16</v>
      </c>
      <c r="D144" s="159">
        <f>1</f>
        <v>1</v>
      </c>
      <c r="E144" s="185"/>
      <c r="F144" s="157"/>
    </row>
    <row r="145" spans="1:6" ht="13.9" customHeight="1" thickBot="1" x14ac:dyDescent="0.35">
      <c r="A145" s="167"/>
      <c r="B145" s="168" t="s">
        <v>261</v>
      </c>
      <c r="C145" s="169"/>
      <c r="D145" s="170"/>
      <c r="E145" s="189"/>
      <c r="F145" s="171"/>
    </row>
    <row r="146" spans="1:6" ht="16.149999999999999" customHeight="1" x14ac:dyDescent="0.3">
      <c r="A146" s="149" t="s">
        <v>238</v>
      </c>
      <c r="B146" s="150" t="s">
        <v>239</v>
      </c>
      <c r="C146" s="151"/>
      <c r="D146" s="152"/>
      <c r="E146" s="183"/>
      <c r="F146" s="153"/>
    </row>
    <row r="147" spans="1:6" ht="19.899999999999999" customHeight="1" x14ac:dyDescent="0.3">
      <c r="A147" s="154" t="s">
        <v>240</v>
      </c>
      <c r="B147" s="158" t="s">
        <v>241</v>
      </c>
      <c r="C147" s="33" t="s">
        <v>63</v>
      </c>
      <c r="D147" s="159">
        <f>0.7*1.8*3*2+1</f>
        <v>8.56</v>
      </c>
      <c r="E147" s="185"/>
      <c r="F147" s="157"/>
    </row>
    <row r="148" spans="1:6" ht="19.899999999999999" customHeight="1" x14ac:dyDescent="0.3">
      <c r="A148" s="154" t="s">
        <v>242</v>
      </c>
      <c r="B148" s="158" t="s">
        <v>243</v>
      </c>
      <c r="C148" s="177" t="s">
        <v>16</v>
      </c>
      <c r="D148" s="159">
        <v>1</v>
      </c>
      <c r="E148" s="185"/>
      <c r="F148" s="157"/>
    </row>
    <row r="149" spans="1:6" ht="15" customHeight="1" thickBot="1" x14ac:dyDescent="0.35">
      <c r="A149" s="167"/>
      <c r="B149" s="168" t="s">
        <v>262</v>
      </c>
      <c r="C149" s="169"/>
      <c r="D149" s="170"/>
      <c r="E149" s="191"/>
      <c r="F149" s="171"/>
    </row>
    <row r="150" spans="1:6" ht="29.45" customHeight="1" thickBot="1" x14ac:dyDescent="0.35">
      <c r="A150" s="178"/>
      <c r="B150" s="198" t="s">
        <v>264</v>
      </c>
      <c r="C150" s="179"/>
      <c r="D150" s="180"/>
      <c r="E150" s="192"/>
      <c r="F150" s="181"/>
    </row>
    <row r="151" spans="1:6" ht="15" customHeight="1" x14ac:dyDescent="0.3">
      <c r="A151" s="193"/>
      <c r="B151" s="194" t="s">
        <v>198</v>
      </c>
      <c r="C151" s="195"/>
      <c r="D151" s="195"/>
      <c r="E151" s="196"/>
      <c r="F151" s="197"/>
    </row>
    <row r="152" spans="1:6" ht="13.15" customHeight="1" x14ac:dyDescent="0.3">
      <c r="A152" s="128"/>
      <c r="B152" s="129" t="s">
        <v>183</v>
      </c>
      <c r="C152" s="130"/>
      <c r="D152" s="130"/>
      <c r="E152" s="131"/>
      <c r="F152" s="132"/>
    </row>
    <row r="153" spans="1:6" ht="18.600000000000001" customHeight="1" thickBot="1" x14ac:dyDescent="0.35">
      <c r="A153" s="133"/>
      <c r="B153" s="134" t="s">
        <v>199</v>
      </c>
      <c r="C153" s="135"/>
      <c r="D153" s="135"/>
      <c r="E153" s="136"/>
      <c r="F153" s="137"/>
    </row>
    <row r="154" spans="1:6" ht="17.25" thickTop="1" x14ac:dyDescent="0.3"/>
  </sheetData>
  <mergeCells count="4">
    <mergeCell ref="A1:F1"/>
    <mergeCell ref="A2:F2"/>
    <mergeCell ref="A3:F3"/>
    <mergeCell ref="B10:E10"/>
  </mergeCells>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8"/>
  <sheetViews>
    <sheetView tabSelected="1" zoomScaleNormal="100" workbookViewId="0">
      <selection activeCell="G3" sqref="G3"/>
    </sheetView>
  </sheetViews>
  <sheetFormatPr baseColWidth="10" defaultColWidth="11.5703125" defaultRowHeight="16.5" x14ac:dyDescent="0.3"/>
  <cols>
    <col min="1" max="1" width="7.5703125" style="9" customWidth="1"/>
    <col min="2" max="2" width="54.140625" style="9" customWidth="1"/>
    <col min="3" max="3" width="5.28515625" style="138" customWidth="1"/>
    <col min="4" max="4" width="13.28515625" style="139" customWidth="1"/>
    <col min="5" max="5" width="12.7109375" style="139" customWidth="1"/>
    <col min="6" max="16384" width="11.5703125" style="9"/>
  </cols>
  <sheetData>
    <row r="1" spans="1:6" s="1" customFormat="1" ht="48" customHeight="1" x14ac:dyDescent="0.25">
      <c r="A1" s="208" t="s">
        <v>280</v>
      </c>
      <c r="B1" s="208"/>
      <c r="C1" s="208"/>
      <c r="D1" s="208"/>
      <c r="E1" s="208"/>
      <c r="F1" s="206"/>
    </row>
    <row r="2" spans="1:6" s="1" customFormat="1" ht="27.6" customHeight="1" x14ac:dyDescent="0.25">
      <c r="A2" s="210" t="s">
        <v>281</v>
      </c>
      <c r="B2" s="210"/>
      <c r="C2" s="210"/>
      <c r="D2" s="210"/>
      <c r="E2" s="210"/>
      <c r="F2" s="207"/>
    </row>
    <row r="3" spans="1:6" s="1" customFormat="1" ht="18" customHeight="1" x14ac:dyDescent="0.25">
      <c r="A3" s="211" t="s">
        <v>279</v>
      </c>
      <c r="B3" s="211"/>
      <c r="C3" s="211"/>
      <c r="D3" s="211"/>
      <c r="E3" s="211"/>
    </row>
    <row r="4" spans="1:6" s="1" customFormat="1" ht="8.4499999999999993" customHeight="1" thickBot="1" x14ac:dyDescent="0.3">
      <c r="A4" s="2"/>
      <c r="B4" s="2"/>
      <c r="C4" s="2"/>
      <c r="D4" s="3"/>
      <c r="E4" s="3"/>
    </row>
    <row r="5" spans="1:6" ht="30.6" customHeight="1" thickTop="1" x14ac:dyDescent="0.3">
      <c r="A5" s="217" t="s">
        <v>1</v>
      </c>
      <c r="B5" s="215" t="s">
        <v>2</v>
      </c>
      <c r="C5" s="215" t="s">
        <v>3</v>
      </c>
      <c r="D5" s="213" t="s">
        <v>277</v>
      </c>
      <c r="E5" s="214"/>
    </row>
    <row r="6" spans="1:6" ht="16.899999999999999" customHeight="1" x14ac:dyDescent="0.3">
      <c r="A6" s="218"/>
      <c r="B6" s="216"/>
      <c r="C6" s="216"/>
      <c r="D6" s="199" t="s">
        <v>275</v>
      </c>
      <c r="E6" s="200" t="s">
        <v>276</v>
      </c>
    </row>
    <row r="7" spans="1:6" ht="16.149999999999999" customHeight="1" x14ac:dyDescent="0.3">
      <c r="A7" s="10" t="s">
        <v>7</v>
      </c>
      <c r="B7" s="11" t="s">
        <v>8</v>
      </c>
      <c r="C7" s="12"/>
      <c r="D7" s="14"/>
      <c r="E7" s="15"/>
    </row>
    <row r="8" spans="1:6" ht="21" customHeight="1" x14ac:dyDescent="0.3">
      <c r="A8" s="16" t="s">
        <v>9</v>
      </c>
      <c r="B8" s="17" t="s">
        <v>10</v>
      </c>
      <c r="C8" s="18" t="s">
        <v>11</v>
      </c>
      <c r="D8" s="20"/>
      <c r="E8" s="21"/>
    </row>
    <row r="9" spans="1:6" ht="28.9" customHeight="1" x14ac:dyDescent="0.3">
      <c r="A9" s="16" t="s">
        <v>12</v>
      </c>
      <c r="B9" s="17" t="s">
        <v>13</v>
      </c>
      <c r="C9" s="18" t="s">
        <v>11</v>
      </c>
      <c r="D9" s="20"/>
      <c r="E9" s="21"/>
    </row>
    <row r="10" spans="1:6" ht="56.45" customHeight="1" thickBot="1" x14ac:dyDescent="0.35">
      <c r="A10" s="16" t="s">
        <v>14</v>
      </c>
      <c r="B10" s="17" t="s">
        <v>15</v>
      </c>
      <c r="C10" s="18" t="s">
        <v>16</v>
      </c>
      <c r="D10" s="20"/>
      <c r="E10" s="21"/>
    </row>
    <row r="11" spans="1:6" ht="22.9" customHeight="1" x14ac:dyDescent="0.3">
      <c r="A11" s="24" t="s">
        <v>18</v>
      </c>
      <c r="B11" s="25" t="s">
        <v>184</v>
      </c>
      <c r="C11" s="26"/>
      <c r="D11" s="27"/>
      <c r="E11" s="28"/>
    </row>
    <row r="12" spans="1:6" ht="28.9" customHeight="1" x14ac:dyDescent="0.3">
      <c r="A12" s="16" t="s">
        <v>19</v>
      </c>
      <c r="B12" s="17" t="s">
        <v>20</v>
      </c>
      <c r="C12" s="18" t="s">
        <v>16</v>
      </c>
      <c r="D12" s="20"/>
      <c r="E12" s="15"/>
    </row>
    <row r="13" spans="1:6" ht="70.150000000000006" customHeight="1" x14ac:dyDescent="0.3">
      <c r="A13" s="16" t="s">
        <v>21</v>
      </c>
      <c r="B13" s="17" t="s">
        <v>22</v>
      </c>
      <c r="C13" s="18" t="s">
        <v>23</v>
      </c>
      <c r="D13" s="20"/>
      <c r="E13" s="15"/>
    </row>
    <row r="14" spans="1:6" ht="60.6" customHeight="1" x14ac:dyDescent="0.3">
      <c r="A14" s="16" t="s">
        <v>24</v>
      </c>
      <c r="B14" s="17" t="s">
        <v>185</v>
      </c>
      <c r="C14" s="18" t="s">
        <v>16</v>
      </c>
      <c r="D14" s="20"/>
      <c r="E14" s="15"/>
    </row>
    <row r="15" spans="1:6" ht="26.45" customHeight="1" x14ac:dyDescent="0.3">
      <c r="A15" s="16" t="s">
        <v>26</v>
      </c>
      <c r="B15" s="29" t="s">
        <v>27</v>
      </c>
      <c r="C15" s="30" t="s">
        <v>25</v>
      </c>
      <c r="D15" s="31"/>
      <c r="E15" s="32"/>
    </row>
    <row r="16" spans="1:6" ht="46.9" customHeight="1" x14ac:dyDescent="0.3">
      <c r="A16" s="16" t="s">
        <v>28</v>
      </c>
      <c r="B16" s="29" t="s">
        <v>29</v>
      </c>
      <c r="C16" s="33" t="s">
        <v>25</v>
      </c>
      <c r="D16" s="34"/>
      <c r="E16" s="32"/>
    </row>
    <row r="17" spans="1:5" ht="56.45" customHeight="1" x14ac:dyDescent="0.3">
      <c r="A17" s="16" t="s">
        <v>30</v>
      </c>
      <c r="B17" s="29" t="s">
        <v>31</v>
      </c>
      <c r="C17" s="33" t="s">
        <v>25</v>
      </c>
      <c r="D17" s="34"/>
      <c r="E17" s="32"/>
    </row>
    <row r="18" spans="1:5" ht="47.45" customHeight="1" x14ac:dyDescent="0.3">
      <c r="A18" s="16" t="s">
        <v>32</v>
      </c>
      <c r="B18" s="29" t="s">
        <v>33</v>
      </c>
      <c r="C18" s="33" t="s">
        <v>25</v>
      </c>
      <c r="D18" s="34"/>
      <c r="E18" s="32"/>
    </row>
    <row r="19" spans="1:5" ht="58.15" customHeight="1" x14ac:dyDescent="0.3">
      <c r="A19" s="16" t="s">
        <v>34</v>
      </c>
      <c r="B19" s="29" t="s">
        <v>35</v>
      </c>
      <c r="C19" s="33" t="s">
        <v>25</v>
      </c>
      <c r="D19" s="34"/>
      <c r="E19" s="32"/>
    </row>
    <row r="20" spans="1:5" ht="28.15" customHeight="1" x14ac:dyDescent="0.3">
      <c r="A20" s="16" t="s">
        <v>36</v>
      </c>
      <c r="B20" s="29" t="s">
        <v>37</v>
      </c>
      <c r="C20" s="33" t="s">
        <v>16</v>
      </c>
      <c r="D20" s="34"/>
      <c r="E20" s="32"/>
    </row>
    <row r="21" spans="1:5" ht="43.9" customHeight="1" x14ac:dyDescent="0.3">
      <c r="A21" s="16" t="s">
        <v>38</v>
      </c>
      <c r="B21" s="29" t="s">
        <v>39</v>
      </c>
      <c r="C21" s="33" t="s">
        <v>16</v>
      </c>
      <c r="D21" s="34"/>
      <c r="E21" s="32"/>
    </row>
    <row r="22" spans="1:5" ht="42.6" customHeight="1" x14ac:dyDescent="0.3">
      <c r="A22" s="16" t="s">
        <v>40</v>
      </c>
      <c r="B22" s="29" t="s">
        <v>41</v>
      </c>
      <c r="C22" s="33" t="s">
        <v>23</v>
      </c>
      <c r="D22" s="34"/>
      <c r="E22" s="32"/>
    </row>
    <row r="23" spans="1:5" ht="22.15" customHeight="1" thickBot="1" x14ac:dyDescent="0.35">
      <c r="A23" s="35"/>
      <c r="B23" s="36" t="s">
        <v>186</v>
      </c>
      <c r="C23" s="37"/>
      <c r="D23" s="38"/>
      <c r="E23" s="39"/>
    </row>
    <row r="24" spans="1:5" ht="17.45" customHeight="1" x14ac:dyDescent="0.3">
      <c r="A24" s="10" t="s">
        <v>42</v>
      </c>
      <c r="B24" s="25" t="s">
        <v>187</v>
      </c>
      <c r="C24" s="19"/>
      <c r="D24" s="20"/>
      <c r="E24" s="15"/>
    </row>
    <row r="25" spans="1:5" ht="58.9" customHeight="1" x14ac:dyDescent="0.3">
      <c r="A25" s="40" t="s">
        <v>43</v>
      </c>
      <c r="B25" s="41" t="s">
        <v>188</v>
      </c>
      <c r="C25" s="42" t="s">
        <v>16</v>
      </c>
      <c r="D25" s="43"/>
      <c r="E25" s="44"/>
    </row>
    <row r="26" spans="1:5" ht="45.6" customHeight="1" x14ac:dyDescent="0.3">
      <c r="A26" s="40" t="s">
        <v>44</v>
      </c>
      <c r="B26" s="41" t="s">
        <v>45</v>
      </c>
      <c r="C26" s="42" t="s">
        <v>16</v>
      </c>
      <c r="D26" s="43"/>
      <c r="E26" s="44"/>
    </row>
    <row r="27" spans="1:5" ht="42.6" customHeight="1" x14ac:dyDescent="0.3">
      <c r="A27" s="40" t="s">
        <v>46</v>
      </c>
      <c r="B27" s="29" t="s">
        <v>47</v>
      </c>
      <c r="C27" s="30" t="s">
        <v>16</v>
      </c>
      <c r="D27" s="31"/>
      <c r="E27" s="32"/>
    </row>
    <row r="28" spans="1:5" ht="44.45" customHeight="1" x14ac:dyDescent="0.3">
      <c r="A28" s="40" t="s">
        <v>48</v>
      </c>
      <c r="B28" s="29" t="s">
        <v>49</v>
      </c>
      <c r="C28" s="30" t="s">
        <v>50</v>
      </c>
      <c r="D28" s="45"/>
      <c r="E28" s="46"/>
    </row>
    <row r="29" spans="1:5" ht="33.6" customHeight="1" x14ac:dyDescent="0.3">
      <c r="A29" s="40" t="s">
        <v>51</v>
      </c>
      <c r="B29" s="29" t="s">
        <v>52</v>
      </c>
      <c r="C29" s="30" t="s">
        <v>16</v>
      </c>
      <c r="D29" s="45"/>
      <c r="E29" s="46"/>
    </row>
    <row r="30" spans="1:5" ht="33.6" customHeight="1" x14ac:dyDescent="0.3">
      <c r="A30" s="40" t="s">
        <v>53</v>
      </c>
      <c r="B30" s="29" t="s">
        <v>54</v>
      </c>
      <c r="C30" s="30" t="s">
        <v>16</v>
      </c>
      <c r="D30" s="45"/>
      <c r="E30" s="46"/>
    </row>
    <row r="31" spans="1:5" ht="33.6" customHeight="1" x14ac:dyDescent="0.3">
      <c r="A31" s="40" t="s">
        <v>55</v>
      </c>
      <c r="B31" s="29" t="s">
        <v>56</v>
      </c>
      <c r="C31" s="30" t="s">
        <v>16</v>
      </c>
      <c r="D31" s="45"/>
      <c r="E31" s="46"/>
    </row>
    <row r="32" spans="1:5" ht="42.6" customHeight="1" x14ac:dyDescent="0.3">
      <c r="A32" s="40" t="s">
        <v>271</v>
      </c>
      <c r="B32" s="29" t="s">
        <v>189</v>
      </c>
      <c r="C32" s="33" t="s">
        <v>23</v>
      </c>
      <c r="D32" s="47"/>
      <c r="E32" s="32"/>
    </row>
    <row r="33" spans="1:5" ht="100.9" customHeight="1" x14ac:dyDescent="0.3">
      <c r="A33" s="40" t="s">
        <v>272</v>
      </c>
      <c r="B33" s="140" t="s">
        <v>273</v>
      </c>
      <c r="C33" s="101" t="s">
        <v>25</v>
      </c>
      <c r="D33" s="102"/>
      <c r="E33" s="32"/>
    </row>
    <row r="34" spans="1:5" ht="46.15" customHeight="1" thickBot="1" x14ac:dyDescent="0.35">
      <c r="A34" s="40" t="s">
        <v>57</v>
      </c>
      <c r="B34" s="126" t="s">
        <v>269</v>
      </c>
      <c r="C34" s="123" t="s">
        <v>16</v>
      </c>
      <c r="D34" s="124"/>
      <c r="E34" s="50"/>
    </row>
    <row r="35" spans="1:5" ht="18.600000000000001" customHeight="1" x14ac:dyDescent="0.3">
      <c r="A35" s="24" t="s">
        <v>58</v>
      </c>
      <c r="B35" s="48" t="s">
        <v>191</v>
      </c>
      <c r="C35" s="18"/>
      <c r="D35" s="49"/>
      <c r="E35" s="50"/>
    </row>
    <row r="36" spans="1:5" ht="18" customHeight="1" x14ac:dyDescent="0.3">
      <c r="A36" s="51" t="s">
        <v>59</v>
      </c>
      <c r="B36" s="52" t="s">
        <v>60</v>
      </c>
      <c r="C36" s="53"/>
      <c r="D36" s="53"/>
      <c r="E36" s="54"/>
    </row>
    <row r="37" spans="1:5" ht="18" customHeight="1" x14ac:dyDescent="0.3">
      <c r="A37" s="55" t="s">
        <v>61</v>
      </c>
      <c r="B37" s="56" t="s">
        <v>62</v>
      </c>
      <c r="C37" s="33" t="s">
        <v>63</v>
      </c>
      <c r="D37" s="127"/>
      <c r="E37" s="57"/>
    </row>
    <row r="38" spans="1:5" ht="18" customHeight="1" x14ac:dyDescent="0.3">
      <c r="A38" s="55" t="s">
        <v>64</v>
      </c>
      <c r="B38" s="58" t="s">
        <v>65</v>
      </c>
      <c r="C38" s="33" t="s">
        <v>66</v>
      </c>
      <c r="D38" s="142"/>
      <c r="E38" s="60"/>
    </row>
    <row r="39" spans="1:5" ht="19.899999999999999" customHeight="1" x14ac:dyDescent="0.3">
      <c r="A39" s="55" t="s">
        <v>67</v>
      </c>
      <c r="B39" s="61" t="s">
        <v>68</v>
      </c>
      <c r="C39" s="33" t="s">
        <v>66</v>
      </c>
      <c r="D39" s="127"/>
      <c r="E39" s="63"/>
    </row>
    <row r="40" spans="1:5" ht="19.149999999999999" customHeight="1" x14ac:dyDescent="0.3">
      <c r="A40" s="64"/>
      <c r="B40" s="65" t="s">
        <v>69</v>
      </c>
      <c r="C40" s="66"/>
      <c r="D40" s="143"/>
      <c r="E40" s="67"/>
    </row>
    <row r="41" spans="1:5" ht="20.45" customHeight="1" x14ac:dyDescent="0.3">
      <c r="A41" s="68" t="s">
        <v>70</v>
      </c>
      <c r="B41" s="65" t="s">
        <v>71</v>
      </c>
      <c r="C41" s="66"/>
      <c r="D41" s="66"/>
      <c r="E41" s="70"/>
    </row>
    <row r="42" spans="1:5" ht="15.6" customHeight="1" x14ac:dyDescent="0.3">
      <c r="A42" s="55" t="s">
        <v>72</v>
      </c>
      <c r="B42" s="61" t="s">
        <v>73</v>
      </c>
      <c r="C42" s="33" t="s">
        <v>66</v>
      </c>
      <c r="D42" s="127"/>
      <c r="E42" s="63"/>
    </row>
    <row r="43" spans="1:5" ht="21.6" customHeight="1" x14ac:dyDescent="0.3">
      <c r="A43" s="55" t="s">
        <v>74</v>
      </c>
      <c r="B43" s="61" t="s">
        <v>75</v>
      </c>
      <c r="C43" s="33" t="s">
        <v>66</v>
      </c>
      <c r="D43" s="127"/>
      <c r="E43" s="63"/>
    </row>
    <row r="44" spans="1:5" ht="33.6" customHeight="1" x14ac:dyDescent="0.3">
      <c r="A44" s="55" t="s">
        <v>76</v>
      </c>
      <c r="B44" s="61" t="s">
        <v>77</v>
      </c>
      <c r="C44" s="33" t="s">
        <v>66</v>
      </c>
      <c r="D44" s="127"/>
      <c r="E44" s="63"/>
    </row>
    <row r="45" spans="1:5" ht="28.15" customHeight="1" x14ac:dyDescent="0.3">
      <c r="A45" s="55" t="s">
        <v>78</v>
      </c>
      <c r="B45" s="61" t="s">
        <v>79</v>
      </c>
      <c r="C45" s="33" t="s">
        <v>66</v>
      </c>
      <c r="D45" s="127"/>
      <c r="E45" s="63"/>
    </row>
    <row r="46" spans="1:5" ht="14.45" customHeight="1" x14ac:dyDescent="0.3">
      <c r="A46" s="55" t="s">
        <v>80</v>
      </c>
      <c r="B46" s="61" t="s">
        <v>81</v>
      </c>
      <c r="C46" s="33" t="s">
        <v>63</v>
      </c>
      <c r="D46" s="127"/>
      <c r="E46" s="63"/>
    </row>
    <row r="47" spans="1:5" ht="18" customHeight="1" x14ac:dyDescent="0.3">
      <c r="A47" s="68" t="s">
        <v>83</v>
      </c>
      <c r="B47" s="65" t="s">
        <v>84</v>
      </c>
      <c r="C47" s="66"/>
      <c r="D47" s="66"/>
      <c r="E47" s="70"/>
    </row>
    <row r="48" spans="1:5" ht="18" customHeight="1" x14ac:dyDescent="0.3">
      <c r="A48" s="55" t="s">
        <v>85</v>
      </c>
      <c r="B48" s="61" t="s">
        <v>86</v>
      </c>
      <c r="C48" s="33" t="s">
        <v>63</v>
      </c>
      <c r="D48" s="127"/>
      <c r="E48" s="63"/>
    </row>
    <row r="49" spans="1:5" ht="18" customHeight="1" x14ac:dyDescent="0.3">
      <c r="A49" s="55" t="s">
        <v>87</v>
      </c>
      <c r="B49" s="61" t="s">
        <v>88</v>
      </c>
      <c r="C49" s="33" t="s">
        <v>63</v>
      </c>
      <c r="D49" s="127"/>
      <c r="E49" s="63"/>
    </row>
    <row r="50" spans="1:5" ht="13.9" customHeight="1" x14ac:dyDescent="0.3">
      <c r="A50" s="55" t="s">
        <v>89</v>
      </c>
      <c r="B50" s="61" t="s">
        <v>90</v>
      </c>
      <c r="C50" s="33" t="s">
        <v>63</v>
      </c>
      <c r="D50" s="127"/>
      <c r="E50" s="63"/>
    </row>
    <row r="51" spans="1:5" ht="18" customHeight="1" x14ac:dyDescent="0.3">
      <c r="A51" s="68" t="s">
        <v>92</v>
      </c>
      <c r="B51" s="65" t="s">
        <v>93</v>
      </c>
      <c r="C51" s="66"/>
      <c r="D51" s="33"/>
      <c r="E51" s="70"/>
    </row>
    <row r="52" spans="1:5" ht="18" customHeight="1" x14ac:dyDescent="0.3">
      <c r="A52" s="71" t="s">
        <v>94</v>
      </c>
      <c r="B52" s="61" t="s">
        <v>95</v>
      </c>
      <c r="C52" s="72" t="s">
        <v>16</v>
      </c>
      <c r="D52" s="127"/>
      <c r="E52" s="63"/>
    </row>
    <row r="53" spans="1:5" ht="16.149999999999999" customHeight="1" x14ac:dyDescent="0.3">
      <c r="A53" s="71" t="s">
        <v>96</v>
      </c>
      <c r="B53" s="61" t="s">
        <v>97</v>
      </c>
      <c r="C53" s="72" t="s">
        <v>16</v>
      </c>
      <c r="D53" s="127"/>
      <c r="E53" s="63"/>
    </row>
    <row r="54" spans="1:5" ht="18" customHeight="1" x14ac:dyDescent="0.3">
      <c r="A54" s="68" t="s">
        <v>99</v>
      </c>
      <c r="B54" s="73" t="s">
        <v>100</v>
      </c>
      <c r="C54" s="66"/>
      <c r="D54" s="143"/>
      <c r="E54" s="67"/>
    </row>
    <row r="55" spans="1:5" ht="18" customHeight="1" x14ac:dyDescent="0.3">
      <c r="A55" s="71" t="s">
        <v>101</v>
      </c>
      <c r="B55" s="61" t="s">
        <v>102</v>
      </c>
      <c r="C55" s="72" t="s">
        <v>25</v>
      </c>
      <c r="D55" s="127"/>
      <c r="E55" s="63"/>
    </row>
    <row r="56" spans="1:5" ht="14.45" customHeight="1" x14ac:dyDescent="0.3">
      <c r="A56" s="71" t="s">
        <v>103</v>
      </c>
      <c r="B56" s="61" t="s">
        <v>104</v>
      </c>
      <c r="C56" s="33" t="s">
        <v>63</v>
      </c>
      <c r="D56" s="127"/>
      <c r="E56" s="63"/>
    </row>
    <row r="57" spans="1:5" ht="18" customHeight="1" x14ac:dyDescent="0.3">
      <c r="A57" s="68" t="s">
        <v>106</v>
      </c>
      <c r="B57" s="65" t="s">
        <v>107</v>
      </c>
      <c r="C57" s="66"/>
      <c r="D57" s="66"/>
      <c r="E57" s="76"/>
    </row>
    <row r="58" spans="1:5" ht="18" customHeight="1" x14ac:dyDescent="0.3">
      <c r="A58" s="77" t="s">
        <v>108</v>
      </c>
      <c r="B58" s="56" t="s">
        <v>109</v>
      </c>
      <c r="C58" s="33" t="s">
        <v>23</v>
      </c>
      <c r="D58" s="144"/>
      <c r="E58" s="57"/>
    </row>
    <row r="59" spans="1:5" ht="18" customHeight="1" x14ac:dyDescent="0.3">
      <c r="A59" s="77" t="s">
        <v>111</v>
      </c>
      <c r="B59" s="56" t="s">
        <v>112</v>
      </c>
      <c r="C59" s="33" t="s">
        <v>113</v>
      </c>
      <c r="D59" s="144"/>
      <c r="E59" s="57"/>
    </row>
    <row r="60" spans="1:5" ht="14.45" customHeight="1" x14ac:dyDescent="0.3">
      <c r="A60" s="77" t="s">
        <v>114</v>
      </c>
      <c r="B60" s="56" t="s">
        <v>115</v>
      </c>
      <c r="C60" s="33" t="s">
        <v>113</v>
      </c>
      <c r="D60" s="144"/>
      <c r="E60" s="57"/>
    </row>
    <row r="61" spans="1:5" ht="18" customHeight="1" x14ac:dyDescent="0.3">
      <c r="A61" s="77" t="s">
        <v>116</v>
      </c>
      <c r="B61" s="56" t="s">
        <v>117</v>
      </c>
      <c r="C61" s="33" t="s">
        <v>113</v>
      </c>
      <c r="D61" s="144"/>
      <c r="E61" s="57"/>
    </row>
    <row r="62" spans="1:5" ht="18" customHeight="1" x14ac:dyDescent="0.3">
      <c r="A62" s="77" t="s">
        <v>118</v>
      </c>
      <c r="B62" s="56" t="s">
        <v>119</v>
      </c>
      <c r="C62" s="33" t="s">
        <v>113</v>
      </c>
      <c r="D62" s="144"/>
      <c r="E62" s="57"/>
    </row>
    <row r="63" spans="1:5" ht="18" customHeight="1" x14ac:dyDescent="0.3">
      <c r="A63" s="77" t="s">
        <v>120</v>
      </c>
      <c r="B63" s="56" t="s">
        <v>121</v>
      </c>
      <c r="C63" s="33" t="s">
        <v>113</v>
      </c>
      <c r="D63" s="144"/>
      <c r="E63" s="57"/>
    </row>
    <row r="64" spans="1:5" ht="18" customHeight="1" x14ac:dyDescent="0.3">
      <c r="A64" s="68" t="s">
        <v>123</v>
      </c>
      <c r="B64" s="65" t="s">
        <v>124</v>
      </c>
      <c r="C64" s="66"/>
      <c r="D64" s="33"/>
      <c r="E64" s="81"/>
    </row>
    <row r="65" spans="1:5" ht="18" customHeight="1" x14ac:dyDescent="0.3">
      <c r="A65" s="71" t="s">
        <v>125</v>
      </c>
      <c r="B65" s="61" t="s">
        <v>126</v>
      </c>
      <c r="C65" s="33" t="s">
        <v>63</v>
      </c>
      <c r="D65" s="127"/>
      <c r="E65" s="63"/>
    </row>
    <row r="66" spans="1:5" ht="18" customHeight="1" x14ac:dyDescent="0.3">
      <c r="A66" s="71" t="s">
        <v>127</v>
      </c>
      <c r="B66" s="61" t="s">
        <v>128</v>
      </c>
      <c r="C66" s="33" t="s">
        <v>63</v>
      </c>
      <c r="D66" s="127"/>
      <c r="E66" s="63"/>
    </row>
    <row r="67" spans="1:5" ht="13.9" customHeight="1" x14ac:dyDescent="0.3">
      <c r="A67" s="71" t="s">
        <v>129</v>
      </c>
      <c r="B67" s="61" t="s">
        <v>130</v>
      </c>
      <c r="C67" s="33" t="s">
        <v>63</v>
      </c>
      <c r="D67" s="127"/>
      <c r="E67" s="63"/>
    </row>
    <row r="68" spans="1:5" ht="21.6" customHeight="1" thickBot="1" x14ac:dyDescent="0.35">
      <c r="A68" s="84"/>
      <c r="B68" s="85" t="s">
        <v>192</v>
      </c>
      <c r="C68" s="86"/>
      <c r="D68" s="146"/>
      <c r="E68" s="87"/>
    </row>
    <row r="69" spans="1:5" ht="76.150000000000006" customHeight="1" x14ac:dyDescent="0.3">
      <c r="A69" s="88" t="s">
        <v>132</v>
      </c>
      <c r="B69" s="89" t="s">
        <v>265</v>
      </c>
      <c r="C69" s="90"/>
      <c r="D69" s="91"/>
      <c r="E69" s="92"/>
    </row>
    <row r="70" spans="1:5" ht="54.6" customHeight="1" x14ac:dyDescent="0.3">
      <c r="A70" s="16" t="s">
        <v>133</v>
      </c>
      <c r="B70" s="17" t="s">
        <v>278</v>
      </c>
      <c r="C70" s="19" t="s">
        <v>16</v>
      </c>
      <c r="D70" s="93"/>
      <c r="E70" s="15"/>
    </row>
    <row r="71" spans="1:5" ht="43.9" customHeight="1" x14ac:dyDescent="0.3">
      <c r="A71" s="16"/>
      <c r="B71" s="17" t="s">
        <v>193</v>
      </c>
      <c r="C71" s="19" t="s">
        <v>16</v>
      </c>
      <c r="D71" s="93"/>
      <c r="E71" s="15"/>
    </row>
    <row r="72" spans="1:5" ht="47.45" customHeight="1" x14ac:dyDescent="0.3">
      <c r="A72" s="16" t="s">
        <v>134</v>
      </c>
      <c r="B72" s="17" t="s">
        <v>194</v>
      </c>
      <c r="C72" s="19" t="s">
        <v>16</v>
      </c>
      <c r="D72" s="93"/>
      <c r="E72" s="15"/>
    </row>
    <row r="73" spans="1:5" ht="17.45" customHeight="1" x14ac:dyDescent="0.3">
      <c r="A73" s="94" t="s">
        <v>136</v>
      </c>
      <c r="B73" s="95" t="s">
        <v>137</v>
      </c>
      <c r="C73" s="96"/>
      <c r="D73" s="97"/>
      <c r="E73" s="92"/>
    </row>
    <row r="74" spans="1:5" s="98" customFormat="1" ht="70.900000000000006" customHeight="1" x14ac:dyDescent="0.3">
      <c r="A74" s="16" t="s">
        <v>127</v>
      </c>
      <c r="B74" s="17" t="s">
        <v>138</v>
      </c>
      <c r="C74" s="18" t="s">
        <v>25</v>
      </c>
      <c r="D74" s="49"/>
      <c r="E74" s="50"/>
    </row>
    <row r="75" spans="1:5" s="98" customFormat="1" ht="67.900000000000006" customHeight="1" x14ac:dyDescent="0.3">
      <c r="A75" s="16" t="s">
        <v>129</v>
      </c>
      <c r="B75" s="17" t="s">
        <v>195</v>
      </c>
      <c r="C75" s="18" t="s">
        <v>25</v>
      </c>
      <c r="D75" s="49"/>
      <c r="E75" s="50"/>
    </row>
    <row r="76" spans="1:5" s="98" customFormat="1" ht="72.599999999999994" customHeight="1" x14ac:dyDescent="0.3">
      <c r="A76" s="16" t="s">
        <v>139</v>
      </c>
      <c r="B76" s="99" t="s">
        <v>140</v>
      </c>
      <c r="C76" s="18" t="s">
        <v>25</v>
      </c>
      <c r="D76" s="100"/>
      <c r="E76" s="50"/>
    </row>
    <row r="77" spans="1:5" s="98" customFormat="1" ht="18" customHeight="1" x14ac:dyDescent="0.3">
      <c r="A77" s="94" t="s">
        <v>142</v>
      </c>
      <c r="B77" s="95" t="s">
        <v>196</v>
      </c>
      <c r="C77" s="96"/>
      <c r="D77" s="97"/>
      <c r="E77" s="92"/>
    </row>
    <row r="78" spans="1:5" s="106" customFormat="1" ht="18.600000000000001" customHeight="1" x14ac:dyDescent="0.2">
      <c r="A78" s="55" t="s">
        <v>143</v>
      </c>
      <c r="B78" s="29" t="s">
        <v>144</v>
      </c>
      <c r="C78" s="33" t="s">
        <v>66</v>
      </c>
      <c r="D78" s="147"/>
      <c r="E78" s="105"/>
    </row>
    <row r="79" spans="1:5" s="106" customFormat="1" ht="19.149999999999999" customHeight="1" x14ac:dyDescent="0.2">
      <c r="A79" s="55" t="s">
        <v>145</v>
      </c>
      <c r="B79" s="29" t="s">
        <v>146</v>
      </c>
      <c r="C79" s="33" t="s">
        <v>66</v>
      </c>
      <c r="D79" s="147"/>
      <c r="E79" s="105"/>
    </row>
    <row r="80" spans="1:5" s="106" customFormat="1" ht="34.5" x14ac:dyDescent="0.2">
      <c r="A80" s="55" t="s">
        <v>147</v>
      </c>
      <c r="B80" s="29" t="s">
        <v>148</v>
      </c>
      <c r="C80" s="33" t="s">
        <v>66</v>
      </c>
      <c r="D80" s="147"/>
      <c r="E80" s="105"/>
    </row>
    <row r="81" spans="1:5" s="106" customFormat="1" ht="18" customHeight="1" x14ac:dyDescent="0.2">
      <c r="A81" s="55" t="s">
        <v>149</v>
      </c>
      <c r="B81" s="29" t="s">
        <v>150</v>
      </c>
      <c r="C81" s="33" t="s">
        <v>66</v>
      </c>
      <c r="D81" s="147"/>
      <c r="E81" s="105"/>
    </row>
    <row r="82" spans="1:5" s="106" customFormat="1" ht="33" x14ac:dyDescent="0.2">
      <c r="A82" s="55" t="s">
        <v>151</v>
      </c>
      <c r="B82" s="29" t="s">
        <v>152</v>
      </c>
      <c r="C82" s="33" t="s">
        <v>66</v>
      </c>
      <c r="D82" s="147"/>
      <c r="E82" s="105"/>
    </row>
    <row r="83" spans="1:5" s="106" customFormat="1" ht="20.45" customHeight="1" x14ac:dyDescent="0.2">
      <c r="A83" s="55" t="s">
        <v>153</v>
      </c>
      <c r="B83" s="29" t="s">
        <v>154</v>
      </c>
      <c r="C83" s="33" t="s">
        <v>63</v>
      </c>
      <c r="D83" s="147"/>
      <c r="E83" s="105"/>
    </row>
    <row r="84" spans="1:5" s="106" customFormat="1" ht="18" x14ac:dyDescent="0.2">
      <c r="A84" s="55" t="s">
        <v>155</v>
      </c>
      <c r="B84" s="29" t="s">
        <v>156</v>
      </c>
      <c r="C84" s="33" t="s">
        <v>63</v>
      </c>
      <c r="D84" s="147"/>
      <c r="E84" s="105"/>
    </row>
    <row r="85" spans="1:5" s="106" customFormat="1" ht="18" x14ac:dyDescent="0.2">
      <c r="A85" s="55" t="s">
        <v>157</v>
      </c>
      <c r="B85" s="29" t="s">
        <v>158</v>
      </c>
      <c r="C85" s="33" t="s">
        <v>63</v>
      </c>
      <c r="D85" s="147"/>
      <c r="E85" s="105"/>
    </row>
    <row r="86" spans="1:5" s="98" customFormat="1" ht="42.6" customHeight="1" x14ac:dyDescent="0.3">
      <c r="A86" s="55" t="s">
        <v>159</v>
      </c>
      <c r="B86" s="17" t="s">
        <v>160</v>
      </c>
      <c r="C86" s="18" t="s">
        <v>16</v>
      </c>
      <c r="D86" s="49"/>
      <c r="E86" s="50"/>
    </row>
    <row r="87" spans="1:5" s="98" customFormat="1" ht="16.899999999999999" customHeight="1" x14ac:dyDescent="0.3">
      <c r="A87" s="94" t="s">
        <v>164</v>
      </c>
      <c r="B87" s="119" t="s">
        <v>165</v>
      </c>
      <c r="C87" s="12"/>
      <c r="D87" s="120"/>
      <c r="E87" s="121"/>
    </row>
    <row r="88" spans="1:5" s="98" customFormat="1" ht="31.9" customHeight="1" x14ac:dyDescent="0.3">
      <c r="A88" s="16" t="s">
        <v>166</v>
      </c>
      <c r="B88" s="17" t="s">
        <v>167</v>
      </c>
      <c r="C88" s="33" t="s">
        <v>16</v>
      </c>
      <c r="D88" s="102"/>
      <c r="E88" s="103"/>
    </row>
    <row r="89" spans="1:5" s="98" customFormat="1" ht="19.899999999999999" customHeight="1" x14ac:dyDescent="0.3">
      <c r="A89" s="16" t="s">
        <v>274</v>
      </c>
      <c r="B89" s="17" t="s">
        <v>169</v>
      </c>
      <c r="C89" s="33" t="s">
        <v>16</v>
      </c>
      <c r="D89" s="102"/>
      <c r="E89" s="122"/>
    </row>
    <row r="90" spans="1:5" s="98" customFormat="1" ht="44.45" customHeight="1" x14ac:dyDescent="0.3">
      <c r="A90" s="16" t="s">
        <v>168</v>
      </c>
      <c r="B90" s="17" t="s">
        <v>197</v>
      </c>
      <c r="C90" s="33" t="s">
        <v>16</v>
      </c>
      <c r="D90" s="102"/>
      <c r="E90" s="122"/>
    </row>
    <row r="91" spans="1:5" s="98" customFormat="1" ht="20.45" customHeight="1" x14ac:dyDescent="0.3">
      <c r="A91" s="94" t="s">
        <v>171</v>
      </c>
      <c r="B91" s="95" t="s">
        <v>172</v>
      </c>
      <c r="C91" s="123"/>
      <c r="D91" s="124"/>
      <c r="E91" s="125"/>
    </row>
    <row r="92" spans="1:5" ht="108" customHeight="1" x14ac:dyDescent="0.3">
      <c r="A92" s="16" t="s">
        <v>173</v>
      </c>
      <c r="B92" s="140" t="s">
        <v>267</v>
      </c>
      <c r="C92" s="123" t="s">
        <v>25</v>
      </c>
      <c r="D92" s="124"/>
      <c r="E92" s="50"/>
    </row>
    <row r="93" spans="1:5" ht="42" customHeight="1" x14ac:dyDescent="0.3">
      <c r="A93" s="16" t="s">
        <v>174</v>
      </c>
      <c r="B93" s="126" t="s">
        <v>268</v>
      </c>
      <c r="C93" s="123" t="s">
        <v>16</v>
      </c>
      <c r="D93" s="124"/>
      <c r="E93" s="50"/>
    </row>
    <row r="94" spans="1:5" ht="43.15" customHeight="1" x14ac:dyDescent="0.3">
      <c r="A94" s="16"/>
      <c r="B94" s="126" t="s">
        <v>270</v>
      </c>
      <c r="C94" s="123" t="s">
        <v>16</v>
      </c>
      <c r="D94" s="182"/>
      <c r="E94" s="50"/>
    </row>
    <row r="95" spans="1:5" ht="30" customHeight="1" x14ac:dyDescent="0.3">
      <c r="A95" s="16" t="s">
        <v>175</v>
      </c>
      <c r="B95" s="99" t="s">
        <v>176</v>
      </c>
      <c r="C95" s="123" t="s">
        <v>177</v>
      </c>
      <c r="D95" s="124"/>
      <c r="E95" s="50"/>
    </row>
    <row r="96" spans="1:5" ht="18" customHeight="1" x14ac:dyDescent="0.3">
      <c r="A96" s="16" t="s">
        <v>178</v>
      </c>
      <c r="B96" s="126" t="s">
        <v>179</v>
      </c>
      <c r="C96" s="123" t="s">
        <v>177</v>
      </c>
      <c r="D96" s="124"/>
      <c r="E96" s="50"/>
    </row>
    <row r="97" spans="1:5" ht="19.149999999999999" customHeight="1" x14ac:dyDescent="0.3">
      <c r="A97" s="16" t="s">
        <v>180</v>
      </c>
      <c r="B97" s="126" t="s">
        <v>181</v>
      </c>
      <c r="C97" s="123" t="s">
        <v>177</v>
      </c>
      <c r="D97" s="124"/>
      <c r="E97" s="125"/>
    </row>
    <row r="98" spans="1:5" ht="28.9" customHeight="1" thickBot="1" x14ac:dyDescent="0.35">
      <c r="A98" s="94" t="s">
        <v>263</v>
      </c>
      <c r="B98" s="148" t="s">
        <v>266</v>
      </c>
      <c r="C98" s="123"/>
      <c r="D98" s="124"/>
      <c r="E98" s="125"/>
    </row>
    <row r="99" spans="1:5" ht="19.899999999999999" customHeight="1" x14ac:dyDescent="0.3">
      <c r="A99" s="149" t="s">
        <v>200</v>
      </c>
      <c r="B99" s="150" t="s">
        <v>202</v>
      </c>
      <c r="C99" s="151"/>
      <c r="D99" s="183"/>
      <c r="E99" s="153"/>
    </row>
    <row r="100" spans="1:5" ht="19.899999999999999" customHeight="1" x14ac:dyDescent="0.3">
      <c r="A100" s="154" t="s">
        <v>201</v>
      </c>
      <c r="B100" s="155" t="s">
        <v>62</v>
      </c>
      <c r="C100" s="33" t="s">
        <v>63</v>
      </c>
      <c r="D100" s="184"/>
      <c r="E100" s="157"/>
    </row>
    <row r="101" spans="1:5" ht="19.899999999999999" customHeight="1" x14ac:dyDescent="0.3">
      <c r="A101" s="154" t="s">
        <v>206</v>
      </c>
      <c r="B101" s="158" t="s">
        <v>203</v>
      </c>
      <c r="C101" s="33" t="s">
        <v>66</v>
      </c>
      <c r="D101" s="185"/>
      <c r="E101" s="157"/>
    </row>
    <row r="102" spans="1:5" ht="19.899999999999999" customHeight="1" x14ac:dyDescent="0.3">
      <c r="A102" s="154" t="s">
        <v>215</v>
      </c>
      <c r="B102" s="158" t="s">
        <v>204</v>
      </c>
      <c r="C102" s="33" t="s">
        <v>66</v>
      </c>
      <c r="D102" s="185"/>
      <c r="E102" s="157"/>
    </row>
    <row r="103" spans="1:5" ht="19.899999999999999" customHeight="1" thickBot="1" x14ac:dyDescent="0.35">
      <c r="A103" s="154" t="s">
        <v>219</v>
      </c>
      <c r="B103" s="158" t="s">
        <v>205</v>
      </c>
      <c r="C103" s="33" t="s">
        <v>66</v>
      </c>
      <c r="D103" s="186"/>
      <c r="E103" s="157"/>
    </row>
    <row r="104" spans="1:5" ht="19.899999999999999" customHeight="1" x14ac:dyDescent="0.3">
      <c r="A104" s="149" t="s">
        <v>244</v>
      </c>
      <c r="B104" s="150" t="s">
        <v>207</v>
      </c>
      <c r="C104" s="151"/>
      <c r="D104" s="183"/>
      <c r="E104" s="153"/>
    </row>
    <row r="105" spans="1:5" ht="19.899999999999999" customHeight="1" x14ac:dyDescent="0.3">
      <c r="A105" s="154" t="s">
        <v>245</v>
      </c>
      <c r="B105" s="29" t="s">
        <v>208</v>
      </c>
      <c r="C105" s="33" t="s">
        <v>66</v>
      </c>
      <c r="D105" s="185"/>
      <c r="E105" s="157"/>
    </row>
    <row r="106" spans="1:5" ht="19.899999999999999" customHeight="1" x14ac:dyDescent="0.3">
      <c r="A106" s="154" t="s">
        <v>246</v>
      </c>
      <c r="B106" s="29" t="s">
        <v>209</v>
      </c>
      <c r="C106" s="33" t="s">
        <v>66</v>
      </c>
      <c r="D106" s="185"/>
      <c r="E106" s="157"/>
    </row>
    <row r="107" spans="1:5" ht="19.899999999999999" customHeight="1" x14ac:dyDescent="0.3">
      <c r="A107" s="154" t="s">
        <v>247</v>
      </c>
      <c r="B107" s="29" t="s">
        <v>210</v>
      </c>
      <c r="C107" s="33" t="s">
        <v>66</v>
      </c>
      <c r="D107" s="185"/>
      <c r="E107" s="157"/>
    </row>
    <row r="108" spans="1:5" ht="19.899999999999999" customHeight="1" x14ac:dyDescent="0.3">
      <c r="A108" s="154" t="s">
        <v>248</v>
      </c>
      <c r="B108" s="29" t="s">
        <v>211</v>
      </c>
      <c r="C108" s="33" t="s">
        <v>66</v>
      </c>
      <c r="D108" s="185"/>
      <c r="E108" s="157"/>
    </row>
    <row r="109" spans="1:5" ht="25.9" customHeight="1" x14ac:dyDescent="0.3">
      <c r="A109" s="154" t="s">
        <v>249</v>
      </c>
      <c r="B109" s="29" t="s">
        <v>212</v>
      </c>
      <c r="C109" s="33" t="s">
        <v>66</v>
      </c>
      <c r="D109" s="185"/>
      <c r="E109" s="157"/>
    </row>
    <row r="110" spans="1:5" ht="19.899999999999999" customHeight="1" x14ac:dyDescent="0.3">
      <c r="A110" s="154" t="s">
        <v>250</v>
      </c>
      <c r="B110" s="158" t="s">
        <v>213</v>
      </c>
      <c r="C110" s="33" t="s">
        <v>63</v>
      </c>
      <c r="D110" s="186"/>
      <c r="E110" s="157"/>
    </row>
    <row r="111" spans="1:5" ht="19.899999999999999" customHeight="1" x14ac:dyDescent="0.3">
      <c r="A111" s="154" t="s">
        <v>251</v>
      </c>
      <c r="B111" s="165" t="s">
        <v>214</v>
      </c>
      <c r="C111" s="33" t="s">
        <v>16</v>
      </c>
      <c r="D111" s="188"/>
      <c r="E111" s="157"/>
    </row>
    <row r="112" spans="1:5" ht="12.6" customHeight="1" x14ac:dyDescent="0.3">
      <c r="A112" s="172" t="s">
        <v>252</v>
      </c>
      <c r="B112" s="173" t="s">
        <v>216</v>
      </c>
      <c r="C112" s="174"/>
      <c r="D112" s="190"/>
      <c r="E112" s="176"/>
    </row>
    <row r="113" spans="1:5" ht="24" customHeight="1" x14ac:dyDescent="0.3">
      <c r="A113" s="154" t="s">
        <v>253</v>
      </c>
      <c r="B113" s="158" t="s">
        <v>217</v>
      </c>
      <c r="C113" s="33" t="s">
        <v>63</v>
      </c>
      <c r="D113" s="185"/>
      <c r="E113" s="157"/>
    </row>
    <row r="114" spans="1:5" ht="23.45" customHeight="1" thickBot="1" x14ac:dyDescent="0.35">
      <c r="A114" s="154" t="s">
        <v>254</v>
      </c>
      <c r="B114" s="158" t="s">
        <v>218</v>
      </c>
      <c r="C114" s="33" t="s">
        <v>66</v>
      </c>
      <c r="D114" s="185"/>
      <c r="E114" s="157"/>
    </row>
    <row r="115" spans="1:5" ht="19.899999999999999" customHeight="1" x14ac:dyDescent="0.3">
      <c r="A115" s="149" t="s">
        <v>219</v>
      </c>
      <c r="B115" s="150" t="s">
        <v>220</v>
      </c>
      <c r="C115" s="151"/>
      <c r="D115" s="183"/>
      <c r="E115" s="153"/>
    </row>
    <row r="116" spans="1:5" ht="22.9" customHeight="1" x14ac:dyDescent="0.3">
      <c r="A116" s="154" t="s">
        <v>221</v>
      </c>
      <c r="B116" s="158" t="s">
        <v>222</v>
      </c>
      <c r="C116" s="177" t="s">
        <v>16</v>
      </c>
      <c r="D116" s="186"/>
      <c r="E116" s="157"/>
    </row>
    <row r="117" spans="1:5" ht="19.899999999999999" customHeight="1" x14ac:dyDescent="0.3">
      <c r="A117" s="172" t="s">
        <v>223</v>
      </c>
      <c r="B117" s="173" t="s">
        <v>224</v>
      </c>
      <c r="C117" s="174"/>
      <c r="D117" s="190"/>
      <c r="E117" s="176"/>
    </row>
    <row r="118" spans="1:5" ht="27.6" customHeight="1" x14ac:dyDescent="0.3">
      <c r="A118" s="154" t="s">
        <v>225</v>
      </c>
      <c r="B118" s="158" t="s">
        <v>226</v>
      </c>
      <c r="C118" s="33" t="s">
        <v>63</v>
      </c>
      <c r="D118" s="185"/>
      <c r="E118" s="157"/>
    </row>
    <row r="119" spans="1:5" ht="19.899999999999999" customHeight="1" thickBot="1" x14ac:dyDescent="0.35">
      <c r="A119" s="154" t="s">
        <v>227</v>
      </c>
      <c r="B119" s="158" t="s">
        <v>228</v>
      </c>
      <c r="C119" s="33" t="s">
        <v>63</v>
      </c>
      <c r="D119" s="186"/>
      <c r="E119" s="157"/>
    </row>
    <row r="120" spans="1:5" ht="14.45" customHeight="1" x14ac:dyDescent="0.3">
      <c r="A120" s="149" t="s">
        <v>229</v>
      </c>
      <c r="B120" s="150" t="s">
        <v>230</v>
      </c>
      <c r="C120" s="151"/>
      <c r="D120" s="183"/>
      <c r="E120" s="153"/>
    </row>
    <row r="121" spans="1:5" ht="19.899999999999999" customHeight="1" x14ac:dyDescent="0.3">
      <c r="A121" s="154" t="s">
        <v>231</v>
      </c>
      <c r="B121" s="158" t="s">
        <v>232</v>
      </c>
      <c r="C121" s="177" t="s">
        <v>25</v>
      </c>
      <c r="D121" s="185"/>
      <c r="E121" s="157"/>
    </row>
    <row r="122" spans="1:5" ht="19.899999999999999" customHeight="1" x14ac:dyDescent="0.3">
      <c r="A122" s="154" t="s">
        <v>233</v>
      </c>
      <c r="B122" s="158" t="s">
        <v>104</v>
      </c>
      <c r="C122" s="33" t="s">
        <v>63</v>
      </c>
      <c r="D122" s="185"/>
      <c r="E122" s="157"/>
    </row>
    <row r="123" spans="1:5" ht="16.899999999999999" customHeight="1" x14ac:dyDescent="0.3">
      <c r="A123" s="172" t="s">
        <v>234</v>
      </c>
      <c r="B123" s="173" t="s">
        <v>235</v>
      </c>
      <c r="C123" s="174"/>
      <c r="D123" s="190"/>
      <c r="E123" s="176"/>
    </row>
    <row r="124" spans="1:5" ht="41.45" customHeight="1" thickBot="1" x14ac:dyDescent="0.35">
      <c r="A124" s="154" t="s">
        <v>236</v>
      </c>
      <c r="B124" s="158" t="s">
        <v>237</v>
      </c>
      <c r="C124" s="177" t="s">
        <v>16</v>
      </c>
      <c r="D124" s="185"/>
      <c r="E124" s="157"/>
    </row>
    <row r="125" spans="1:5" ht="16.149999999999999" customHeight="1" x14ac:dyDescent="0.3">
      <c r="A125" s="149" t="s">
        <v>238</v>
      </c>
      <c r="B125" s="150" t="s">
        <v>239</v>
      </c>
      <c r="C125" s="151"/>
      <c r="D125" s="183"/>
      <c r="E125" s="153"/>
    </row>
    <row r="126" spans="1:5" ht="19.899999999999999" customHeight="1" x14ac:dyDescent="0.3">
      <c r="A126" s="154" t="s">
        <v>240</v>
      </c>
      <c r="B126" s="158" t="s">
        <v>241</v>
      </c>
      <c r="C126" s="33" t="s">
        <v>63</v>
      </c>
      <c r="D126" s="185"/>
      <c r="E126" s="157"/>
    </row>
    <row r="127" spans="1:5" ht="19.899999999999999" customHeight="1" thickBot="1" x14ac:dyDescent="0.35">
      <c r="A127" s="201" t="s">
        <v>242</v>
      </c>
      <c r="B127" s="202" t="s">
        <v>243</v>
      </c>
      <c r="C127" s="203" t="s">
        <v>16</v>
      </c>
      <c r="D127" s="204"/>
      <c r="E127" s="205"/>
    </row>
    <row r="128" spans="1:5" ht="17.25" thickTop="1" x14ac:dyDescent="0.3"/>
  </sheetData>
  <mergeCells count="7">
    <mergeCell ref="A1:E1"/>
    <mergeCell ref="A2:E2"/>
    <mergeCell ref="A3:E3"/>
    <mergeCell ref="D5:E5"/>
    <mergeCell ref="C5:C6"/>
    <mergeCell ref="B5:B6"/>
    <mergeCell ref="A5:A6"/>
  </mergeCells>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BFAENABEL-680963957-93218</_dlc_DocId>
    <_dlc_DocIdUrl xmlns="508ba6eb-9e09-4fd5-92f2-2d9921329f2d">
      <Url>https://enabelbe.sharepoint.com/sites/BFA/_layouts/15/DocIdRedir.aspx?ID=BFAENABEL-680963957-93218</Url>
      <Description>BFAENABEL-680963957-93218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9" ma:contentTypeDescription="" ma:contentTypeScope="" ma:versionID="bcde7017b7b24c3247472259dd991f21">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a101e87958f6169a5c01674111c47226"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A9725E4-4EDB-4B11-9938-04311B4F934A}">
  <ds:schemaRefs>
    <ds:schemaRef ds:uri="http://schemas.microsoft.com/sharepoint/v3/contenttype/forms"/>
  </ds:schemaRefs>
</ds:datastoreItem>
</file>

<file path=customXml/itemProps2.xml><?xml version="1.0" encoding="utf-8"?>
<ds:datastoreItem xmlns:ds="http://schemas.openxmlformats.org/officeDocument/2006/customXml" ds:itemID="{850B9301-4A0D-41DA-B033-EB1B68FC0592}">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customXml/itemProps3.xml><?xml version="1.0" encoding="utf-8"?>
<ds:datastoreItem xmlns:ds="http://schemas.openxmlformats.org/officeDocument/2006/customXml" ds:itemID="{DEA95637-6B2B-4A61-BD1A-1705323397B8}"/>
</file>

<file path=customXml/itemProps4.xml><?xml version="1.0" encoding="utf-8"?>
<ds:datastoreItem xmlns:ds="http://schemas.openxmlformats.org/officeDocument/2006/customXml" ds:itemID="{DA2FC12B-2CA7-421A-97AC-EC5A0C9A41A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CDQE Lot1_PM Nessemtenga</vt:lpstr>
      <vt:lpstr>BPU Lot1_PM Nessemtenga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HIEN, Hermann</cp:lastModifiedBy>
  <cp:lastPrinted>2025-03-07T11:08:04Z</cp:lastPrinted>
  <dcterms:created xsi:type="dcterms:W3CDTF">2024-12-18T10:21:28Z</dcterms:created>
  <dcterms:modified xsi:type="dcterms:W3CDTF">2025-03-17T16:18:36Z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71783e0b-3782-4544-a19f-047e2d1c5493</vt:lpwstr>
  </property>
  <property fmtid="{D5CDD505-2E9C-101B-9397-08002B2CF9AE}" pid="6" name="Document_Type">
    <vt:lpwstr/>
  </property>
  <property fmtid="{D5CDD505-2E9C-101B-9397-08002B2CF9AE}" pid="7" name="Contract_reference">
    <vt:lpwstr/>
  </property>
  <property fmtid="{D5CDD505-2E9C-101B-9397-08002B2CF9AE}" pid="8" name="Project_code">
    <vt:lpwstr/>
  </property>
  <property fmtid="{D5CDD505-2E9C-101B-9397-08002B2CF9AE}" pid="9" name="Document_Status">
    <vt:lpwstr/>
  </property>
  <property fmtid="{D5CDD505-2E9C-101B-9397-08002B2CF9AE}" pid="10" name="MediaServiceImageTags">
    <vt:lpwstr/>
  </property>
</Properties>
</file>