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6"/>
  <workbookPr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2400211_Intervention 1/MP_plus30k/SEN24002-10114_Travaux Pôle Aquacole Mbéllacadiao/2_CSC/"/>
    </mc:Choice>
  </mc:AlternateContent>
  <xr:revisionPtr revIDLastSave="13" documentId="8_{E406C6FC-6F65-4B61-AFFF-F71FD52D8FCF}" xr6:coauthVersionLast="47" xr6:coauthVersionMax="47" xr10:uidLastSave="{E82D37CD-6122-4514-AB37-6B9C70C3FF4A}"/>
  <bookViews>
    <workbookView xWindow="-110" yWindow="-110" windowWidth="19420" windowHeight="10300" tabRatio="836" xr2:uid="{00000000-000D-0000-FFFF-FFFF00000000}"/>
  </bookViews>
  <sheets>
    <sheet name="RECAP" sheetId="10" r:id="rId1"/>
    <sheet name="PROTECTION" sheetId="7" r:id="rId2"/>
    <sheet name="FILTRE ANTI SEL" sheetId="8" r:id="rId3"/>
    <sheet name="BASSINS STOCKAGE SOUCHE" sheetId="9" r:id="rId4"/>
  </sheets>
  <definedNames>
    <definedName name="_xlnm.Print_Area" localSheetId="1">PROTECTION!$A$1:$F$32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7" l="1"/>
  <c r="F24" i="7"/>
  <c r="F10" i="7"/>
  <c r="F29" i="7"/>
  <c r="F23" i="7"/>
  <c r="F22" i="7"/>
  <c r="F21" i="7"/>
  <c r="F15" i="7"/>
  <c r="F8" i="7"/>
  <c r="F9" i="7"/>
  <c r="F7" i="7"/>
  <c r="D29" i="7"/>
  <c r="D22" i="7"/>
  <c r="D21" i="7"/>
  <c r="D15" i="7"/>
  <c r="D8" i="7"/>
  <c r="D7" i="7"/>
  <c r="D20" i="9"/>
  <c r="F20" i="9" s="1"/>
  <c r="F19" i="9"/>
  <c r="F18" i="9"/>
  <c r="F17" i="9"/>
  <c r="F16" i="9"/>
  <c r="F15" i="9"/>
  <c r="D14" i="9"/>
  <c r="F14" i="9" s="1"/>
  <c r="F13" i="9"/>
  <c r="F12" i="9"/>
  <c r="D11" i="9"/>
  <c r="F11" i="9" s="1"/>
  <c r="F7" i="9"/>
  <c r="F6" i="9"/>
  <c r="D5" i="9"/>
  <c r="F5" i="9" s="1"/>
  <c r="F4" i="9"/>
  <c r="F21" i="9" l="1"/>
  <c r="F8" i="9"/>
  <c r="F22" i="9" l="1"/>
  <c r="F23" i="9" s="1"/>
  <c r="F24" i="9" s="1"/>
  <c r="C6" i="10" l="1"/>
  <c r="E3" i="8" l="1"/>
  <c r="E5" i="8" s="1"/>
  <c r="C5" i="10" s="1"/>
  <c r="F16" i="7" l="1"/>
  <c r="F32" i="7" l="1"/>
  <c r="C4" i="10" l="1"/>
  <c r="C7" i="10" s="1"/>
  <c r="C8" i="10" s="1"/>
  <c r="C9" i="10" s="1"/>
</calcChain>
</file>

<file path=xl/sharedStrings.xml><?xml version="1.0" encoding="utf-8"?>
<sst xmlns="http://schemas.openxmlformats.org/spreadsheetml/2006/main" count="151" uniqueCount="90">
  <si>
    <t>Recapitulatif du Devis des travaux complémentaires au niveau  du Pôle aquacole de Mbellacadiao .</t>
  </si>
  <si>
    <t>N°</t>
  </si>
  <si>
    <t>Désignation</t>
  </si>
  <si>
    <t>Montant HTVA</t>
  </si>
  <si>
    <t>Protection canaux et talus des bassins et canaux</t>
  </si>
  <si>
    <t>Fourniture et installation de filtre magnétique anti sel</t>
  </si>
  <si>
    <t>Construction de bassins sous serre pour le stockage des souches de spiruline</t>
  </si>
  <si>
    <t>Montant total HTVA</t>
  </si>
  <si>
    <t>TVA 18%</t>
  </si>
  <si>
    <t>Montant TTC</t>
  </si>
  <si>
    <t>I- Protection canaux et talus des bassins et canaux</t>
  </si>
  <si>
    <t>BASSIN DE RETENTION</t>
  </si>
  <si>
    <t>Bassin de rétention</t>
  </si>
  <si>
    <t>No</t>
  </si>
  <si>
    <t xml:space="preserve">                  Désignations </t>
  </si>
  <si>
    <t>Unités</t>
  </si>
  <si>
    <t>Qtés prévues</t>
  </si>
  <si>
    <t xml:space="preserve">  P.unitaire FCFA (HT)</t>
  </si>
  <si>
    <t>Total prévu
FCFA (HT)</t>
  </si>
  <si>
    <t>IV</t>
  </si>
  <si>
    <t>Protection</t>
  </si>
  <si>
    <t>1.1</t>
  </si>
  <si>
    <t>Béton armé dosé à 300Kg/m3 pour béton légèrement armé en fer T06 d'épaisseur ép..=10 cm pour protection talus exterieurs des digues du bassin de retention</t>
  </si>
  <si>
    <t>m2</t>
  </si>
  <si>
    <t>1.2</t>
  </si>
  <si>
    <t>Béton armé dosé à 350Kg/m3 pour béton légèrement armé en fer T06 d'épaisseur ép..=10 cm pour protection talus canal principal</t>
  </si>
  <si>
    <t>m3</t>
  </si>
  <si>
    <t>1.3</t>
  </si>
  <si>
    <t>Perrès maçonnés sur chute de tuyaux du canal principal</t>
  </si>
  <si>
    <t xml:space="preserve"> Sous total Protection</t>
  </si>
  <si>
    <t>MPAT-ED / Modules de Production d'alevin tilapia d'eau douce (2 unités)</t>
  </si>
  <si>
    <t>MG1</t>
  </si>
  <si>
    <t>Béton armé dosé à 300Kg/m3 pour béton légèrement armé en fer T06 d'épaisseur ép..=10 cm  pour protection talus exterieurs et cretes des digues des modules d'étangs</t>
  </si>
  <si>
    <t>MODULE DE GROSSISSEMENT MG1 (3 unités)</t>
  </si>
  <si>
    <t>Béton armé dosé à 300Kg/m3 pour béton légèrement armé en fer T06 d'épaisseur ép..=10 cm pour protection talus exterieurs et cretes des digues des modules d'étangs</t>
  </si>
  <si>
    <t>Béton armé dosé à 350Kg/m3 pour béton légèrement armé en fer T06 d'épaisseur ép..=10 cm pour protection talus canaux secondaires</t>
  </si>
  <si>
    <t>Perrès maçonnés sur chute de tuyaux des canaux secondaires</t>
  </si>
  <si>
    <t>MODULE DE GROSSISSEMENT MG3 (5unités)</t>
  </si>
  <si>
    <t>MG3</t>
  </si>
  <si>
    <t>TOTAL GENERAL PROTECTION HTVA</t>
  </si>
  <si>
    <t>II- Fourniture et installation de filtre magnétique anti sel</t>
  </si>
  <si>
    <t>Quantité</t>
  </si>
  <si>
    <t xml:space="preserve">Prix Unitaire </t>
  </si>
  <si>
    <t xml:space="preserve">Total </t>
  </si>
  <si>
    <t>PPM DE 1 jusqu’à 3500</t>
  </si>
  <si>
    <t>1</t>
  </si>
  <si>
    <t>Dimensions 19*19*65cm3
Débit : 40m3
Poinds : 13 kg
Puissance : 4800 Gausse
Puce : 3</t>
  </si>
  <si>
    <t>7 500 000</t>
  </si>
  <si>
    <t>Total HTVA</t>
  </si>
  <si>
    <t>III- Devis aire de stockage de souches spiruline</t>
  </si>
  <si>
    <t xml:space="preserve">        Désignation des Ouvrages</t>
  </si>
  <si>
    <t>Unité</t>
  </si>
  <si>
    <t xml:space="preserve">  Prix unitaire </t>
  </si>
  <si>
    <t xml:space="preserve">  Prix total</t>
  </si>
  <si>
    <t>I</t>
  </si>
  <si>
    <t xml:space="preserve"> Construction de 03 Bassins de stockage de souches spiruline</t>
  </si>
  <si>
    <t xml:space="preserve">Béton armé dosé à 350Kg/m3 pour radier d'épaisseur ép..=15 cm </t>
  </si>
  <si>
    <t xml:space="preserve">Béton armé dosé à 350Kg/m3 pour voiles </t>
  </si>
  <si>
    <t>Fourniture et pose de carreau faience blanc 30x20 pour l'interieur et exterieur des bassin</t>
  </si>
  <si>
    <r>
      <t>m</t>
    </r>
    <r>
      <rPr>
        <vertAlign val="superscript"/>
        <sz val="12"/>
        <color theme="1"/>
        <rFont val="Times New Roman"/>
        <family val="1"/>
      </rPr>
      <t>2</t>
    </r>
  </si>
  <si>
    <t>1.4</t>
  </si>
  <si>
    <t>Fourniture et pose de tuyau PVC DN50 y compris borne d'alimention en eau avec vanne PVC DN 50 et raccordement au reseau d'alimentation des bassins sur place</t>
  </si>
  <si>
    <t>ml</t>
  </si>
  <si>
    <t>Total bassins</t>
  </si>
  <si>
    <t>II</t>
  </si>
  <si>
    <t>Installation d'une serre de dimensions interieures 5.50x4.50m, hauteur laterale 2m à partir du muret de soubassement, fournie à pied d'œuvre et totalement montée</t>
  </si>
  <si>
    <t>2.1</t>
  </si>
  <si>
    <t xml:space="preserve">Muret de Soubassement en agglo plein de 15 </t>
  </si>
  <si>
    <t>2.2</t>
  </si>
  <si>
    <t>Installation électrique en encastré, filerie sous tube orange, fourreautage, y compris coffret de distribution et mise à la terre y compris raccordement à la source et toutes sujétions</t>
  </si>
  <si>
    <t>ff</t>
  </si>
  <si>
    <t>2.3</t>
  </si>
  <si>
    <t>F et P de prises de courant 2P+T encastrées</t>
  </si>
  <si>
    <t>2.4</t>
  </si>
  <si>
    <t>Remblai compacté en sable d'apport sur 15 cm</t>
  </si>
  <si>
    <r>
      <t>m</t>
    </r>
    <r>
      <rPr>
        <vertAlign val="superscript"/>
        <sz val="12"/>
        <color theme="1"/>
        <rFont val="Times New Roman"/>
        <family val="1"/>
      </rPr>
      <t>3</t>
    </r>
  </si>
  <si>
    <t>2.5</t>
  </si>
  <si>
    <t>Dallage sol en béton légerement armé dosé à 350 kg/m3 épaisseur 15cm</t>
  </si>
  <si>
    <t>2.6</t>
  </si>
  <si>
    <t>F/P de  tubes ronds galva 40 hauteur 2,5m pour poteaux</t>
  </si>
  <si>
    <t>2.7</t>
  </si>
  <si>
    <t>F/P de  tubes ronds galva 40  pour portiques</t>
  </si>
  <si>
    <t>2.8</t>
  </si>
  <si>
    <t>F/P de Barre de tubes ronds galva 32</t>
  </si>
  <si>
    <t>F/P de Barre de fer plat 12</t>
  </si>
  <si>
    <t>2.9</t>
  </si>
  <si>
    <t xml:space="preserve">F/P de bache en polyethilene transparente avec une épaisseur de 200 microns avec traitement anti UV avec porte d'acces et fenetre  </t>
  </si>
  <si>
    <t>Total Serre</t>
  </si>
  <si>
    <t>Total bassins sous serre</t>
  </si>
  <si>
    <t>Total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</si>
</sst>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7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0"/>
      <color theme="1"/>
      <name val="Tahom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2"/>
    </font>
    <font>
      <b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165" fontId="4" fillId="0" borderId="3" xfId="1" applyNumberFormat="1" applyFont="1" applyBorder="1" applyAlignment="1">
      <alignment vertical="center"/>
    </xf>
    <xf numFmtId="164" fontId="4" fillId="0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164" fontId="3" fillId="0" borderId="3" xfId="1" applyFont="1" applyFill="1" applyBorder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4" fillId="0" borderId="0" xfId="1" applyFont="1"/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164" fontId="5" fillId="0" borderId="4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4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0" xfId="0" applyFont="1" applyFill="1"/>
    <xf numFmtId="0" fontId="6" fillId="4" borderId="0" xfId="0" applyFont="1" applyFill="1"/>
    <xf numFmtId="165" fontId="3" fillId="0" borderId="3" xfId="1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right" vertical="center"/>
    </xf>
    <xf numFmtId="165" fontId="3" fillId="3" borderId="3" xfId="0" applyNumberFormat="1" applyFont="1" applyFill="1" applyBorder="1"/>
    <xf numFmtId="164" fontId="4" fillId="0" borderId="0" xfId="0" applyNumberFormat="1" applyFont="1"/>
    <xf numFmtId="165" fontId="4" fillId="0" borderId="0" xfId="1" applyNumberFormat="1" applyFont="1"/>
    <xf numFmtId="165" fontId="4" fillId="0" borderId="0" xfId="0" applyNumberFormat="1" applyFont="1"/>
    <xf numFmtId="164" fontId="4" fillId="0" borderId="0" xfId="1" applyFont="1" applyAlignment="1">
      <alignment wrapText="1"/>
    </xf>
    <xf numFmtId="164" fontId="4" fillId="0" borderId="0" xfId="1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4" borderId="0" xfId="0" applyFont="1" applyFill="1" applyAlignment="1">
      <alignment wrapText="1"/>
    </xf>
    <xf numFmtId="0" fontId="11" fillId="0" borderId="0" xfId="0" applyFont="1"/>
    <xf numFmtId="0" fontId="10" fillId="0" borderId="0" xfId="0" applyFont="1"/>
    <xf numFmtId="0" fontId="7" fillId="0" borderId="9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64" fontId="7" fillId="0" borderId="3" xfId="1" applyFont="1" applyFill="1" applyBorder="1" applyAlignment="1">
      <alignment horizontal="center" vertical="center"/>
    </xf>
    <xf numFmtId="165" fontId="7" fillId="0" borderId="3" xfId="1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64" fontId="8" fillId="0" borderId="3" xfId="1" applyFont="1" applyBorder="1" applyAlignment="1">
      <alignment horizontal="center" vertical="center" wrapText="1"/>
    </xf>
    <xf numFmtId="165" fontId="8" fillId="0" borderId="3" xfId="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164" fontId="10" fillId="0" borderId="3" xfId="1" applyFont="1" applyBorder="1" applyAlignment="1">
      <alignment vertical="center"/>
    </xf>
    <xf numFmtId="164" fontId="11" fillId="0" borderId="3" xfId="1" applyFont="1" applyBorder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0" fontId="11" fillId="0" borderId="3" xfId="1" applyNumberFormat="1" applyFont="1" applyBorder="1" applyAlignment="1">
      <alignment horizontal="center" vertical="center"/>
    </xf>
    <xf numFmtId="164" fontId="11" fillId="0" borderId="3" xfId="1" applyFont="1" applyBorder="1" applyAlignment="1">
      <alignment horizontal="center" vertical="center"/>
    </xf>
    <xf numFmtId="165" fontId="11" fillId="0" borderId="3" xfId="1" applyNumberFormat="1" applyFont="1" applyBorder="1" applyAlignment="1">
      <alignment horizontal="center" vertical="center"/>
    </xf>
    <xf numFmtId="164" fontId="11" fillId="0" borderId="3" xfId="1" applyFont="1" applyBorder="1" applyAlignment="1">
      <alignment vertical="center" wrapText="1"/>
    </xf>
    <xf numFmtId="165" fontId="11" fillId="0" borderId="3" xfId="1" applyNumberFormat="1" applyFont="1" applyBorder="1" applyAlignment="1">
      <alignment vertical="center"/>
    </xf>
    <xf numFmtId="165" fontId="7" fillId="0" borderId="3" xfId="1" applyNumberFormat="1" applyFont="1" applyFill="1" applyBorder="1" applyAlignment="1">
      <alignment vertical="center" wrapText="1"/>
    </xf>
    <xf numFmtId="0" fontId="0" fillId="0" borderId="3" xfId="0" applyBorder="1"/>
    <xf numFmtId="0" fontId="10" fillId="0" borderId="3" xfId="0" applyFont="1" applyBorder="1" applyAlignment="1">
      <alignment horizontal="right" indent="1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165" fontId="0" fillId="0" borderId="3" xfId="1" applyNumberFormat="1" applyFont="1" applyBorder="1"/>
    <xf numFmtId="3" fontId="7" fillId="3" borderId="9" xfId="0" applyNumberFormat="1" applyFont="1" applyFill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11" fillId="0" borderId="13" xfId="0" applyFont="1" applyBorder="1"/>
    <xf numFmtId="0" fontId="11" fillId="0" borderId="14" xfId="0" applyFont="1" applyBorder="1"/>
    <xf numFmtId="0" fontId="7" fillId="0" borderId="1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1" applyNumberFormat="1" applyFont="1" applyBorder="1"/>
    <xf numFmtId="165" fontId="0" fillId="0" borderId="0" xfId="0" applyNumberFormat="1"/>
    <xf numFmtId="0" fontId="15" fillId="0" borderId="0" xfId="0" applyFont="1"/>
    <xf numFmtId="0" fontId="16" fillId="0" borderId="0" xfId="0" applyFont="1"/>
    <xf numFmtId="0" fontId="14" fillId="5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0" borderId="3" xfId="0" applyFont="1" applyBorder="1" applyAlignment="1">
      <alignment horizontal="right" vertic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9" xfId="0" applyFont="1" applyBorder="1" applyAlignment="1">
      <alignment horizontal="left" vertical="top" wrapText="1"/>
    </xf>
    <xf numFmtId="3" fontId="8" fillId="0" borderId="9" xfId="0" applyNumberFormat="1" applyFont="1" applyBorder="1" applyAlignment="1">
      <alignment horizontal="left" vertical="top" wrapText="1"/>
    </xf>
    <xf numFmtId="0" fontId="7" fillId="3" borderId="10" xfId="0" applyFont="1" applyFill="1" applyBorder="1" applyAlignment="1">
      <alignment horizontal="right" vertical="top"/>
    </xf>
    <xf numFmtId="0" fontId="12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164" fontId="10" fillId="0" borderId="3" xfId="1" applyFont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Normal="100" workbookViewId="0">
      <selection activeCell="D16" sqref="D16"/>
    </sheetView>
  </sheetViews>
  <sheetFormatPr defaultColWidth="11" defaultRowHeight="15.6"/>
  <cols>
    <col min="1" max="1" width="5.5" customWidth="1"/>
    <col min="2" max="2" width="58.375" customWidth="1"/>
    <col min="3" max="3" width="14.125" customWidth="1"/>
  </cols>
  <sheetData>
    <row r="1" spans="1:5" ht="34.5" customHeight="1">
      <c r="A1" s="75" t="s">
        <v>0</v>
      </c>
      <c r="B1" s="75"/>
      <c r="C1" s="75"/>
    </row>
    <row r="3" spans="1:5" s="34" customFormat="1" ht="15">
      <c r="A3" s="60" t="s">
        <v>1</v>
      </c>
      <c r="B3" s="61" t="s">
        <v>2</v>
      </c>
      <c r="C3" s="61" t="s">
        <v>3</v>
      </c>
      <c r="E3" s="74"/>
    </row>
    <row r="4" spans="1:5">
      <c r="A4" s="62">
        <v>1</v>
      </c>
      <c r="B4" s="58" t="s">
        <v>4</v>
      </c>
      <c r="C4" s="63">
        <f>PROTECTION!F32</f>
        <v>0</v>
      </c>
    </row>
    <row r="5" spans="1:5">
      <c r="A5" s="62">
        <v>2</v>
      </c>
      <c r="B5" s="58" t="s">
        <v>5</v>
      </c>
      <c r="C5" s="63">
        <f>'FILTRE ANTI SEL'!E5</f>
        <v>0</v>
      </c>
    </row>
    <row r="6" spans="1:5">
      <c r="A6" s="62">
        <v>3</v>
      </c>
      <c r="B6" s="58" t="s">
        <v>6</v>
      </c>
      <c r="C6" s="63">
        <f>'BASSINS STOCKAGE SOUCHE'!F22</f>
        <v>0</v>
      </c>
    </row>
    <row r="7" spans="1:5">
      <c r="B7" s="59" t="s">
        <v>7</v>
      </c>
      <c r="C7" s="71">
        <f>SUM(C4:C6)</f>
        <v>0</v>
      </c>
    </row>
    <row r="8" spans="1:5">
      <c r="B8" s="59" t="s">
        <v>8</v>
      </c>
      <c r="C8" s="71">
        <f>+C7*0.18</f>
        <v>0</v>
      </c>
    </row>
    <row r="9" spans="1:5">
      <c r="B9" s="59" t="s">
        <v>9</v>
      </c>
      <c r="C9" s="71">
        <f>SUM(C7:C8)</f>
        <v>0</v>
      </c>
    </row>
    <row r="11" spans="1:5" ht="18">
      <c r="B11" s="73"/>
    </row>
    <row r="12" spans="1:5">
      <c r="C12" s="7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zoomScale="85" zoomScaleNormal="85" zoomScaleSheetLayoutView="100" workbookViewId="0">
      <selection activeCell="D15" sqref="D15"/>
    </sheetView>
  </sheetViews>
  <sheetFormatPr defaultColWidth="11" defaultRowHeight="14.1"/>
  <cols>
    <col min="1" max="1" width="4.5" style="1" customWidth="1"/>
    <col min="2" max="2" width="33.5" style="6" customWidth="1"/>
    <col min="3" max="3" width="6.625" style="7" customWidth="1"/>
    <col min="4" max="4" width="14.5" style="8" bestFit="1" customWidth="1"/>
    <col min="5" max="5" width="10.375" style="1" bestFit="1" customWidth="1"/>
    <col min="6" max="6" width="13.625" style="1" bestFit="1" customWidth="1"/>
    <col min="7" max="7" width="14.5" style="1" bestFit="1" customWidth="1"/>
    <col min="8" max="8" width="13.625" style="1" bestFit="1" customWidth="1"/>
    <col min="9" max="9" width="12.375" style="1" bestFit="1" customWidth="1"/>
    <col min="10" max="16384" width="11" style="1"/>
  </cols>
  <sheetData>
    <row r="1" spans="1:9" ht="17.45">
      <c r="A1" s="81" t="s">
        <v>10</v>
      </c>
      <c r="B1" s="81"/>
      <c r="C1" s="81"/>
      <c r="D1" s="81"/>
      <c r="E1" s="81"/>
      <c r="F1" s="81"/>
    </row>
    <row r="2" spans="1:9">
      <c r="A2" s="23"/>
      <c r="B2" s="31"/>
      <c r="C2" s="23"/>
      <c r="D2" s="23"/>
      <c r="E2" s="23"/>
    </row>
    <row r="3" spans="1:9" ht="20.100000000000001">
      <c r="A3" s="19" t="s">
        <v>11</v>
      </c>
      <c r="B3" s="32"/>
      <c r="C3" s="17"/>
      <c r="D3" s="18"/>
      <c r="E3" s="17"/>
      <c r="F3" s="17"/>
    </row>
    <row r="4" spans="1:9" ht="14.45" thickBot="1">
      <c r="A4" s="76" t="s">
        <v>12</v>
      </c>
      <c r="B4" s="77"/>
      <c r="C4" s="77"/>
      <c r="D4" s="77"/>
      <c r="E4" s="77"/>
      <c r="F4" s="77"/>
    </row>
    <row r="5" spans="1:9" ht="27.95">
      <c r="A5" s="13" t="s">
        <v>13</v>
      </c>
      <c r="B5" s="11" t="s">
        <v>14</v>
      </c>
      <c r="C5" s="14" t="s">
        <v>15</v>
      </c>
      <c r="D5" s="12" t="s">
        <v>16</v>
      </c>
      <c r="E5" s="15" t="s">
        <v>17</v>
      </c>
      <c r="F5" s="12" t="s">
        <v>18</v>
      </c>
    </row>
    <row r="6" spans="1:9">
      <c r="A6" s="10" t="s">
        <v>19</v>
      </c>
      <c r="B6" s="4" t="s">
        <v>20</v>
      </c>
      <c r="C6" s="24"/>
      <c r="D6" s="5"/>
      <c r="E6" s="24"/>
      <c r="F6" s="2"/>
    </row>
    <row r="7" spans="1:9" ht="56.1">
      <c r="A7" s="9" t="s">
        <v>21</v>
      </c>
      <c r="B7" s="21" t="s">
        <v>22</v>
      </c>
      <c r="C7" s="22" t="s">
        <v>23</v>
      </c>
      <c r="D7" s="3">
        <f>(100+32*2)*(2.5+2)</f>
        <v>738</v>
      </c>
      <c r="E7" s="16"/>
      <c r="F7" s="2">
        <f>+D7*E7</f>
        <v>0</v>
      </c>
    </row>
    <row r="8" spans="1:9" ht="56.1">
      <c r="A8" s="9" t="s">
        <v>24</v>
      </c>
      <c r="B8" s="21" t="s">
        <v>25</v>
      </c>
      <c r="C8" s="22" t="s">
        <v>26</v>
      </c>
      <c r="D8" s="3">
        <f>79.91*(1+2.8)*0.1</f>
        <v>30.365799999999997</v>
      </c>
      <c r="E8" s="16"/>
      <c r="F8" s="2">
        <f t="shared" ref="F8:F9" si="0">+D8*E8</f>
        <v>0</v>
      </c>
      <c r="H8" s="28"/>
      <c r="I8" s="28"/>
    </row>
    <row r="9" spans="1:9" ht="27.95">
      <c r="A9" s="9" t="s">
        <v>27</v>
      </c>
      <c r="B9" s="21" t="s">
        <v>28</v>
      </c>
      <c r="C9" s="22" t="s">
        <v>26</v>
      </c>
      <c r="D9" s="3">
        <v>12</v>
      </c>
      <c r="E9" s="16"/>
      <c r="F9" s="2">
        <f t="shared" si="0"/>
        <v>0</v>
      </c>
    </row>
    <row r="10" spans="1:9">
      <c r="A10" s="9"/>
      <c r="B10" s="78" t="s">
        <v>29</v>
      </c>
      <c r="C10" s="78"/>
      <c r="D10" s="78"/>
      <c r="E10" s="78"/>
      <c r="F10" s="20">
        <f>SUM(F7:F9)</f>
        <v>0</v>
      </c>
    </row>
    <row r="11" spans="1:9" ht="20.100000000000001">
      <c r="A11" s="19" t="s">
        <v>30</v>
      </c>
      <c r="B11" s="32"/>
      <c r="C11" s="17"/>
      <c r="D11" s="18"/>
      <c r="E11" s="17"/>
      <c r="F11" s="17"/>
    </row>
    <row r="12" spans="1:9" ht="14.45" thickBot="1">
      <c r="A12" s="76" t="s">
        <v>31</v>
      </c>
      <c r="B12" s="77"/>
      <c r="C12" s="77"/>
      <c r="D12" s="77"/>
      <c r="E12" s="77"/>
      <c r="F12" s="77"/>
    </row>
    <row r="13" spans="1:9" ht="27.95">
      <c r="A13" s="13" t="s">
        <v>13</v>
      </c>
      <c r="B13" s="11" t="s">
        <v>14</v>
      </c>
      <c r="C13" s="14" t="s">
        <v>15</v>
      </c>
      <c r="D13" s="12" t="s">
        <v>16</v>
      </c>
      <c r="E13" s="15" t="s">
        <v>17</v>
      </c>
      <c r="F13" s="12" t="s">
        <v>18</v>
      </c>
    </row>
    <row r="14" spans="1:9">
      <c r="A14" s="10" t="s">
        <v>19</v>
      </c>
      <c r="B14" s="4" t="s">
        <v>20</v>
      </c>
      <c r="C14" s="24"/>
      <c r="D14" s="5"/>
      <c r="E14" s="24"/>
      <c r="F14" s="2"/>
    </row>
    <row r="15" spans="1:9" ht="56.1">
      <c r="A15" s="9" t="s">
        <v>21</v>
      </c>
      <c r="B15" s="21" t="s">
        <v>32</v>
      </c>
      <c r="C15" s="22" t="s">
        <v>23</v>
      </c>
      <c r="D15" s="3">
        <f>(2.5+2)*(2*(30+15))*2+(2.5+2)*(2*(20+15))*4</f>
        <v>2070</v>
      </c>
      <c r="E15" s="16"/>
      <c r="F15" s="2">
        <f>+E15*D15</f>
        <v>0</v>
      </c>
    </row>
    <row r="16" spans="1:9">
      <c r="A16" s="9"/>
      <c r="B16" s="78" t="s">
        <v>29</v>
      </c>
      <c r="C16" s="78"/>
      <c r="D16" s="78"/>
      <c r="E16" s="78"/>
      <c r="F16" s="20">
        <f>SUM(F15:F15)</f>
        <v>0</v>
      </c>
    </row>
    <row r="17" spans="1:9" ht="20.100000000000001">
      <c r="A17" s="19" t="s">
        <v>33</v>
      </c>
      <c r="B17" s="32"/>
      <c r="C17" s="17"/>
      <c r="D17" s="18"/>
      <c r="E17" s="17"/>
      <c r="F17" s="17"/>
    </row>
    <row r="18" spans="1:9" ht="14.45" thickBot="1">
      <c r="A18" s="76" t="s">
        <v>31</v>
      </c>
      <c r="B18" s="77"/>
      <c r="C18" s="77"/>
      <c r="D18" s="77"/>
      <c r="E18" s="77"/>
      <c r="F18" s="77"/>
    </row>
    <row r="19" spans="1:9" ht="27.95">
      <c r="A19" s="13" t="s">
        <v>13</v>
      </c>
      <c r="B19" s="11" t="s">
        <v>14</v>
      </c>
      <c r="C19" s="14" t="s">
        <v>15</v>
      </c>
      <c r="D19" s="12" t="s">
        <v>16</v>
      </c>
      <c r="E19" s="15" t="s">
        <v>17</v>
      </c>
      <c r="F19" s="12" t="s">
        <v>18</v>
      </c>
    </row>
    <row r="20" spans="1:9">
      <c r="A20" s="10" t="s">
        <v>19</v>
      </c>
      <c r="B20" s="4" t="s">
        <v>20</v>
      </c>
      <c r="C20" s="24"/>
      <c r="D20" s="5"/>
      <c r="E20" s="24"/>
      <c r="F20" s="2"/>
    </row>
    <row r="21" spans="1:9" ht="56.1">
      <c r="A21" s="9" t="s">
        <v>21</v>
      </c>
      <c r="B21" s="21" t="s">
        <v>34</v>
      </c>
      <c r="C21" s="22" t="s">
        <v>23</v>
      </c>
      <c r="D21" s="3">
        <f>((2.5+2)*(2*(30+15))*1+(2.5+2)*(2*(40+20))*2)*3</f>
        <v>4455</v>
      </c>
      <c r="E21" s="16"/>
      <c r="F21" s="2">
        <f>+E21*D21</f>
        <v>0</v>
      </c>
    </row>
    <row r="22" spans="1:9" ht="56.1">
      <c r="A22" s="9" t="s">
        <v>24</v>
      </c>
      <c r="B22" s="21" t="s">
        <v>35</v>
      </c>
      <c r="C22" s="22" t="s">
        <v>26</v>
      </c>
      <c r="D22" s="3">
        <f>545.77*(0.5+2.2)*0.1</f>
        <v>147.3579</v>
      </c>
      <c r="E22" s="16"/>
      <c r="F22" s="2">
        <f>+E22*D22</f>
        <v>0</v>
      </c>
      <c r="H22" s="30"/>
      <c r="I22" s="26"/>
    </row>
    <row r="23" spans="1:9" ht="27.95">
      <c r="A23" s="9" t="s">
        <v>27</v>
      </c>
      <c r="B23" s="21" t="s">
        <v>36</v>
      </c>
      <c r="C23" s="22" t="s">
        <v>26</v>
      </c>
      <c r="D23" s="3">
        <v>38</v>
      </c>
      <c r="E23" s="16"/>
      <c r="F23" s="2">
        <f>+E23*D23</f>
        <v>0</v>
      </c>
    </row>
    <row r="24" spans="1:9">
      <c r="A24" s="9"/>
      <c r="B24" s="78" t="s">
        <v>29</v>
      </c>
      <c r="C24" s="78"/>
      <c r="D24" s="78"/>
      <c r="E24" s="78"/>
      <c r="F24" s="20">
        <f>SUM(F21:F23)</f>
        <v>0</v>
      </c>
    </row>
    <row r="25" spans="1:9" ht="20.100000000000001">
      <c r="A25" s="19" t="s">
        <v>37</v>
      </c>
      <c r="B25" s="32"/>
      <c r="C25" s="17"/>
      <c r="D25" s="18"/>
      <c r="E25" s="17"/>
      <c r="F25" s="17"/>
    </row>
    <row r="26" spans="1:9" ht="14.45" thickBot="1">
      <c r="A26" s="76" t="s">
        <v>38</v>
      </c>
      <c r="B26" s="77"/>
      <c r="C26" s="77"/>
      <c r="D26" s="77"/>
      <c r="E26" s="77"/>
      <c r="F26" s="77"/>
    </row>
    <row r="27" spans="1:9" ht="27.95">
      <c r="A27" s="13" t="s">
        <v>13</v>
      </c>
      <c r="B27" s="11" t="s">
        <v>14</v>
      </c>
      <c r="C27" s="14" t="s">
        <v>15</v>
      </c>
      <c r="D27" s="12" t="s">
        <v>16</v>
      </c>
      <c r="E27" s="15" t="s">
        <v>17</v>
      </c>
      <c r="F27" s="12" t="s">
        <v>18</v>
      </c>
    </row>
    <row r="28" spans="1:9">
      <c r="A28" s="10" t="s">
        <v>19</v>
      </c>
      <c r="B28" s="4" t="s">
        <v>20</v>
      </c>
      <c r="C28" s="24"/>
      <c r="D28" s="5"/>
      <c r="E28" s="24"/>
      <c r="F28" s="2"/>
    </row>
    <row r="29" spans="1:9" ht="56.1">
      <c r="A29" s="9" t="s">
        <v>21</v>
      </c>
      <c r="B29" s="21" t="s">
        <v>32</v>
      </c>
      <c r="C29" s="22" t="s">
        <v>23</v>
      </c>
      <c r="D29" s="3">
        <f>((2.5+2)*(2*(30+15))*1+(2.5+2)*(2*(40+20))*2)*5</f>
        <v>7425</v>
      </c>
      <c r="E29" s="16"/>
      <c r="F29" s="2">
        <f>+E29*D29</f>
        <v>0</v>
      </c>
    </row>
    <row r="30" spans="1:9">
      <c r="A30" s="9"/>
      <c r="B30" s="78" t="s">
        <v>29</v>
      </c>
      <c r="C30" s="78"/>
      <c r="D30" s="78"/>
      <c r="E30" s="78"/>
      <c r="F30" s="20">
        <f>SUM(F29)</f>
        <v>0</v>
      </c>
    </row>
    <row r="32" spans="1:9" ht="15.6" customHeight="1">
      <c r="B32" s="79" t="s">
        <v>39</v>
      </c>
      <c r="C32" s="80"/>
      <c r="D32" s="80"/>
      <c r="E32" s="80"/>
      <c r="F32" s="25">
        <f>F30+F24+F16+F10</f>
        <v>0</v>
      </c>
    </row>
    <row r="37" spans="2:7">
      <c r="F37" s="8"/>
    </row>
    <row r="38" spans="2:7">
      <c r="F38" s="8"/>
    </row>
    <row r="39" spans="2:7">
      <c r="F39" s="8"/>
    </row>
    <row r="40" spans="2:7">
      <c r="F40" s="26"/>
    </row>
    <row r="41" spans="2:7">
      <c r="B41" s="29"/>
      <c r="G41" s="27"/>
    </row>
    <row r="42" spans="2:7">
      <c r="F42" s="26"/>
    </row>
  </sheetData>
  <mergeCells count="10">
    <mergeCell ref="A12:F12"/>
    <mergeCell ref="A1:F1"/>
    <mergeCell ref="A4:F4"/>
    <mergeCell ref="B10:E10"/>
    <mergeCell ref="B16:E16"/>
    <mergeCell ref="A18:F18"/>
    <mergeCell ref="B24:E24"/>
    <mergeCell ref="A26:F26"/>
    <mergeCell ref="B30:E30"/>
    <mergeCell ref="B32:E32"/>
  </mergeCells>
  <pageMargins left="0.70866141732283472" right="0.70866141732283472" top="0.74803149606299213" bottom="0.74803149606299213" header="0.31496062992125984" footer="0.31496062992125984"/>
  <pageSetup paperSize="9" scale="90" fitToHeight="20" orientation="portrait" r:id="rId1"/>
  <headerFooter>
    <oddFooter>&amp;L&amp;8&amp;F/&amp;A&amp;R&amp;8&amp;P/&amp;N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zoomScale="85" zoomScaleNormal="85" workbookViewId="0">
      <selection activeCell="B5" sqref="B5:D5"/>
    </sheetView>
  </sheetViews>
  <sheetFormatPr defaultColWidth="11" defaultRowHeight="15.6"/>
  <cols>
    <col min="1" max="1" width="3.125" style="33" bestFit="1" customWidth="1"/>
    <col min="2" max="2" width="36.5" style="33" customWidth="1"/>
    <col min="3" max="3" width="11" style="33"/>
    <col min="4" max="4" width="13.25" style="33" customWidth="1"/>
    <col min="5" max="5" width="12.75" style="33" bestFit="1" customWidth="1"/>
    <col min="6" max="16384" width="11" style="33"/>
  </cols>
  <sheetData>
    <row r="1" spans="1:5" ht="26.25" customHeight="1">
      <c r="B1" s="85" t="s">
        <v>40</v>
      </c>
      <c r="C1" s="85"/>
      <c r="D1" s="85"/>
      <c r="E1" s="85"/>
    </row>
    <row r="2" spans="1:5" s="36" customFormat="1">
      <c r="A2" s="70" t="s">
        <v>1</v>
      </c>
      <c r="B2" s="69" t="s">
        <v>2</v>
      </c>
      <c r="C2" s="35" t="s">
        <v>41</v>
      </c>
      <c r="D2" s="35" t="s">
        <v>42</v>
      </c>
      <c r="E2" s="35" t="s">
        <v>43</v>
      </c>
    </row>
    <row r="3" spans="1:5">
      <c r="A3" s="67">
        <v>1</v>
      </c>
      <c r="B3" s="65" t="s">
        <v>44</v>
      </c>
      <c r="C3" s="82" t="s">
        <v>45</v>
      </c>
      <c r="D3" s="82"/>
      <c r="E3" s="83">
        <f>+D3*C3</f>
        <v>0</v>
      </c>
    </row>
    <row r="4" spans="1:5" ht="77.45">
      <c r="A4" s="68"/>
      <c r="B4" s="66" t="s">
        <v>46</v>
      </c>
      <c r="C4" s="82" t="s">
        <v>45</v>
      </c>
      <c r="D4" s="82" t="s">
        <v>47</v>
      </c>
      <c r="E4" s="82" t="s">
        <v>47</v>
      </c>
    </row>
    <row r="5" spans="1:5" s="34" customFormat="1" ht="15">
      <c r="B5" s="84" t="s">
        <v>48</v>
      </c>
      <c r="C5" s="84"/>
      <c r="D5" s="84"/>
      <c r="E5" s="64">
        <f>SUM(E3)</f>
        <v>0</v>
      </c>
    </row>
  </sheetData>
  <mergeCells count="5">
    <mergeCell ref="C3:C4"/>
    <mergeCell ref="D3:D4"/>
    <mergeCell ref="E3:E4"/>
    <mergeCell ref="B5:D5"/>
    <mergeCell ref="B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zoomScale="85" zoomScaleNormal="85" workbookViewId="0">
      <selection activeCell="E6" sqref="E6"/>
    </sheetView>
  </sheetViews>
  <sheetFormatPr defaultColWidth="11" defaultRowHeight="15.6"/>
  <cols>
    <col min="1" max="1" width="4.875" bestFit="1" customWidth="1"/>
    <col min="2" max="2" width="28" customWidth="1"/>
  </cols>
  <sheetData>
    <row r="1" spans="1:6" ht="20.25" customHeight="1">
      <c r="A1" s="81" t="s">
        <v>49</v>
      </c>
      <c r="B1" s="81"/>
      <c r="C1" s="81"/>
      <c r="D1" s="81"/>
      <c r="E1" s="81"/>
      <c r="F1" s="81"/>
    </row>
    <row r="2" spans="1:6" ht="30">
      <c r="A2" s="37" t="s">
        <v>13</v>
      </c>
      <c r="B2" s="37" t="s">
        <v>50</v>
      </c>
      <c r="C2" s="37" t="s">
        <v>51</v>
      </c>
      <c r="D2" s="39" t="s">
        <v>41</v>
      </c>
      <c r="E2" s="40" t="s">
        <v>52</v>
      </c>
      <c r="F2" s="40" t="s">
        <v>53</v>
      </c>
    </row>
    <row r="3" spans="1:6" ht="30">
      <c r="A3" s="41" t="s">
        <v>54</v>
      </c>
      <c r="B3" s="38" t="s">
        <v>55</v>
      </c>
      <c r="C3" s="42"/>
      <c r="D3" s="43"/>
      <c r="E3" s="44"/>
      <c r="F3" s="44"/>
    </row>
    <row r="4" spans="1:6" ht="46.5">
      <c r="A4" s="45" t="s">
        <v>21</v>
      </c>
      <c r="B4" s="46" t="s">
        <v>56</v>
      </c>
      <c r="C4" s="42" t="s">
        <v>26</v>
      </c>
      <c r="D4" s="43">
        <v>1.927</v>
      </c>
      <c r="E4" s="44"/>
      <c r="F4" s="44">
        <f t="shared" ref="F4:F7" si="0">+E4*D4</f>
        <v>0</v>
      </c>
    </row>
    <row r="5" spans="1:6" ht="30.95">
      <c r="A5" s="45" t="s">
        <v>24</v>
      </c>
      <c r="B5" s="46" t="s">
        <v>57</v>
      </c>
      <c r="C5" s="42" t="s">
        <v>26</v>
      </c>
      <c r="D5" s="43">
        <f>((6*3.3)+7*1)*(0.6*0.15)</f>
        <v>2.4119999999999995</v>
      </c>
      <c r="E5" s="44"/>
      <c r="F5" s="44">
        <f t="shared" si="0"/>
        <v>0</v>
      </c>
    </row>
    <row r="6" spans="1:6" ht="46.5">
      <c r="A6" s="45" t="s">
        <v>27</v>
      </c>
      <c r="B6" s="46" t="s">
        <v>58</v>
      </c>
      <c r="C6" s="42" t="s">
        <v>59</v>
      </c>
      <c r="D6" s="43">
        <v>76.8</v>
      </c>
      <c r="E6" s="44"/>
      <c r="F6" s="44">
        <f t="shared" si="0"/>
        <v>0</v>
      </c>
    </row>
    <row r="7" spans="1:6" ht="86.25" customHeight="1">
      <c r="A7" s="45" t="s">
        <v>60</v>
      </c>
      <c r="B7" s="46" t="s">
        <v>61</v>
      </c>
      <c r="C7" s="42" t="s">
        <v>62</v>
      </c>
      <c r="D7" s="43">
        <v>30</v>
      </c>
      <c r="E7" s="44"/>
      <c r="F7" s="44">
        <f t="shared" si="0"/>
        <v>0</v>
      </c>
    </row>
    <row r="8" spans="1:6">
      <c r="A8" s="41"/>
      <c r="B8" s="86" t="s">
        <v>63</v>
      </c>
      <c r="C8" s="86"/>
      <c r="D8" s="86"/>
      <c r="E8" s="86"/>
      <c r="F8" s="48">
        <f>SUM(F4:F7)</f>
        <v>0</v>
      </c>
    </row>
    <row r="9" spans="1:6">
      <c r="A9" s="41"/>
      <c r="B9" s="47"/>
      <c r="C9" s="47"/>
      <c r="D9" s="47"/>
      <c r="E9" s="47"/>
      <c r="F9" s="48"/>
    </row>
    <row r="10" spans="1:6">
      <c r="A10" s="49" t="s">
        <v>64</v>
      </c>
      <c r="B10" s="87" t="s">
        <v>65</v>
      </c>
      <c r="C10" s="87"/>
      <c r="D10" s="87"/>
      <c r="E10" s="87"/>
      <c r="F10" s="87"/>
    </row>
    <row r="11" spans="1:6" ht="30.95">
      <c r="A11" s="50" t="s">
        <v>66</v>
      </c>
      <c r="B11" s="51" t="s">
        <v>67</v>
      </c>
      <c r="C11" s="52" t="s">
        <v>59</v>
      </c>
      <c r="D11" s="53">
        <f>(5.5+4.5)*2*1.2</f>
        <v>24</v>
      </c>
      <c r="E11" s="54"/>
      <c r="F11" s="54">
        <f>E11*D11</f>
        <v>0</v>
      </c>
    </row>
    <row r="12" spans="1:6" ht="93">
      <c r="A12" s="50" t="s">
        <v>68</v>
      </c>
      <c r="B12" s="51" t="s">
        <v>69</v>
      </c>
      <c r="C12" s="52" t="s">
        <v>70</v>
      </c>
      <c r="D12" s="53">
        <v>1</v>
      </c>
      <c r="E12" s="54"/>
      <c r="F12" s="54">
        <f t="shared" ref="F12:F14" si="1">E12*D12</f>
        <v>0</v>
      </c>
    </row>
    <row r="13" spans="1:6" ht="30.95">
      <c r="A13" s="50" t="s">
        <v>71</v>
      </c>
      <c r="B13" s="51" t="s">
        <v>72</v>
      </c>
      <c r="C13" s="52" t="s">
        <v>51</v>
      </c>
      <c r="D13" s="53">
        <v>3</v>
      </c>
      <c r="E13" s="54"/>
      <c r="F13" s="54">
        <f t="shared" si="1"/>
        <v>0</v>
      </c>
    </row>
    <row r="14" spans="1:6" ht="30.95">
      <c r="A14" s="50" t="s">
        <v>73</v>
      </c>
      <c r="B14" s="55" t="s">
        <v>74</v>
      </c>
      <c r="C14" s="52" t="s">
        <v>75</v>
      </c>
      <c r="D14" s="53">
        <f>24.75*0.15</f>
        <v>3.7124999999999999</v>
      </c>
      <c r="E14" s="54"/>
      <c r="F14" s="54">
        <f t="shared" si="1"/>
        <v>0</v>
      </c>
    </row>
    <row r="15" spans="1:6" ht="46.5">
      <c r="A15" s="50" t="s">
        <v>76</v>
      </c>
      <c r="B15" s="55" t="s">
        <v>77</v>
      </c>
      <c r="C15" s="52" t="s">
        <v>59</v>
      </c>
      <c r="D15" s="53">
        <v>24.75</v>
      </c>
      <c r="E15" s="54"/>
      <c r="F15" s="54">
        <f>D15*E15</f>
        <v>0</v>
      </c>
    </row>
    <row r="16" spans="1:6" ht="30.95">
      <c r="A16" s="50" t="s">
        <v>78</v>
      </c>
      <c r="B16" s="51" t="s">
        <v>79</v>
      </c>
      <c r="C16" s="52" t="s">
        <v>51</v>
      </c>
      <c r="D16" s="54">
        <v>22</v>
      </c>
      <c r="E16" s="56"/>
      <c r="F16" s="54">
        <f t="shared" ref="F16:F19" si="2">E16*D16</f>
        <v>0</v>
      </c>
    </row>
    <row r="17" spans="1:6" ht="30.95">
      <c r="A17" s="50" t="s">
        <v>80</v>
      </c>
      <c r="B17" s="51" t="s">
        <v>81</v>
      </c>
      <c r="C17" s="52" t="s">
        <v>62</v>
      </c>
      <c r="D17" s="54">
        <v>35</v>
      </c>
      <c r="E17" s="56"/>
      <c r="F17" s="54">
        <f t="shared" si="2"/>
        <v>0</v>
      </c>
    </row>
    <row r="18" spans="1:6" ht="30.95">
      <c r="A18" s="50" t="s">
        <v>82</v>
      </c>
      <c r="B18" s="51" t="s">
        <v>83</v>
      </c>
      <c r="C18" s="52" t="s">
        <v>62</v>
      </c>
      <c r="D18" s="54">
        <v>50</v>
      </c>
      <c r="E18" s="56"/>
      <c r="F18" s="54">
        <f t="shared" si="2"/>
        <v>0</v>
      </c>
    </row>
    <row r="19" spans="1:6">
      <c r="A19" s="50" t="s">
        <v>82</v>
      </c>
      <c r="B19" s="51" t="s">
        <v>84</v>
      </c>
      <c r="C19" s="52" t="s">
        <v>51</v>
      </c>
      <c r="D19" s="54">
        <v>63</v>
      </c>
      <c r="E19" s="56"/>
      <c r="F19" s="56">
        <f t="shared" si="2"/>
        <v>0</v>
      </c>
    </row>
    <row r="20" spans="1:6" ht="77.45">
      <c r="A20" s="50" t="s">
        <v>85</v>
      </c>
      <c r="B20" s="51" t="s">
        <v>86</v>
      </c>
      <c r="C20" s="52" t="s">
        <v>59</v>
      </c>
      <c r="D20" s="54">
        <f>10*5.86</f>
        <v>58.6</v>
      </c>
      <c r="E20" s="56"/>
      <c r="F20" s="56">
        <f>E20*D20</f>
        <v>0</v>
      </c>
    </row>
    <row r="21" spans="1:6">
      <c r="A21" s="86" t="s">
        <v>87</v>
      </c>
      <c r="B21" s="86"/>
      <c r="C21" s="86"/>
      <c r="D21" s="86"/>
      <c r="E21" s="86"/>
      <c r="F21" s="57">
        <f>SUM(F11:F20)</f>
        <v>0</v>
      </c>
    </row>
    <row r="22" spans="1:6">
      <c r="A22" s="41"/>
      <c r="B22" s="86" t="s">
        <v>88</v>
      </c>
      <c r="C22" s="86"/>
      <c r="D22" s="86"/>
      <c r="E22" s="86"/>
      <c r="F22" s="48">
        <f>F21+F8</f>
        <v>0</v>
      </c>
    </row>
    <row r="23" spans="1:6">
      <c r="A23" s="86" t="s">
        <v>8</v>
      </c>
      <c r="B23" s="86"/>
      <c r="C23" s="86"/>
      <c r="D23" s="86"/>
      <c r="E23" s="86"/>
      <c r="F23" s="48">
        <f>+F22*0.18</f>
        <v>0</v>
      </c>
    </row>
    <row r="24" spans="1:6">
      <c r="A24" s="86" t="s">
        <v>89</v>
      </c>
      <c r="B24" s="86"/>
      <c r="C24" s="86"/>
      <c r="D24" s="86"/>
      <c r="E24" s="86"/>
      <c r="F24" s="48">
        <f>SUM(F22:F23)</f>
        <v>0</v>
      </c>
    </row>
  </sheetData>
  <mergeCells count="7">
    <mergeCell ref="A24:E24"/>
    <mergeCell ref="A1:F1"/>
    <mergeCell ref="B8:E8"/>
    <mergeCell ref="B10:F10"/>
    <mergeCell ref="A21:E21"/>
    <mergeCell ref="B22:E22"/>
    <mergeCell ref="A23:E23"/>
  </mergeCells>
  <pageMargins left="0.7" right="0.7" top="0.75" bottom="0.75" header="0.3" footer="0.3"/>
  <pageSetup paperSize="9"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TaxCatchAll xmlns="1c89b6ff-5735-4b3c-9dca-50e80957a65b">
      <Value>4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SENENABEL-124183628-114113</_dlc_DocId>
    <_dlc_DocIdUrl xmlns="508ba6eb-9e09-4fd5-92f2-2d9921329f2d">
      <Url>https://enabelbe.sharepoint.com/sites/SEN/_layouts/15/DocIdRedir.aspx?ID=SENENABEL-124183628-114113</Url>
      <Description>SENENABEL-124183628-114113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31" ma:contentTypeDescription="" ma:contentTypeScope="" ma:versionID="e34b76e982223603475387db3052ca79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52b91ebe258ffcc2e7d4ce11b574ad38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4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B934E-9B88-4F65-8E7C-93E8ED489C90}"/>
</file>

<file path=customXml/itemProps2.xml><?xml version="1.0" encoding="utf-8"?>
<ds:datastoreItem xmlns:ds="http://schemas.openxmlformats.org/officeDocument/2006/customXml" ds:itemID="{86543E0A-CCBB-4548-8084-743496E401AD}"/>
</file>

<file path=customXml/itemProps3.xml><?xml version="1.0" encoding="utf-8"?>
<ds:datastoreItem xmlns:ds="http://schemas.openxmlformats.org/officeDocument/2006/customXml" ds:itemID="{1A63DFCD-6961-4CB2-BE11-493402EEF942}"/>
</file>

<file path=customXml/itemProps4.xml><?xml version="1.0" encoding="utf-8"?>
<ds:datastoreItem xmlns:ds="http://schemas.openxmlformats.org/officeDocument/2006/customXml" ds:itemID="{DDF942B0-CA72-472B-948F-BA673755A1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Samba SARR</dc:creator>
  <cp:keywords/>
  <dc:description/>
  <cp:lastModifiedBy>MIJIMBU-MOYALA, Brenda</cp:lastModifiedBy>
  <cp:revision/>
  <dcterms:created xsi:type="dcterms:W3CDTF">2022-12-28T11:47:39Z</dcterms:created>
  <dcterms:modified xsi:type="dcterms:W3CDTF">2025-06-24T10:33:34Z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Document_Language">
    <vt:lpwstr>4;#FR|e5b11214-e6fc-4287-b1cb-b050c041462c</vt:lpwstr>
  </property>
  <property fmtid="{D5CDD505-2E9C-101B-9397-08002B2CF9AE}" pid="4" name="Country">
    <vt:lpwstr>1;#SEN|2b0d2337-59d1-468e-9a57-52ee80937861</vt:lpwstr>
  </property>
  <property fmtid="{D5CDD505-2E9C-101B-9397-08002B2CF9AE}" pid="5" name="_dlc_DocIdItemGuid">
    <vt:lpwstr>ed0b1daa-fac5-4ffe-9273-bad672842cde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