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enabelbe.sharepoint.com/sites/TZA/Contracts/21_Public_Contracts/TAN180351T_BEVAC/TAN180351T-10214 Construction of 1 Marketing Center in Pemba/1_Preparation/BoQ/"/>
    </mc:Choice>
  </mc:AlternateContent>
  <xr:revisionPtr revIDLastSave="325" documentId="8_{B7E1583D-4D70-4548-9077-33C59F7E0167}" xr6:coauthVersionLast="47" xr6:coauthVersionMax="47" xr10:uidLastSave="{88FD2595-EFFA-482E-A09F-F8D164D1DDEA}"/>
  <bookViews>
    <workbookView xWindow="-108" yWindow="-108" windowWidth="23256" windowHeight="12456" tabRatio="823" xr2:uid="{00000000-000D-0000-FFFF-FFFF00000000}"/>
  </bookViews>
  <sheets>
    <sheet name=" Preliminaries " sheetId="12" r:id="rId1"/>
    <sheet name="Measured work " sheetId="6" r:id="rId2"/>
    <sheet name="General Summary " sheetId="11" r:id="rId3"/>
  </sheets>
  <definedNames>
    <definedName name="_xlnm.Print_Area" localSheetId="2">'General Summary '!$A$2:$C$20</definedName>
    <definedName name="_xlnm.Print_Area" localSheetId="1">'Measured work '!$A$1:$L$257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6" l="1"/>
  <c r="D90" i="6"/>
  <c r="D87" i="6"/>
  <c r="D86" i="6"/>
  <c r="D27" i="6"/>
  <c r="D238" i="6"/>
  <c r="G238" i="6" s="1"/>
  <c r="D237" i="6"/>
  <c r="D236" i="6"/>
  <c r="G236" i="6" s="1"/>
  <c r="D235" i="6"/>
  <c r="G235" i="6" s="1"/>
  <c r="G234" i="6"/>
  <c r="F176" i="6"/>
  <c r="H176" i="6" s="1"/>
  <c r="G176" i="6"/>
  <c r="F177" i="6"/>
  <c r="H177" i="6" s="1"/>
  <c r="G177" i="6"/>
  <c r="F178" i="6"/>
  <c r="H178" i="6" s="1"/>
  <c r="G178" i="6"/>
  <c r="F179" i="6"/>
  <c r="H179" i="6" s="1"/>
  <c r="G179" i="6"/>
  <c r="F180" i="6"/>
  <c r="H180" i="6" s="1"/>
  <c r="G180" i="6"/>
  <c r="F181" i="6"/>
  <c r="H181" i="6" s="1"/>
  <c r="G181" i="6"/>
  <c r="F182" i="6"/>
  <c r="H182" i="6" s="1"/>
  <c r="G182" i="6"/>
  <c r="F183" i="6"/>
  <c r="H183" i="6" s="1"/>
  <c r="G183" i="6"/>
  <c r="F184" i="6"/>
  <c r="H184" i="6" s="1"/>
  <c r="G184" i="6"/>
  <c r="F185" i="6"/>
  <c r="H185" i="6" s="1"/>
  <c r="G185" i="6"/>
  <c r="F186" i="6"/>
  <c r="H186" i="6" s="1"/>
  <c r="G186" i="6"/>
  <c r="F187" i="6"/>
  <c r="H187" i="6" s="1"/>
  <c r="G187" i="6"/>
  <c r="F188" i="6"/>
  <c r="H188" i="6" s="1"/>
  <c r="G188" i="6"/>
  <c r="F189" i="6"/>
  <c r="H189" i="6" s="1"/>
  <c r="G189" i="6"/>
  <c r="D134" i="6"/>
  <c r="D116" i="6"/>
  <c r="D138" i="6" s="1"/>
  <c r="D115" i="6"/>
  <c r="D131" i="6" s="1"/>
  <c r="G105" i="6"/>
  <c r="G104" i="6"/>
  <c r="G92" i="6"/>
  <c r="D81" i="6"/>
  <c r="D91" i="6"/>
  <c r="D101" i="6"/>
  <c r="D102" i="6" s="1"/>
  <c r="G102" i="6" s="1"/>
  <c r="D93" i="6"/>
  <c r="D57" i="6"/>
  <c r="D51" i="6"/>
  <c r="D50" i="6"/>
  <c r="D44" i="6"/>
  <c r="D30" i="6"/>
  <c r="D22" i="6"/>
  <c r="D20" i="6"/>
  <c r="D15" i="6"/>
  <c r="D18" i="6" s="1"/>
  <c r="F13" i="6"/>
  <c r="H13" i="6" s="1"/>
  <c r="G13" i="6"/>
  <c r="N8" i="6"/>
  <c r="N9" i="6" s="1"/>
  <c r="G72" i="6"/>
  <c r="G71" i="6"/>
  <c r="F8" i="6"/>
  <c r="H8" i="6" s="1"/>
  <c r="F9" i="6"/>
  <c r="H9" i="6" s="1"/>
  <c r="F10" i="6"/>
  <c r="H10" i="6" s="1"/>
  <c r="F11" i="6"/>
  <c r="H11" i="6" s="1"/>
  <c r="F12" i="6"/>
  <c r="H12" i="6" s="1"/>
  <c r="F14" i="6"/>
  <c r="H14" i="6" s="1"/>
  <c r="F15" i="6"/>
  <c r="F16" i="6"/>
  <c r="H16" i="6" s="1"/>
  <c r="F17" i="6"/>
  <c r="H17" i="6" s="1"/>
  <c r="F18" i="6"/>
  <c r="F19" i="6"/>
  <c r="H19" i="6" s="1"/>
  <c r="F21" i="6"/>
  <c r="H21" i="6" s="1"/>
  <c r="F22" i="6"/>
  <c r="F23" i="6"/>
  <c r="H23" i="6" s="1"/>
  <c r="F24" i="6"/>
  <c r="H24" i="6" s="1"/>
  <c r="F25" i="6"/>
  <c r="H25" i="6" s="1"/>
  <c r="F26" i="6"/>
  <c r="H26" i="6" s="1"/>
  <c r="F27" i="6"/>
  <c r="F28" i="6"/>
  <c r="H28" i="6" s="1"/>
  <c r="F29" i="6"/>
  <c r="H29" i="6" s="1"/>
  <c r="F30" i="6"/>
  <c r="F31" i="6"/>
  <c r="H31" i="6" s="1"/>
  <c r="F32" i="6"/>
  <c r="H32" i="6" s="1"/>
  <c r="F33" i="6"/>
  <c r="F34" i="6"/>
  <c r="F35" i="6"/>
  <c r="F36" i="6"/>
  <c r="F37" i="6"/>
  <c r="F38" i="6"/>
  <c r="F39" i="6"/>
  <c r="F40" i="6"/>
  <c r="H40" i="6" s="1"/>
  <c r="F41" i="6"/>
  <c r="H41" i="6" s="1"/>
  <c r="F42" i="6"/>
  <c r="H42" i="6" s="1"/>
  <c r="F43" i="6"/>
  <c r="H43" i="6" s="1"/>
  <c r="F44" i="6"/>
  <c r="F45" i="6"/>
  <c r="F46" i="6"/>
  <c r="F47" i="6"/>
  <c r="H47" i="6" s="1"/>
  <c r="F48" i="6"/>
  <c r="H48" i="6" s="1"/>
  <c r="F49" i="6"/>
  <c r="H49" i="6" s="1"/>
  <c r="F50" i="6"/>
  <c r="F51" i="6"/>
  <c r="F52" i="6"/>
  <c r="F53" i="6"/>
  <c r="F54" i="6"/>
  <c r="F55" i="6"/>
  <c r="F56" i="6"/>
  <c r="F57" i="6"/>
  <c r="F58" i="6"/>
  <c r="F59" i="6"/>
  <c r="F60" i="6"/>
  <c r="F61" i="6"/>
  <c r="F62" i="6"/>
  <c r="F63" i="6"/>
  <c r="H63" i="6" s="1"/>
  <c r="F64" i="6"/>
  <c r="H64" i="6" s="1"/>
  <c r="F65" i="6"/>
  <c r="H65" i="6" s="1"/>
  <c r="F66" i="6"/>
  <c r="H66" i="6" s="1"/>
  <c r="F67" i="6"/>
  <c r="H67" i="6" s="1"/>
  <c r="F68" i="6"/>
  <c r="H68" i="6" s="1"/>
  <c r="F69" i="6"/>
  <c r="H69" i="6" s="1"/>
  <c r="F73" i="6"/>
  <c r="F74" i="6"/>
  <c r="F75" i="6"/>
  <c r="F76" i="6"/>
  <c r="F80" i="6"/>
  <c r="H80" i="6" s="1"/>
  <c r="F81" i="6"/>
  <c r="F82" i="6"/>
  <c r="F83" i="6"/>
  <c r="F84" i="6"/>
  <c r="F85" i="6"/>
  <c r="F90" i="6"/>
  <c r="F91" i="6"/>
  <c r="F92" i="6"/>
  <c r="H92" i="6" s="1"/>
  <c r="F93" i="6"/>
  <c r="F94" i="6"/>
  <c r="H94" i="6" s="1"/>
  <c r="F95" i="6"/>
  <c r="F98" i="6"/>
  <c r="F105" i="6"/>
  <c r="H105" i="6" s="1"/>
  <c r="F107" i="6"/>
  <c r="H107" i="6" s="1"/>
  <c r="F108" i="6"/>
  <c r="H108" i="6" s="1"/>
  <c r="F109" i="6"/>
  <c r="H109" i="6" s="1"/>
  <c r="F110" i="6"/>
  <c r="H110" i="6" s="1"/>
  <c r="F111" i="6"/>
  <c r="H111" i="6" s="1"/>
  <c r="F112" i="6"/>
  <c r="H112" i="6" s="1"/>
  <c r="F113" i="6"/>
  <c r="H113" i="6" s="1"/>
  <c r="F114" i="6"/>
  <c r="H114" i="6" s="1"/>
  <c r="F115" i="6"/>
  <c r="F116" i="6"/>
  <c r="F117" i="6"/>
  <c r="H117" i="6" s="1"/>
  <c r="F118" i="6"/>
  <c r="H118" i="6" s="1"/>
  <c r="F119" i="6"/>
  <c r="H119" i="6" s="1"/>
  <c r="F120" i="6"/>
  <c r="H120" i="6" s="1"/>
  <c r="F121" i="6"/>
  <c r="H121" i="6" s="1"/>
  <c r="F122" i="6"/>
  <c r="H122" i="6" s="1"/>
  <c r="F123" i="6"/>
  <c r="H123" i="6" s="1"/>
  <c r="F124" i="6"/>
  <c r="F125" i="6"/>
  <c r="F126" i="6"/>
  <c r="H126" i="6" s="1"/>
  <c r="F127" i="6"/>
  <c r="H127" i="6" s="1"/>
  <c r="F128" i="6"/>
  <c r="H128" i="6" s="1"/>
  <c r="F129" i="6"/>
  <c r="H129" i="6" s="1"/>
  <c r="F130" i="6"/>
  <c r="H130" i="6" s="1"/>
  <c r="F131" i="6"/>
  <c r="F132" i="6"/>
  <c r="H132" i="6" s="1"/>
  <c r="F133" i="6"/>
  <c r="H133" i="6" s="1"/>
  <c r="F134" i="6"/>
  <c r="F135" i="6"/>
  <c r="H135" i="6" s="1"/>
  <c r="F136" i="6"/>
  <c r="H136" i="6" s="1"/>
  <c r="F137" i="6"/>
  <c r="H137" i="6" s="1"/>
  <c r="F138" i="6"/>
  <c r="F139" i="6"/>
  <c r="H139" i="6" s="1"/>
  <c r="F140" i="6"/>
  <c r="H140" i="6" s="1"/>
  <c r="F141" i="6"/>
  <c r="F142" i="6"/>
  <c r="F143" i="6"/>
  <c r="F144" i="6"/>
  <c r="F145" i="6"/>
  <c r="H145" i="6" s="1"/>
  <c r="F146" i="6"/>
  <c r="H146" i="6" s="1"/>
  <c r="F147" i="6"/>
  <c r="H147" i="6" s="1"/>
  <c r="F148" i="6"/>
  <c r="H148" i="6" s="1"/>
  <c r="F149" i="6"/>
  <c r="H149" i="6" s="1"/>
  <c r="F151" i="6"/>
  <c r="H151" i="6" s="1"/>
  <c r="F152" i="6"/>
  <c r="H152" i="6" s="1"/>
  <c r="F153" i="6"/>
  <c r="H153" i="6" s="1"/>
  <c r="F154" i="6"/>
  <c r="H154" i="6" s="1"/>
  <c r="F155" i="6"/>
  <c r="H155" i="6" s="1"/>
  <c r="F156" i="6"/>
  <c r="H156" i="6" s="1"/>
  <c r="F157" i="6"/>
  <c r="H157" i="6" s="1"/>
  <c r="F158" i="6"/>
  <c r="H158" i="6" s="1"/>
  <c r="F159" i="6"/>
  <c r="H159" i="6" s="1"/>
  <c r="F160" i="6"/>
  <c r="H160" i="6" s="1"/>
  <c r="F161" i="6"/>
  <c r="H161" i="6" s="1"/>
  <c r="F162" i="6"/>
  <c r="H162" i="6" s="1"/>
  <c r="F163" i="6"/>
  <c r="H163" i="6" s="1"/>
  <c r="F164" i="6"/>
  <c r="H164" i="6" s="1"/>
  <c r="F165" i="6"/>
  <c r="H165" i="6" s="1"/>
  <c r="F169" i="6"/>
  <c r="F170" i="6"/>
  <c r="F171" i="6"/>
  <c r="F172" i="6"/>
  <c r="F173" i="6"/>
  <c r="H173" i="6" s="1"/>
  <c r="F174" i="6"/>
  <c r="H174" i="6" s="1"/>
  <c r="F175" i="6"/>
  <c r="H175" i="6" s="1"/>
  <c r="F190" i="6"/>
  <c r="H190" i="6" s="1"/>
  <c r="F191" i="6"/>
  <c r="H191" i="6" s="1"/>
  <c r="F192" i="6"/>
  <c r="H192" i="6" s="1"/>
  <c r="F193" i="6"/>
  <c r="H193" i="6" s="1"/>
  <c r="F194" i="6"/>
  <c r="H194" i="6" s="1"/>
  <c r="F195" i="6"/>
  <c r="H195" i="6" s="1"/>
  <c r="F196" i="6"/>
  <c r="H196" i="6" s="1"/>
  <c r="F197" i="6"/>
  <c r="H197" i="6" s="1"/>
  <c r="F198" i="6"/>
  <c r="H198" i="6" s="1"/>
  <c r="F199" i="6"/>
  <c r="H199" i="6" s="1"/>
  <c r="F200" i="6"/>
  <c r="H200" i="6" s="1"/>
  <c r="F201" i="6"/>
  <c r="H201" i="6" s="1"/>
  <c r="F202" i="6"/>
  <c r="H202" i="6" s="1"/>
  <c r="F203" i="6"/>
  <c r="H203" i="6" s="1"/>
  <c r="F204" i="6"/>
  <c r="H204" i="6" s="1"/>
  <c r="F205" i="6"/>
  <c r="H205" i="6" s="1"/>
  <c r="F206" i="6"/>
  <c r="H206" i="6" s="1"/>
  <c r="F207" i="6"/>
  <c r="H207" i="6" s="1"/>
  <c r="F208" i="6"/>
  <c r="H208" i="6" s="1"/>
  <c r="F209" i="6"/>
  <c r="H209" i="6" s="1"/>
  <c r="F210" i="6"/>
  <c r="H210" i="6" s="1"/>
  <c r="F211" i="6"/>
  <c r="H211" i="6" s="1"/>
  <c r="F212" i="6"/>
  <c r="H212" i="6" s="1"/>
  <c r="F213" i="6"/>
  <c r="H213" i="6" s="1"/>
  <c r="F214" i="6"/>
  <c r="H214" i="6" s="1"/>
  <c r="F215" i="6"/>
  <c r="H215" i="6" s="1"/>
  <c r="F216" i="6"/>
  <c r="H216" i="6" s="1"/>
  <c r="F217" i="6"/>
  <c r="H217" i="6" s="1"/>
  <c r="F218" i="6"/>
  <c r="H218" i="6" s="1"/>
  <c r="F219" i="6"/>
  <c r="H219" i="6" s="1"/>
  <c r="F220" i="6"/>
  <c r="H220" i="6" s="1"/>
  <c r="F222" i="6"/>
  <c r="H222" i="6" s="1"/>
  <c r="F223" i="6"/>
  <c r="H223" i="6" s="1"/>
  <c r="F224" i="6"/>
  <c r="H224" i="6" s="1"/>
  <c r="F225" i="6"/>
  <c r="H225" i="6" s="1"/>
  <c r="F226" i="6"/>
  <c r="H226" i="6" s="1"/>
  <c r="F227" i="6"/>
  <c r="H227" i="6" s="1"/>
  <c r="F228" i="6"/>
  <c r="H228" i="6" s="1"/>
  <c r="F229" i="6"/>
  <c r="H229" i="6" s="1"/>
  <c r="F230" i="6"/>
  <c r="H230" i="6" s="1"/>
  <c r="F231" i="6"/>
  <c r="H231" i="6" s="1"/>
  <c r="F232" i="6"/>
  <c r="H232" i="6" s="1"/>
  <c r="F240" i="6"/>
  <c r="H240" i="6" s="1"/>
  <c r="F241" i="6"/>
  <c r="H241" i="6" s="1"/>
  <c r="G41" i="6"/>
  <c r="F167" i="6"/>
  <c r="H167" i="6" s="1"/>
  <c r="F168" i="6"/>
  <c r="H168" i="6" s="1"/>
  <c r="F166" i="6"/>
  <c r="H166" i="6" s="1"/>
  <c r="G229" i="6"/>
  <c r="G228" i="6"/>
  <c r="G227" i="6"/>
  <c r="F221" i="6"/>
  <c r="H221" i="6" s="1"/>
  <c r="F89" i="6"/>
  <c r="H89" i="6" s="1"/>
  <c r="F87" i="6"/>
  <c r="F86" i="6"/>
  <c r="Q79" i="6"/>
  <c r="F79" i="6" s="1"/>
  <c r="H79" i="6" s="1"/>
  <c r="Q78" i="6"/>
  <c r="F78" i="6" s="1"/>
  <c r="H78" i="6" s="1"/>
  <c r="Q77" i="6"/>
  <c r="F77" i="6" s="1"/>
  <c r="H77" i="6" s="1"/>
  <c r="F20" i="6"/>
  <c r="D124" i="6"/>
  <c r="G237" i="6" l="1"/>
  <c r="D97" i="6"/>
  <c r="G97" i="6" s="1"/>
  <c r="G96" i="6"/>
  <c r="H134" i="6"/>
  <c r="H138" i="6"/>
  <c r="H131" i="6"/>
  <c r="H116" i="6"/>
  <c r="H115" i="6"/>
  <c r="G101" i="6"/>
  <c r="H20" i="6"/>
  <c r="H57" i="6"/>
  <c r="H58" i="6" s="1"/>
  <c r="H30" i="6"/>
  <c r="H18" i="6"/>
  <c r="H15" i="6"/>
  <c r="H124" i="6"/>
  <c r="H73" i="6"/>
  <c r="H22" i="6"/>
  <c r="H93" i="6"/>
  <c r="H243" i="6"/>
  <c r="H91" i="6"/>
  <c r="H90" i="6"/>
  <c r="H87" i="6"/>
  <c r="H86" i="6"/>
  <c r="H81" i="6"/>
  <c r="H82" i="6" s="1"/>
  <c r="H141" i="6" l="1"/>
  <c r="H125" i="6"/>
  <c r="H98" i="6"/>
  <c r="H50" i="6"/>
  <c r="H51" i="6"/>
  <c r="H45" i="6"/>
  <c r="H46" i="6"/>
  <c r="H33" i="6"/>
  <c r="H27" i="6"/>
  <c r="H44" i="6" l="1"/>
  <c r="H52" i="6" s="1"/>
  <c r="H34" i="6"/>
  <c r="F150" i="6"/>
  <c r="H150" i="6" s="1"/>
  <c r="H169" i="6" s="1"/>
  <c r="C108" i="12"/>
  <c r="C120" i="12" s="1"/>
  <c r="C87" i="12"/>
  <c r="C119" i="12" s="1"/>
  <c r="C61" i="12"/>
  <c r="C115" i="12" s="1"/>
  <c r="G46" i="6"/>
  <c r="G221" i="6"/>
  <c r="G222" i="6"/>
  <c r="G223" i="6"/>
  <c r="G224" i="6"/>
  <c r="G225" i="6"/>
  <c r="G226" i="6"/>
  <c r="G218" i="6"/>
  <c r="G217" i="6"/>
  <c r="G216" i="6"/>
  <c r="G215" i="6"/>
  <c r="G27" i="6"/>
  <c r="C122" i="12" l="1"/>
  <c r="C7" i="11" s="1"/>
  <c r="G64" i="6"/>
  <c r="G240" i="6"/>
  <c r="G241" i="6"/>
  <c r="G174" i="6" l="1"/>
  <c r="G175"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31" i="6"/>
  <c r="G232" i="6"/>
  <c r="G173" i="6"/>
  <c r="G146" i="6"/>
  <c r="G147" i="6"/>
  <c r="G148" i="6"/>
  <c r="G149" i="6"/>
  <c r="G150" i="6"/>
  <c r="G151" i="6"/>
  <c r="G152" i="6"/>
  <c r="G153" i="6"/>
  <c r="G154" i="6"/>
  <c r="G155" i="6"/>
  <c r="G156" i="6"/>
  <c r="G157" i="6"/>
  <c r="G158" i="6"/>
  <c r="G161" i="6"/>
  <c r="G162" i="6"/>
  <c r="G163" i="6"/>
  <c r="G166" i="6"/>
  <c r="G167" i="6"/>
  <c r="G168" i="6"/>
  <c r="G138" i="6"/>
  <c r="G134" i="6"/>
  <c r="G112" i="6"/>
  <c r="G120" i="6"/>
  <c r="G122" i="6"/>
  <c r="G124" i="6"/>
  <c r="G116" i="6"/>
  <c r="G115" i="6"/>
  <c r="G95" i="6"/>
  <c r="G94" i="6"/>
  <c r="G91" i="6"/>
  <c r="G81" i="6"/>
  <c r="G78" i="6"/>
  <c r="G79" i="6"/>
  <c r="G77" i="6"/>
  <c r="G69" i="6"/>
  <c r="G51" i="6"/>
  <c r="G15" i="6"/>
  <c r="G11" i="6"/>
  <c r="G125" i="6" l="1"/>
  <c r="G219" i="6"/>
  <c r="G243" i="6" s="1"/>
  <c r="G256" i="6" s="1"/>
  <c r="H256" i="6" s="1"/>
  <c r="G82" i="6"/>
  <c r="G145" i="6" l="1"/>
  <c r="G169" i="6" s="1"/>
  <c r="G131" i="6"/>
  <c r="G141" i="6" s="1"/>
  <c r="G93" i="6"/>
  <c r="G90" i="6"/>
  <c r="G89" i="6"/>
  <c r="G87" i="6"/>
  <c r="G86" i="6"/>
  <c r="G98" i="6" s="1"/>
  <c r="G68" i="6"/>
  <c r="G67" i="6"/>
  <c r="G66" i="6"/>
  <c r="G63" i="6"/>
  <c r="G57" i="6"/>
  <c r="G50" i="6"/>
  <c r="G45" i="6"/>
  <c r="G44" i="6"/>
  <c r="G40" i="6"/>
  <c r="G33" i="6"/>
  <c r="G32" i="6"/>
  <c r="G30" i="6"/>
  <c r="G23" i="6"/>
  <c r="G22" i="6"/>
  <c r="G20" i="6"/>
  <c r="G18" i="6"/>
  <c r="G9" i="6"/>
  <c r="G73" i="6" l="1"/>
  <c r="G250" i="6" s="1"/>
  <c r="H250" i="6" s="1"/>
  <c r="G34" i="6"/>
  <c r="G247" i="6" s="1"/>
  <c r="G52" i="6"/>
  <c r="G248" i="6" s="1"/>
  <c r="H248" i="6" s="1"/>
  <c r="G58" i="6"/>
  <c r="G249" i="6" s="1"/>
  <c r="H249" i="6" s="1"/>
  <c r="G255" i="6"/>
  <c r="G253" i="6"/>
  <c r="H253" i="6" s="1"/>
  <c r="G251" i="6"/>
  <c r="H251" i="6" s="1"/>
  <c r="G254" i="6"/>
  <c r="H254" i="6" s="1"/>
  <c r="H255" i="6" l="1"/>
  <c r="H247" i="6"/>
  <c r="G252" i="6"/>
  <c r="G257" i="6" s="1"/>
  <c r="C9" i="11" l="1"/>
  <c r="C17" i="11" s="1"/>
  <c r="I247" i="6"/>
  <c r="I250" i="6"/>
  <c r="J250" i="6" s="1"/>
  <c r="I251" i="6"/>
  <c r="J251" i="6" s="1"/>
  <c r="I256" i="6"/>
  <c r="J256" i="6" s="1"/>
  <c r="I252" i="6"/>
  <c r="J252" i="6" s="1"/>
  <c r="I254" i="6"/>
  <c r="J254" i="6" s="1"/>
  <c r="I253" i="6"/>
  <c r="J253" i="6" s="1"/>
  <c r="I248" i="6"/>
  <c r="J248" i="6" s="1"/>
  <c r="I249" i="6"/>
  <c r="J249" i="6" s="1"/>
  <c r="J247" i="6"/>
  <c r="I255" i="6"/>
  <c r="J255" i="6" s="1"/>
  <c r="H252" i="6"/>
  <c r="H257" i="6" s="1"/>
  <c r="C2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jordan kabyemela</author>
    <author>tc={0FAA3AE3-D864-490E-A38C-8EEC13BA1A84}</author>
  </authors>
  <commentList>
    <comment ref="B57" authorId="0" shapeId="0" xr:uid="{A7B96D75-EF0A-4FC3-90F6-FECA73A87570}">
      <text>
        <r>
          <rPr>
            <b/>
            <sz val="9"/>
            <color indexed="81"/>
            <rFont val="Tahoma"/>
            <charset val="1"/>
          </rPr>
          <t>jordan kabyemela:</t>
        </r>
        <r>
          <rPr>
            <sz val="9"/>
            <color indexed="81"/>
            <rFont val="Tahoma"/>
            <charset val="1"/>
          </rPr>
          <t xml:space="preserve">
Brightson Please Quantify
</t>
        </r>
      </text>
    </comment>
    <comment ref="D94" authorId="1" shapeId="0" xr:uid="{0FAA3AE3-D864-490E-A38C-8EEC13BA1A84}">
      <text>
        <t xml:space="preserve">[Threaded comment]
Your version of Excel allows you to read this threaded comment; however, any edits to it will get removed if the file is opened in a newer version of Excel. Learn more: https://go.microsoft.com/fwlink/?linkid=870924
Comment:
    The assumption is 8 nails/sqm and this is only for ton roof covering does not include trusses @KABYEMELA, Jordan </t>
      </text>
    </comment>
  </commentList>
</comments>
</file>

<file path=xl/sharedStrings.xml><?xml version="1.0" encoding="utf-8"?>
<sst xmlns="http://schemas.openxmlformats.org/spreadsheetml/2006/main" count="551" uniqueCount="337">
  <si>
    <t xml:space="preserve">ANNEX B - PRICING SHEDULE </t>
  </si>
  <si>
    <t>Item</t>
  </si>
  <si>
    <t>GENERAL DESCRIPTIONS OF WORKS</t>
  </si>
  <si>
    <t>Tsh.</t>
  </si>
  <si>
    <t>Able to offer as per specifications? Y/N</t>
  </si>
  <si>
    <t>If no, please describe alternative specifications</t>
  </si>
  <si>
    <r>
      <t xml:space="preserve">UNIT PRICE </t>
    </r>
    <r>
      <rPr>
        <b/>
        <sz val="12"/>
        <color rgb="FFFF0000"/>
        <rFont val="Calibri"/>
        <family val="2"/>
        <scheme val="minor"/>
      </rPr>
      <t>[include currency]</t>
    </r>
    <r>
      <rPr>
        <b/>
        <sz val="12"/>
        <color theme="1"/>
        <rFont val="Calibri"/>
        <family val="2"/>
        <scheme val="minor"/>
      </rPr>
      <t xml:space="preserve"> (excluding VAT)</t>
    </r>
  </si>
  <si>
    <t>Lead time (please represent as number of days e.g. 14 days)</t>
  </si>
  <si>
    <t>DESCRIPTION OF SITE:</t>
  </si>
  <si>
    <t>DESCRIPTION OF WORKS:</t>
  </si>
  <si>
    <t>A.</t>
  </si>
  <si>
    <t>SINGULAR AND PLURAL</t>
  </si>
  <si>
    <t>B.</t>
  </si>
  <si>
    <t>Word importing the singular only also includes the plural.</t>
  </si>
  <si>
    <t>LAW GOVERNING CONTRACT</t>
  </si>
  <si>
    <t>C.</t>
  </si>
  <si>
    <t>The contract shall be in all respect to be constructed and operated in accordance with the Belgian Law.</t>
  </si>
  <si>
    <t>METHOD OF MEASUREMENT:</t>
  </si>
  <si>
    <t>D.</t>
  </si>
  <si>
    <t>These Bills of Quantities have been prepared in accordance with the standard method of measurement of Building Works for East Africa first edition (metric) published by the architectural association of Kenya chapter of Quantity Surveyor Act; 1970; and applied equally to the measurement of proposed works and of variations by Quantity Surveyors.</t>
  </si>
  <si>
    <t>E.</t>
  </si>
  <si>
    <t>Variation of ‘Builder’s Work’ will be subject to the same amended rates of percentage of adjustment.</t>
  </si>
  <si>
    <t>DEFINITIONS OF ABBREVIATIONS:</t>
  </si>
  <si>
    <t>F.</t>
  </si>
  <si>
    <t>The Contractor should take due notice of the under mentioned abbreviations:-</t>
  </si>
  <si>
    <t xml:space="preserve">           mm     - millimetres</t>
  </si>
  <si>
    <t xml:space="preserve">           cm      - centimetres</t>
  </si>
  <si>
    <r>
      <t xml:space="preserve">           M</t>
    </r>
    <r>
      <rPr>
        <shadow/>
        <vertAlign val="superscript"/>
        <sz val="12"/>
        <rFont val="Arial"/>
        <family val="2"/>
      </rPr>
      <t xml:space="preserve">3 </t>
    </r>
    <r>
      <rPr>
        <shadow/>
        <sz val="12"/>
        <rFont val="Arial"/>
        <family val="2"/>
      </rPr>
      <t xml:space="preserve">     - cubic meters</t>
    </r>
  </si>
  <si>
    <r>
      <t xml:space="preserve">           M</t>
    </r>
    <r>
      <rPr>
        <shadow/>
        <vertAlign val="superscript"/>
        <sz val="12"/>
        <rFont val="Arial"/>
        <family val="2"/>
      </rPr>
      <t xml:space="preserve">2 </t>
    </r>
    <r>
      <rPr>
        <shadow/>
        <sz val="12"/>
        <rFont val="Arial"/>
        <family val="2"/>
      </rPr>
      <t xml:space="preserve">     - square metres</t>
    </r>
  </si>
  <si>
    <t xml:space="preserve">           M       -  linear metres</t>
  </si>
  <si>
    <t xml:space="preserve">           No      - Number</t>
  </si>
  <si>
    <t xml:space="preserve">           Kg      -  Kilograms</t>
  </si>
  <si>
    <t xml:space="preserve">           P.C     - Prime cost</t>
  </si>
  <si>
    <t>TO COLLECTION TSHS.</t>
  </si>
  <si>
    <t>ITEM</t>
  </si>
  <si>
    <t>TSHS.</t>
  </si>
  <si>
    <t>The Contractor shall allow for keeping all records appertaining to the work and shall keep on the site a daily diary recording weather conditions; temperature; visitors to the site, etc.</t>
  </si>
  <si>
    <t>The Contractor is to supply to the Employer such information as he may be required in connection with the work; including statement showing the number of men employed in all trades daily; and delivery notes (stating the name of the project) for all materials delivered to the site.</t>
  </si>
  <si>
    <t>EMPLOYER’S INSPECTION:</t>
  </si>
  <si>
    <t>No work shall be covered up until it is inspected and approved by the Employer.</t>
  </si>
  <si>
    <t>-</t>
  </si>
  <si>
    <t>PROTECTION FROM THE WEATHER:</t>
  </si>
  <si>
    <t>B</t>
  </si>
  <si>
    <t>The Contractor shall allow for covering up and protecting all new work from injury by weather or any other cause.  Any damage; loss or expense caused by non-compliance with the clause shall be at sole risk of the contract.</t>
  </si>
  <si>
    <t>TOOLS, PLANT AND SCAFFOLDING:</t>
  </si>
  <si>
    <t>C</t>
  </si>
  <si>
    <t>Provide all necessary cranes, hoists, concrete mixer and other plant including ladder, staging, access gangways tackle, tarpaulins, tools, moulds templates and other requisites necessary for proper executing, adapting from time to time as may be necessary and maintain all plant and equipment during the course of the contract.</t>
  </si>
  <si>
    <t>N/A</t>
  </si>
  <si>
    <r>
      <t>SITE ACCOMODATION</t>
    </r>
    <r>
      <rPr>
        <shadow/>
        <u/>
        <sz val="12"/>
        <rFont val="Arial"/>
        <family val="2"/>
      </rPr>
      <t>:</t>
    </r>
  </si>
  <si>
    <t>D</t>
  </si>
  <si>
    <t>The Contractor shall provide and maintain any necessary temporary office accommodation required by himself and his Sub-Contractors suitably equipped with desks; chairs; drawing boards; and electric lighting and telephone.</t>
  </si>
  <si>
    <t>WATER FOR THE WORKS</t>
  </si>
  <si>
    <t>G.</t>
  </si>
  <si>
    <t>The Contractor shall allow for all necessary clean fresh water for the works, including that required by Sub-Contractors and for any temporary plumbing metres and storage facilities and pay all charges in connection therewith and clear away on completion and make good works disturbed.</t>
  </si>
  <si>
    <t>LIGHTING AND POWER FOR THE WORKS</t>
  </si>
  <si>
    <t>E</t>
  </si>
  <si>
    <t>The Contractor shall allow for providing and maintaining a temporary electricity supply for the works including that required by Sub-Contractor and for any meters and fittings to give artificial lighting and power necessary for the execution of the works and pay all charges, in connection and make good all works disturbed.</t>
  </si>
  <si>
    <t>WATCHING AND LIGHTING:</t>
  </si>
  <si>
    <t>The Contractor shall allow for providing and maintaining any barriesrs; hoalding; watching; lighting which must comply with the By-laws of requirements of the Local Authority and polycy regulations and the Contractor must give all requiste policies to those authorities and provide everything necessary to protect the general public workmen; plant; materials and the whole of the works</t>
  </si>
  <si>
    <t>No advertisement will be permitted without the written authority of the Employer.</t>
  </si>
  <si>
    <t>SIGN BOARD:</t>
  </si>
  <si>
    <t>The Contractor shall provide and erect a large sized sign board on the site showing the title of the contract, the name and address of the Employer; consultant, nominated suppliers and Sub-Contractor and such information as may be required by the Employer who shall provide the sign layout and colours of the Board.  The board shall be repainted when necessary and removed when no longer required. this includes the project registration in the required boards.</t>
  </si>
  <si>
    <t>PROTECTION:</t>
  </si>
  <si>
    <t>The Contractor is required to protect works section until completion.</t>
  </si>
  <si>
    <t>TESTING:</t>
  </si>
  <si>
    <t>Allow for testing all the installations required to be tested and provide everything necessary for this purpose and leave the whole in perfect working order to the satisfaction of the Employer and Local Authority.</t>
  </si>
  <si>
    <t>REMOVING RUBBISH AND CLEANING:</t>
  </si>
  <si>
    <t>The Contractor shall make  good all defects and injuries to the works, clean down external faces wash off stains to face work, clean off marks mortar and cement, clean windows inside and out, scrub floors, flush drains run and leave all parts of the works clean, free from rubbish and waste materials and perfect on completion.</t>
  </si>
  <si>
    <t>The Contractor shall clean and cart away all rubbish as it accumulate and keep the works in orderly condition to the satisfaction of the Employer</t>
  </si>
  <si>
    <t xml:space="preserve">                                                                                 TO COLLECTION</t>
  </si>
  <si>
    <r>
      <t xml:space="preserve">                                             </t>
    </r>
    <r>
      <rPr>
        <b/>
        <shadow/>
        <u/>
        <sz val="12"/>
        <rFont val="Arial"/>
        <family val="2"/>
      </rPr>
      <t>COLLECTION</t>
    </r>
  </si>
  <si>
    <t xml:space="preserve">                                             Page No. 5/1/1</t>
  </si>
  <si>
    <t xml:space="preserve">                                             Page No. 5/1/2</t>
  </si>
  <si>
    <t xml:space="preserve">                                             Page No. 5/1/3</t>
  </si>
  <si>
    <t xml:space="preserve">                                             Page No. 5/1/4</t>
  </si>
  <si>
    <t xml:space="preserve">                                             Page No. 5/1/5</t>
  </si>
  <si>
    <t xml:space="preserve">                                             Page No. 5/1/6</t>
  </si>
  <si>
    <t>BILL No. 01- PRELIMINARIES CARRIED TO GENERAL SUMMARY</t>
  </si>
  <si>
    <t>ANNEX B-PRICING SHEDULE</t>
  </si>
  <si>
    <t>Description</t>
  </si>
  <si>
    <t>Unit</t>
  </si>
  <si>
    <t>Qty</t>
  </si>
  <si>
    <t>Rate</t>
  </si>
  <si>
    <t>Amount</t>
  </si>
  <si>
    <r>
      <t xml:space="preserve">UNIT PRICE </t>
    </r>
    <r>
      <rPr>
        <b/>
        <sz val="12"/>
        <color rgb="FFFF0000"/>
        <rFont val="Calibri"/>
        <scheme val="minor"/>
      </rPr>
      <t>[include currency]</t>
    </r>
    <r>
      <rPr>
        <b/>
        <sz val="12"/>
        <color theme="1"/>
        <rFont val="Calibri"/>
        <scheme val="minor"/>
      </rPr>
      <t xml:space="preserve"> (excluding VAT)</t>
    </r>
  </si>
  <si>
    <t>BILL NO 02. MEASURED WORK</t>
  </si>
  <si>
    <t>ELEMENT NR. 1 : SUBSTRUCTURE</t>
  </si>
  <si>
    <t>(ALL PROVISIONAL)</t>
  </si>
  <si>
    <t>Trenches excavation; to receive foundations;-</t>
  </si>
  <si>
    <t xml:space="preserve">doroto </t>
  </si>
  <si>
    <t>A</t>
  </si>
  <si>
    <t>Excavation to exceed 1.50 meters deep</t>
  </si>
  <si>
    <t>LS</t>
  </si>
  <si>
    <t xml:space="preserve">goweko </t>
  </si>
  <si>
    <t>kitunda</t>
  </si>
  <si>
    <t xml:space="preserve">B </t>
  </si>
  <si>
    <t xml:space="preserve">Extra over any kind of excavation for breaking up Rocks </t>
  </si>
  <si>
    <t>m³</t>
  </si>
  <si>
    <t>Backfilling; depositing and compacting in layers maximum 150mm thick imported material around foundations</t>
  </si>
  <si>
    <t>For selected Excavated materials: Spread,well ram and consolidate to make up levels under floor</t>
  </si>
  <si>
    <t>Filling</t>
  </si>
  <si>
    <t>Sand filling in making up levels; average 150 mm  thick</t>
  </si>
  <si>
    <t xml:space="preserve">Hardcore </t>
  </si>
  <si>
    <t>150mm thick stone hardcore bed; leveled compacted and sand blinded to receive damp proof membrane measured separately</t>
  </si>
  <si>
    <t>m²</t>
  </si>
  <si>
    <t>Soil Sterilization</t>
  </si>
  <si>
    <t>Chemical anti termite treatment around the building plinth 30cm</t>
  </si>
  <si>
    <t>m</t>
  </si>
  <si>
    <t>Aldrin' solution or equivalent and approved applied at a rate of 7 litres per square metre to the floor</t>
  </si>
  <si>
    <t xml:space="preserve">Stone masonry foundation </t>
  </si>
  <si>
    <t>Strip foundations,stairs and ramps foundations</t>
  </si>
  <si>
    <t xml:space="preserve"> Damp-proof Membrane (DPM)</t>
  </si>
  <si>
    <t>500Gauge polythene sheet laying on blinded hardcore with 150mm sides and end laps</t>
  </si>
  <si>
    <t>Pointing of the stone masonry foundation surface.</t>
  </si>
  <si>
    <t xml:space="preserve">TOTAL FOR  SUB-STRUCTURE </t>
  </si>
  <si>
    <t>ELEMENT NO. 2 - FRAME</t>
  </si>
  <si>
    <t>Concrete work</t>
  </si>
  <si>
    <t>Vibrated Reinforced in-situ concrete; grade 20 nominal mix (1:2:4)</t>
  </si>
  <si>
    <t>Lintel Beams, shade on the side doors and Columns ; horizontal or sloping not exceeding 15 degrees from horizontal</t>
  </si>
  <si>
    <t>Ramps and Stairs according to the drawings</t>
  </si>
  <si>
    <t xml:space="preserve">High Tensile Reinforcement; bars; BS 4449:1969  </t>
  </si>
  <si>
    <t>12mm Diameter bars</t>
  </si>
  <si>
    <t>kg</t>
  </si>
  <si>
    <t>8mm Diameter bars</t>
  </si>
  <si>
    <t>Binding wires</t>
  </si>
  <si>
    <t>Balustrades:</t>
  </si>
  <si>
    <t>Sawn formwork  to.</t>
  </si>
  <si>
    <t>Horizontal sides and soffites of beams</t>
  </si>
  <si>
    <t xml:space="preserve">Vertical sides of Columns </t>
  </si>
  <si>
    <t>TOTAL FOR  FRAME-WORK</t>
  </si>
  <si>
    <t>ELEMENT NO 3: WALLS</t>
  </si>
  <si>
    <t>Internal wall</t>
  </si>
  <si>
    <t>Block work; 4 MPa bedded and jointed in cement/sand mortar (1:4)</t>
  </si>
  <si>
    <t>150mm Wall</t>
  </si>
  <si>
    <t xml:space="preserve">TOTAL  FOR  WALLS </t>
  </si>
  <si>
    <t>ELEMENT NO 4:  DOORS</t>
  </si>
  <si>
    <t xml:space="preserve">Hardwood Mninga or equal and approved:-Supply and fix Hardwood Mninga or equal and approved 45mm thick panelled door comprising of 45mm*100mm rebated stiles; all panels filled in with and including 25 mm thick Hardwood Boards complete with 15 mm *150 mm frame with one labor, 50 mm*150 mm transome or Mulliom to Engineers' Appoval </t>
  </si>
  <si>
    <t xml:space="preserve">1500x2400x45mm thick hardwood solidcore flush door; Double Door; Divided into two equal shutters; </t>
  </si>
  <si>
    <t>Nr.</t>
  </si>
  <si>
    <t>900 x 2400 x 45mm thick;Single Door; ditto;</t>
  </si>
  <si>
    <t>Ironmongery supply and fix the following as manufactured by Union ltd."or other equal and approved.</t>
  </si>
  <si>
    <t>150mm Brass butt hinges. (3 pieces equivalent to 1 pair)</t>
  </si>
  <si>
    <t>Pairs</t>
  </si>
  <si>
    <t xml:space="preserve">Three-lever mortise union lockset model 1223 case 65; </t>
  </si>
  <si>
    <t>Flush bolt 100mm</t>
  </si>
  <si>
    <t>F</t>
  </si>
  <si>
    <t xml:space="preserve">30mm diameter rubber doorstop fixed to concrete floor or blockwork base. </t>
  </si>
  <si>
    <t>G</t>
  </si>
  <si>
    <t xml:space="preserve">Steel Grilled Doors </t>
  </si>
  <si>
    <t>1500*2400</t>
  </si>
  <si>
    <t xml:space="preserve">Nr </t>
  </si>
  <si>
    <t>900*2400</t>
  </si>
  <si>
    <t xml:space="preserve">TOTAL DOORS </t>
  </si>
  <si>
    <t>ELEMENT NO 5:  WINDOWS</t>
  </si>
  <si>
    <t>Aluminium glazing approved by the  Architect; single glazed combination frame and windows, 1.2 x 100mm Aluminium section framing, all mullions and transomes; epoxy power coat RAL 9006 finish, 5mm clear glass pre assembled with stainless steel plates and screws window ironmongery, glazed beads, fiber mosquito net, rubber gaskets and backer rods and fixing to mansory  or concrete grounds, sealing all around with non-hardening EPDM silicone sealant;</t>
  </si>
  <si>
    <t>2000 x 1500mm high aluminium window consist of 2No casement shutters with 6mm tinted glass and 01No mosquito shutter;</t>
  </si>
  <si>
    <t>2400*2000 mm high; ditto; transparent glasses</t>
  </si>
  <si>
    <t xml:space="preserve">1200 x 700mm high; ditto; </t>
  </si>
  <si>
    <t>Composite items</t>
  </si>
  <si>
    <t>Supply and fix in position "WINDOW GRILLES"; comprising of 32x32x3mm SHS pipes framing; filled in with 25x25x3mm flat; bars cut and bent to patterns spaced at not more than 150mm centres complete to the aproval of Architect for window Size</t>
  </si>
  <si>
    <r>
      <t>M</t>
    </r>
    <r>
      <rPr>
        <vertAlign val="superscript"/>
        <sz val="12"/>
        <rFont val="Calibri"/>
      </rPr>
      <t>2</t>
    </r>
  </si>
  <si>
    <t>TOTAL FOR  WINDOWS</t>
  </si>
  <si>
    <t>ELEMENT NO.6: ROOFING</t>
  </si>
  <si>
    <t>Sawn soft wood; Impregnated with Preservatives</t>
  </si>
  <si>
    <t>Supply and install 2"x6" treated timber beams &amp; King post</t>
  </si>
  <si>
    <t>Supply and install 2"x4" treated timber struts</t>
  </si>
  <si>
    <t>Supply and install 2"x6" (50x150mm) treated timber wall plate</t>
  </si>
  <si>
    <t>Supply and install 2"x2" (50x75mm) treated timber purlins at 600mm c/c</t>
  </si>
  <si>
    <t>Supply and install 2"x2" treated timber brandering (ceiling joists) at 500mm c/c</t>
  </si>
  <si>
    <t>ALAF  or equivalent IT5 profile coloured aluminium roofing sheets; 28 gauge lapped to sides and ends as per manufacturer's specifications; fixed to timber purlins (m/s)</t>
  </si>
  <si>
    <t>m2</t>
  </si>
  <si>
    <t>Supply and install roof covering on sloped surfaces with angles of 8° and 12° from the horizontal, ensuring proper installation with all necessary fixings and accessories to achieve a secure and weatherproof roof</t>
  </si>
  <si>
    <t xml:space="preserve">Supply and install aluminium roof nails ( colour to match roof covering) </t>
  </si>
  <si>
    <t>Pkt</t>
  </si>
  <si>
    <t>Supply and install 407mm girth valley (colour to match roof covering)</t>
  </si>
  <si>
    <t>H</t>
  </si>
  <si>
    <t xml:space="preserve">Application of Silicon </t>
  </si>
  <si>
    <t>I</t>
  </si>
  <si>
    <t xml:space="preserve">Aluminium Flush 10cm * 20cm * 20cm to be placed on the joint between the parapet wall and the sheet </t>
  </si>
  <si>
    <t xml:space="preserve">TOTAL FOR  ROOFING </t>
  </si>
  <si>
    <t xml:space="preserve">PARAPET, ROOF GUTTERS &amp; RC ROOF </t>
  </si>
  <si>
    <t xml:space="preserve">Construct masonry parapet walls using high-quality concrete blocks or brickwork, including plastering </t>
  </si>
  <si>
    <t>Apply waterproofing finishing to parapet walls, using high-quality cement-based waterproofing solution, flexible and UV-resistant, including two coats of weather guard paint for enhanced protection</t>
  </si>
  <si>
    <t>Supply and install gutter outlet pipes, PVC - Class C, including all necessary fittings</t>
  </si>
  <si>
    <t>Supply and install PVC downpipes -   high-strength PVC ( Class c) including fittings and accessories</t>
  </si>
  <si>
    <t>ELEMENT NO.  07:  FINISHINGS</t>
  </si>
  <si>
    <t>(Floor; Wall and Ceiling Finishing):</t>
  </si>
  <si>
    <t>Floor finish:</t>
  </si>
  <si>
    <t>Screed; cement and sand (1:4); wood floated</t>
  </si>
  <si>
    <t>40mm thick bed</t>
  </si>
  <si>
    <r>
      <t>m</t>
    </r>
    <r>
      <rPr>
        <vertAlign val="superscript"/>
        <sz val="12"/>
        <rFont val="Calibri"/>
      </rPr>
      <t>2</t>
    </r>
  </si>
  <si>
    <t>Wall finish:</t>
  </si>
  <si>
    <t>Internal wall plastering (1:4) cement sand morta</t>
  </si>
  <si>
    <t>Externa wall plastering (1:4) cement sand morta</t>
  </si>
  <si>
    <t>Ceilling Finish:</t>
  </si>
  <si>
    <t>9mm thick gypsum board ceiling complete with gypsum screw,and fible tape fixed to brandering (measured separate)</t>
  </si>
  <si>
    <t>1200x2400x9mm thick gypsum board; ex thailand or Gproc brand or any other approved</t>
  </si>
  <si>
    <t>100 x 100mm Moulded cornices</t>
  </si>
  <si>
    <t>M</t>
  </si>
  <si>
    <t>Supply and fix PVC ceiling  complete including PVC and corner joints, shoe nail and all accessories</t>
  </si>
  <si>
    <t xml:space="preserve">TOTAL FINISHINGS  </t>
  </si>
  <si>
    <t>ELEMENT NO. 08: PAINTING AND DECORATIONS</t>
  </si>
  <si>
    <t>Internal works</t>
  </si>
  <si>
    <t>Prepare, skimm and apply one thinned coat and two full coats of Silk vinly paint; Wash and wear; Goldstar; Galaxy or any equal approved as per Archtect's instruction on:</t>
  </si>
  <si>
    <t xml:space="preserve">Plastered walls </t>
  </si>
  <si>
    <t>Prepare and apply one thinned coat and two full coats of  plastic emulsion paint  as per the  Architect’s approval on surface of :</t>
  </si>
  <si>
    <t>Gypsum Ceiling</t>
  </si>
  <si>
    <t>EXTERNAL WORK:</t>
  </si>
  <si>
    <t>Prepare, skimm and apply one undercoat and two full coats of weather guard paint as per architect's approval on surface of :</t>
  </si>
  <si>
    <t>Plastere Walls, columns.</t>
  </si>
  <si>
    <t>Prepare and apply one undercoat and two full coats of egg shell varnish on timber surfaces:</t>
  </si>
  <si>
    <t xml:space="preserve">TOTAL   PAINTING </t>
  </si>
  <si>
    <t>ELEMENT NR. 09: ELECTRICAL INSTALLATIONS</t>
  </si>
  <si>
    <r>
      <rPr>
        <b/>
        <sz val="12"/>
        <rFont val="Calibri"/>
      </rPr>
      <t>DISTRIBUTION SYSTEM:</t>
    </r>
    <r>
      <rPr>
        <sz val="12"/>
        <rFont val="Calibri"/>
      </rPr>
      <t xml:space="preserve"> 4Ways TPN distribution board (DB 3 ) with 100A/300mmA RCCB incomer and outgoing MCBs as shown in Schematic diagram as ABB or approved equal.</t>
    </r>
  </si>
  <si>
    <t>Pcs</t>
  </si>
  <si>
    <t>1</t>
  </si>
  <si>
    <t>Earth Rod copper</t>
  </si>
  <si>
    <t>Metal  Box Single</t>
  </si>
  <si>
    <t>Metal  Box Double</t>
  </si>
  <si>
    <t>Round Box</t>
  </si>
  <si>
    <t>Conduit pipe 3/4''Tronic (Class B)</t>
  </si>
  <si>
    <t>Nail 2''</t>
  </si>
  <si>
    <t>Kg</t>
  </si>
  <si>
    <t>Switch Socket Double TRONIC</t>
  </si>
  <si>
    <t>pcs</t>
  </si>
  <si>
    <t>Switch 1gang 1 Way TRONIC</t>
  </si>
  <si>
    <t>Switch 2gang 1 Way TRONIC</t>
  </si>
  <si>
    <t>Power saver lamp</t>
  </si>
  <si>
    <t>Solution Tap  TRONIC</t>
  </si>
  <si>
    <t>Earth wire Single core 4mm</t>
  </si>
  <si>
    <t>MTS</t>
  </si>
  <si>
    <r>
      <t>Cable 6mm</t>
    </r>
    <r>
      <rPr>
        <shadow/>
        <vertAlign val="superscript"/>
        <sz val="12"/>
        <rFont val="Calibri"/>
      </rPr>
      <t xml:space="preserve">2 </t>
    </r>
    <r>
      <rPr>
        <shadow/>
        <sz val="12"/>
        <rFont val="Calibri"/>
      </rPr>
      <t xml:space="preserve">Twin </t>
    </r>
  </si>
  <si>
    <t xml:space="preserve">Cable single core 1.5mmsq </t>
  </si>
  <si>
    <t>Red</t>
  </si>
  <si>
    <t>Roll</t>
  </si>
  <si>
    <t>Black</t>
  </si>
  <si>
    <t>Green</t>
  </si>
  <si>
    <t>Cable single core 2.5mmsq 100m</t>
  </si>
  <si>
    <t>TOTAL FOR ELECTRICAL INSTALLATION</t>
  </si>
  <si>
    <t>ELEMENT No:10 SUPPLY AND FIX PLUMBING AND WATER SYSTEM INSTALLATION</t>
  </si>
  <si>
    <t xml:space="preserve">INFINITY white vitreous china wash hand basin </t>
  </si>
  <si>
    <t>No</t>
  </si>
  <si>
    <t>Complete Toilet flat Floor/WC (Assian type)</t>
  </si>
  <si>
    <t xml:space="preserve"> White colored  toilet paper roll holder </t>
  </si>
  <si>
    <t>IPS Pipe 1/2''</t>
  </si>
  <si>
    <t>IPS Elbow 1/2''</t>
  </si>
  <si>
    <t>IPS TEE 1/2''</t>
  </si>
  <si>
    <t>IPS NIPPLE 1/2''</t>
  </si>
  <si>
    <t>IPS Socket  1/2''</t>
  </si>
  <si>
    <t>Male socket  1/2''</t>
  </si>
  <si>
    <t>R-Socket 1/2''x3/4''</t>
  </si>
  <si>
    <t>R-Bush    1/2''x3/4''</t>
  </si>
  <si>
    <t>IPS Pipe   3/4''</t>
  </si>
  <si>
    <t>IPS Elbow 3/4''</t>
  </si>
  <si>
    <t>IPS Tee 3/4''</t>
  </si>
  <si>
    <t>IPS Nipple 3/4''</t>
  </si>
  <si>
    <t>IPS Socket 3/4''</t>
  </si>
  <si>
    <t>IPS Union  3/4''</t>
  </si>
  <si>
    <t>GET Valve 3/4''</t>
  </si>
  <si>
    <t>Polly Pipe (Class C) 3/4''</t>
  </si>
  <si>
    <t>Tee Poly 3/4''</t>
  </si>
  <si>
    <t>Tee Conector Female 3/4''</t>
  </si>
  <si>
    <t>Male Connector  3/4''</t>
  </si>
  <si>
    <t>Pvc Pipe (Class 'B') 11/2''</t>
  </si>
  <si>
    <t>PVC Elbow 11/2''</t>
  </si>
  <si>
    <t>PVC Tee 11/2''</t>
  </si>
  <si>
    <t>PVC 45Degree Band Elbow 11/2''</t>
  </si>
  <si>
    <t>PVC YT Joint 11/2''</t>
  </si>
  <si>
    <t>PVC Reducer  11/2''X11/4''</t>
  </si>
  <si>
    <t>PVC Cement  1/2Ltre</t>
  </si>
  <si>
    <t>Floor Trup (Vertical) 11/2''</t>
  </si>
  <si>
    <t>Fisher Plug for HWB 12mm</t>
  </si>
  <si>
    <t>Heavy Flexible pipe  1/2''</t>
  </si>
  <si>
    <t>Fisher Plug 8mm</t>
  </si>
  <si>
    <t>Box</t>
  </si>
  <si>
    <t>Angle Valve (PEX England) 1/2''</t>
  </si>
  <si>
    <t>Bib cork 1/2''</t>
  </si>
  <si>
    <t>Thread Seal Tape</t>
  </si>
  <si>
    <t>PVC Pipe  4''</t>
  </si>
  <si>
    <t>PVC Elbow  4''</t>
  </si>
  <si>
    <t>PVC Tee  4''</t>
  </si>
  <si>
    <t>PVC Inspection Elbow 4''</t>
  </si>
  <si>
    <t>PVC 45 Degree Band Elbow 4''</t>
  </si>
  <si>
    <t>Chamber Cover   45X45</t>
  </si>
  <si>
    <t>600x900x6 thick Looking mirror with bevel edges side ,side coated alkali resistant opaque</t>
  </si>
  <si>
    <t xml:space="preserve">Stainless steel soap dish </t>
  </si>
  <si>
    <t xml:space="preserve">Stainless steel toilet roll holder </t>
  </si>
  <si>
    <t>100mm diametre stainless steel floor drains</t>
  </si>
  <si>
    <t>PS Above Plummbing quantities are provisional</t>
  </si>
  <si>
    <t>Gutter's</t>
  </si>
  <si>
    <t>PVC Gutter 100 diametre (15ft)</t>
  </si>
  <si>
    <t xml:space="preserve">Gutte clamp </t>
  </si>
  <si>
    <t>Down pipe 100 dimetre</t>
  </si>
  <si>
    <t>Clamp for Down pipe</t>
  </si>
  <si>
    <t>Elbow 3''</t>
  </si>
  <si>
    <t>Extral over for Tee</t>
  </si>
  <si>
    <t>Connector</t>
  </si>
  <si>
    <t>Stopper</t>
  </si>
  <si>
    <t>outlet</t>
  </si>
  <si>
    <t xml:space="preserve">Supply  water storage tank; “SIMTANK” 5000 litres </t>
  </si>
  <si>
    <t>WATER TANK POST</t>
  </si>
  <si>
    <t>Block work masonry including foundation thickness 230mm</t>
  </si>
  <si>
    <r>
      <t>m</t>
    </r>
    <r>
      <rPr>
        <vertAlign val="superscript"/>
        <sz val="12"/>
        <rFont val="Calibri"/>
        <family val="2"/>
      </rPr>
      <t>2</t>
    </r>
  </si>
  <si>
    <t>C25 concrete to slab</t>
  </si>
  <si>
    <r>
      <t>m</t>
    </r>
    <r>
      <rPr>
        <vertAlign val="superscript"/>
        <sz val="12"/>
        <rFont val="Calibri"/>
        <family val="2"/>
      </rPr>
      <t>3</t>
    </r>
  </si>
  <si>
    <t xml:space="preserve">reinforcement </t>
  </si>
  <si>
    <t>Floor screed</t>
  </si>
  <si>
    <t xml:space="preserve">Plastering </t>
  </si>
  <si>
    <t>Construct septic tank overall internal dimensions;  size 2900 x 1510x 2500mm. deep   in  230mm(to drawings)</t>
  </si>
  <si>
    <t xml:space="preserve">Construct Soak away pit  overall internal dimensions;  size 2200 x 2000mm. deep   in  230mm.   thick   blocks  walls;  </t>
  </si>
  <si>
    <t>TOTAL  PLUMBING AND MECHANICAL  INSTALLATION</t>
  </si>
  <si>
    <t>BILL No.3: MEASURED WORKS SUMMARY</t>
  </si>
  <si>
    <t>ELEMENT NO. 01 - Sub-structure</t>
  </si>
  <si>
    <t>ELEMENT NO. 02 - Frame-work</t>
  </si>
  <si>
    <t>ELEMENT NO. 03 - Walls</t>
  </si>
  <si>
    <t>ELEMENT NO. 04 - Doors</t>
  </si>
  <si>
    <t>ELEMENT NO. 05 - Windows</t>
  </si>
  <si>
    <t>ELEMENT NO. 06 - Roof</t>
  </si>
  <si>
    <t>ELEMENT NO. 07 - Finishings</t>
  </si>
  <si>
    <t>ELEMENT NO. 08 - Paintings and Decorations</t>
  </si>
  <si>
    <t>ELEMENT NO. 09: Electrical  Installation</t>
  </si>
  <si>
    <t>ELEMENT NO. 10:  Plumbing sanitary and Mechanical  Installation</t>
  </si>
  <si>
    <t>BILL No.3 - MEASURED WORKS CARRIED GENERAL SUMMARY</t>
  </si>
  <si>
    <t xml:space="preserve">ANNEX B-PRICING SHEDULE </t>
  </si>
  <si>
    <t xml:space="preserve">Amount </t>
  </si>
  <si>
    <t xml:space="preserve">GENERAL SUMMARY </t>
  </si>
  <si>
    <t>BILL No 01: GENERAL PRELIMINARIES</t>
  </si>
  <si>
    <t>BILL No. 02: MEASURED WORK</t>
  </si>
  <si>
    <t>INSURANCE CLAUSES</t>
  </si>
  <si>
    <t>Insurance against loses and damage of works by fire,earth quakes etc.</t>
  </si>
  <si>
    <t>Performance Security</t>
  </si>
  <si>
    <t>SUB-TOTAL</t>
  </si>
  <si>
    <t>TOTAL AMOUNT (VAT Inclusive)</t>
  </si>
  <si>
    <r>
      <t xml:space="preserve">The work within this contract comprises of: </t>
    </r>
    <r>
      <rPr>
        <b/>
        <shadow/>
        <sz val="12"/>
        <rFont val="Arial"/>
        <family val="2"/>
      </rPr>
      <t>Construction of three collection centres in Pemba</t>
    </r>
  </si>
  <si>
    <t xml:space="preserve">BILLS OF QUANTITIES FOR THE PROPOSED CONSTRUCTION OF 1 COLLECTION CENTRE IN PEMBA CLUSTER </t>
  </si>
  <si>
    <t>BILLS OF QUANTITIES FOR THE PROPOSED CONSTRUCTION OF 1 COLLECTION CENTRES IN PEMBA</t>
  </si>
  <si>
    <t>BILLS OF QUANTITIES FOR THE PROPOSED CONSTRUCTION OF 1 COLLECTION CENTRE IN PEMBA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</si>
</sst>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 #,##0_-;_-* &quot;-&quot;??_-;_-@_-"/>
    <numFmt numFmtId="166" formatCode="_(* #,##0_);_(* \(#,##0\);_(* &quot;-&quot;??_);_(@_)"/>
    <numFmt numFmtId="167" formatCode="0.0"/>
  </numFmts>
  <fonts count="50"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2"/>
      <name val="Arial"/>
      <family val="2"/>
    </font>
    <font>
      <sz val="12"/>
      <name val="Arial"/>
      <family val="2"/>
    </font>
    <font>
      <sz val="12"/>
      <color theme="1"/>
      <name val="Arial"/>
      <family val="2"/>
    </font>
    <font>
      <b/>
      <sz val="12"/>
      <color theme="1"/>
      <name val="Arial"/>
      <family val="2"/>
    </font>
    <font>
      <b/>
      <u/>
      <sz val="12"/>
      <name val="Arial"/>
      <family val="2"/>
    </font>
    <font>
      <sz val="11"/>
      <color rgb="FF000000"/>
      <name val="Calibri"/>
      <family val="2"/>
      <charset val="204"/>
    </font>
    <font>
      <sz val="11"/>
      <color theme="1"/>
      <name val="Calibri"/>
      <family val="2"/>
      <charset val="1"/>
      <scheme val="minor"/>
    </font>
    <font>
      <b/>
      <sz val="10"/>
      <name val="Century Gothic"/>
      <family val="2"/>
    </font>
    <font>
      <sz val="10"/>
      <name val="Century Gothic"/>
      <family val="2"/>
    </font>
    <font>
      <sz val="8"/>
      <name val="Calibri"/>
      <family val="2"/>
      <scheme val="minor"/>
    </font>
    <font>
      <shadow/>
      <sz val="12"/>
      <name val="Arial"/>
      <family val="2"/>
    </font>
    <font>
      <b/>
      <shadow/>
      <sz val="12"/>
      <name val="Arial"/>
      <family val="2"/>
    </font>
    <font>
      <b/>
      <shadow/>
      <u/>
      <sz val="12"/>
      <name val="Arial"/>
      <family val="2"/>
    </font>
    <font>
      <shadow/>
      <vertAlign val="superscript"/>
      <sz val="12"/>
      <name val="Arial"/>
      <family val="2"/>
    </font>
    <font>
      <shadow/>
      <u/>
      <sz val="12"/>
      <name val="Arial"/>
      <family val="2"/>
    </font>
    <font>
      <b/>
      <sz val="12"/>
      <color theme="1"/>
      <name val="Calibri"/>
      <family val="2"/>
      <scheme val="minor"/>
    </font>
    <font>
      <b/>
      <sz val="12"/>
      <color rgb="FFFF0000"/>
      <name val="Calibri"/>
      <family val="2"/>
      <scheme val="minor"/>
    </font>
    <font>
      <b/>
      <sz val="16"/>
      <color rgb="FF0070C0"/>
      <name val="Arial"/>
      <family val="2"/>
    </font>
    <font>
      <sz val="14"/>
      <color rgb="FF0070C0"/>
      <name val="Arial"/>
      <family val="2"/>
    </font>
    <font>
      <shadow/>
      <sz val="12"/>
      <color rgb="FFFF0000"/>
      <name val="Arial"/>
      <family val="2"/>
    </font>
    <font>
      <sz val="9"/>
      <color indexed="81"/>
      <name val="Tahoma"/>
      <charset val="1"/>
    </font>
    <font>
      <b/>
      <sz val="9"/>
      <color indexed="81"/>
      <name val="Tahoma"/>
      <charset val="1"/>
    </font>
    <font>
      <sz val="12"/>
      <name val="Calibri"/>
    </font>
    <font>
      <sz val="14"/>
      <name val="Calibri"/>
    </font>
    <font>
      <b/>
      <sz val="12"/>
      <color theme="1"/>
      <name val="Calibri"/>
    </font>
    <font>
      <b/>
      <sz val="12"/>
      <name val="Calibri"/>
    </font>
    <font>
      <b/>
      <sz val="12"/>
      <color rgb="FFFF0000"/>
      <name val="Calibri"/>
      <scheme val="minor"/>
    </font>
    <font>
      <b/>
      <sz val="12"/>
      <color theme="1"/>
      <name val="Calibri"/>
      <scheme val="minor"/>
    </font>
    <font>
      <b/>
      <sz val="12"/>
      <color rgb="FFFF0000"/>
      <name val="Calibri"/>
    </font>
    <font>
      <sz val="12"/>
      <color rgb="FFFF0000"/>
      <name val="Calibri"/>
    </font>
    <font>
      <u/>
      <sz val="12"/>
      <color rgb="FFFF0000"/>
      <name val="Calibri"/>
    </font>
    <font>
      <sz val="12"/>
      <color rgb="FF000000"/>
      <name val="Calibri"/>
    </font>
    <font>
      <b/>
      <sz val="12"/>
      <color rgb="FF000000"/>
      <name val="Calibri"/>
    </font>
    <font>
      <b/>
      <shadow/>
      <sz val="12"/>
      <name val="Calibri"/>
    </font>
    <font>
      <shadow/>
      <sz val="12"/>
      <name val="Calibri"/>
    </font>
    <font>
      <u/>
      <sz val="12"/>
      <color rgb="FF000000"/>
      <name val="Calibri"/>
    </font>
    <font>
      <vertAlign val="superscript"/>
      <sz val="12"/>
      <name val="Calibri"/>
    </font>
    <font>
      <b/>
      <i/>
      <shadow/>
      <sz val="12"/>
      <name val="Calibri"/>
    </font>
    <font>
      <b/>
      <i/>
      <shadow/>
      <u/>
      <sz val="12"/>
      <color rgb="FFFF0000"/>
      <name val="Calibri"/>
    </font>
    <font>
      <i/>
      <shadow/>
      <sz val="12"/>
      <color rgb="FFFF0000"/>
      <name val="Calibri"/>
    </font>
    <font>
      <shadow/>
      <vertAlign val="superscript"/>
      <sz val="12"/>
      <name val="Calibri"/>
    </font>
    <font>
      <sz val="12"/>
      <name val="Calibri"/>
      <family val="2"/>
    </font>
    <font>
      <shadow/>
      <sz val="12"/>
      <name val="Calibri"/>
      <family val="2"/>
    </font>
    <font>
      <b/>
      <sz val="12"/>
      <name val="Calibri"/>
      <family val="2"/>
    </font>
    <font>
      <b/>
      <shadow/>
      <sz val="12"/>
      <name val="Calibri"/>
      <family val="2"/>
    </font>
    <font>
      <vertAlign val="superscript"/>
      <sz val="12"/>
      <name val="Calibri"/>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29B95C"/>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medium">
        <color indexed="64"/>
      </left>
      <right/>
      <top/>
      <bottom style="medium">
        <color indexed="64"/>
      </bottom>
      <diagonal/>
    </border>
  </borders>
  <cellStyleXfs count="5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0" fontId="3" fillId="0" borderId="0"/>
    <xf numFmtId="0" fontId="9" fillId="0" borderId="0"/>
    <xf numFmtId="0" fontId="9"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41" fontId="10" fillId="0" borderId="0" applyFont="0" applyFill="0" applyBorder="0" applyAlignment="0" applyProtection="0"/>
    <xf numFmtId="164" fontId="2" fillId="0" borderId="0" applyFont="0" applyFill="0" applyBorder="0" applyAlignment="0" applyProtection="0"/>
    <xf numFmtId="0" fontId="1"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0" fontId="10" fillId="0" borderId="0"/>
    <xf numFmtId="0" fontId="2" fillId="0" borderId="0"/>
    <xf numFmtId="9" fontId="1" fillId="0" borderId="0" applyFont="0" applyFill="0" applyBorder="0" applyAlignment="0" applyProtection="0"/>
  </cellStyleXfs>
  <cellXfs count="304">
    <xf numFmtId="0" fontId="0" fillId="0" borderId="0" xfId="0"/>
    <xf numFmtId="0" fontId="6" fillId="0" borderId="0" xfId="0" applyFont="1" applyAlignment="1">
      <alignment vertical="center"/>
    </xf>
    <xf numFmtId="0" fontId="11" fillId="0" borderId="0" xfId="29" applyFont="1"/>
    <xf numFmtId="0" fontId="12" fillId="0" borderId="0" xfId="29" applyFont="1"/>
    <xf numFmtId="0" fontId="14" fillId="0" borderId="1" xfId="0" applyFont="1" applyBorder="1" applyAlignment="1">
      <alignment horizontal="left" wrapText="1"/>
    </xf>
    <xf numFmtId="0" fontId="15" fillId="0" borderId="1" xfId="0" applyFont="1" applyBorder="1"/>
    <xf numFmtId="0" fontId="4" fillId="0" borderId="1" xfId="0" applyFont="1" applyBorder="1" applyAlignment="1">
      <alignment horizontal="center" vertical="center"/>
    </xf>
    <xf numFmtId="0" fontId="6" fillId="0" borderId="1" xfId="0" applyFont="1" applyBorder="1"/>
    <xf numFmtId="0" fontId="6" fillId="0" borderId="1" xfId="0" applyFont="1" applyBorder="1" applyAlignment="1">
      <alignment vertical="center"/>
    </xf>
    <xf numFmtId="0" fontId="16" fillId="0" borderId="1" xfId="0" applyFont="1" applyBorder="1" applyAlignment="1">
      <alignment wrapText="1"/>
    </xf>
    <xf numFmtId="0" fontId="14" fillId="0" borderId="1" xfId="0" applyFont="1" applyBorder="1" applyAlignment="1">
      <alignment wrapText="1"/>
    </xf>
    <xf numFmtId="164" fontId="6" fillId="0" borderId="1" xfId="11" applyFont="1" applyBorder="1"/>
    <xf numFmtId="0" fontId="14" fillId="0" borderId="1" xfId="0" applyFont="1" applyBorder="1"/>
    <xf numFmtId="0" fontId="15" fillId="0" borderId="1" xfId="0" applyFont="1" applyBorder="1" applyAlignment="1">
      <alignment horizontal="center" vertical="center"/>
    </xf>
    <xf numFmtId="0" fontId="5" fillId="0" borderId="1" xfId="0" applyFont="1" applyBorder="1"/>
    <xf numFmtId="0" fontId="14" fillId="0" borderId="1" xfId="0" applyFont="1" applyBorder="1" applyAlignment="1">
      <alignment vertical="justify" wrapText="1"/>
    </xf>
    <xf numFmtId="0" fontId="5" fillId="0" borderId="1" xfId="0" applyFont="1" applyBorder="1" applyAlignment="1">
      <alignment vertical="justify"/>
    </xf>
    <xf numFmtId="164" fontId="6" fillId="0" borderId="1" xfId="11" applyFont="1" applyBorder="1" applyAlignment="1">
      <alignment vertical="center"/>
    </xf>
    <xf numFmtId="164" fontId="4" fillId="0" borderId="1" xfId="11" applyFont="1" applyBorder="1" applyAlignment="1">
      <alignment vertical="center"/>
    </xf>
    <xf numFmtId="0" fontId="8" fillId="0" borderId="1" xfId="0" applyFont="1" applyBorder="1" applyAlignment="1">
      <alignment wrapText="1"/>
    </xf>
    <xf numFmtId="164" fontId="5" fillId="0" borderId="1" xfId="11" applyFont="1" applyBorder="1" applyAlignment="1">
      <alignment vertical="center"/>
    </xf>
    <xf numFmtId="164" fontId="5" fillId="0" borderId="1" xfId="11" applyFont="1" applyBorder="1"/>
    <xf numFmtId="164" fontId="5" fillId="0" borderId="1" xfId="11" applyFont="1" applyBorder="1" applyAlignment="1">
      <alignment horizontal="center" vertical="center"/>
    </xf>
    <xf numFmtId="0" fontId="16" fillId="0" borderId="1" xfId="0" applyFont="1" applyBorder="1"/>
    <xf numFmtId="164" fontId="4" fillId="0" borderId="1" xfId="0" applyNumberFormat="1" applyFont="1" applyBorder="1"/>
    <xf numFmtId="0" fontId="15" fillId="0" borderId="1" xfId="0" applyFont="1" applyBorder="1" applyAlignment="1">
      <alignment horizontal="left"/>
    </xf>
    <xf numFmtId="0" fontId="15" fillId="0" borderId="1" xfId="0" applyFont="1" applyBorder="1" applyAlignment="1">
      <alignment horizont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xf numFmtId="0" fontId="4" fillId="0" borderId="2" xfId="0"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justify" wrapText="1"/>
    </xf>
    <xf numFmtId="0" fontId="6" fillId="0" borderId="2" xfId="0" applyFont="1" applyBorder="1" applyAlignment="1">
      <alignment horizontal="center" vertical="justify" wrapText="1"/>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6" fillId="0" borderId="5" xfId="0" applyFont="1" applyBorder="1" applyAlignment="1">
      <alignment vertical="center"/>
    </xf>
    <xf numFmtId="0" fontId="15" fillId="0" borderId="4" xfId="0" applyFont="1" applyBorder="1" applyAlignment="1">
      <alignment horizontal="center" vertical="center" wrapText="1"/>
    </xf>
    <xf numFmtId="164" fontId="4" fillId="0" borderId="4" xfId="0" applyNumberFormat="1"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5" fillId="0" borderId="1" xfId="41" applyFont="1" applyBorder="1" applyAlignment="1">
      <alignment vertical="center"/>
    </xf>
    <xf numFmtId="0" fontId="0" fillId="0" borderId="1" xfId="0" applyBorder="1"/>
    <xf numFmtId="0" fontId="5" fillId="0" borderId="1" xfId="41" applyFont="1" applyBorder="1" applyAlignment="1">
      <alignment vertical="top"/>
    </xf>
    <xf numFmtId="164" fontId="5" fillId="0" borderId="1" xfId="47" applyFont="1" applyFill="1" applyBorder="1"/>
    <xf numFmtId="0" fontId="8" fillId="0" borderId="1" xfId="41" applyFont="1" applyBorder="1" applyAlignment="1">
      <alignment vertical="top"/>
    </xf>
    <xf numFmtId="164" fontId="5" fillId="0" borderId="1" xfId="47" applyFont="1" applyFill="1" applyBorder="1" applyAlignment="1">
      <alignment vertical="center"/>
    </xf>
    <xf numFmtId="0" fontId="4" fillId="0" borderId="1" xfId="41" applyFont="1" applyBorder="1" applyAlignment="1">
      <alignment vertical="top"/>
    </xf>
    <xf numFmtId="164" fontId="4" fillId="0" borderId="1" xfId="47" applyFont="1" applyFill="1" applyBorder="1"/>
    <xf numFmtId="0" fontId="5" fillId="0" borderId="1" xfId="41" applyFont="1" applyBorder="1" applyAlignment="1">
      <alignment vertical="top" wrapText="1"/>
    </xf>
    <xf numFmtId="0" fontId="0" fillId="0" borderId="8" xfId="0" applyBorder="1"/>
    <xf numFmtId="0" fontId="0" fillId="0" borderId="9" xfId="0" applyBorder="1"/>
    <xf numFmtId="0" fontId="0" fillId="0" borderId="3" xfId="0" applyBorder="1"/>
    <xf numFmtId="0" fontId="5" fillId="0" borderId="2" xfId="41" applyFont="1" applyBorder="1" applyAlignment="1">
      <alignment horizontal="center" vertical="top"/>
    </xf>
    <xf numFmtId="0" fontId="5" fillId="0" borderId="2" xfId="41" applyFont="1" applyBorder="1" applyAlignment="1">
      <alignment horizontal="center" vertical="top" wrapText="1"/>
    </xf>
    <xf numFmtId="0" fontId="5" fillId="0" borderId="2" xfId="41" applyFont="1" applyBorder="1" applyAlignment="1">
      <alignment horizontal="center" vertical="center" wrapText="1"/>
    </xf>
    <xf numFmtId="0" fontId="4" fillId="0" borderId="5" xfId="41" applyFont="1" applyBorder="1" applyAlignment="1">
      <alignment horizontal="center" vertical="top" wrapText="1"/>
    </xf>
    <xf numFmtId="0" fontId="4" fillId="0" borderId="4" xfId="41" applyFont="1" applyBorder="1" applyAlignment="1">
      <alignment vertical="center"/>
    </xf>
    <xf numFmtId="164" fontId="4" fillId="0" borderId="4" xfId="47" applyFont="1" applyFill="1" applyBorder="1"/>
    <xf numFmtId="0" fontId="0" fillId="0" borderId="4" xfId="0" applyBorder="1"/>
    <xf numFmtId="0" fontId="0" fillId="0" borderId="6" xfId="0" applyBorder="1"/>
    <xf numFmtId="0" fontId="7" fillId="4" borderId="19" xfId="0" applyFont="1" applyFill="1" applyBorder="1" applyAlignment="1">
      <alignment horizontal="center" vertical="top" wrapText="1"/>
    </xf>
    <xf numFmtId="0" fontId="19" fillId="4" borderId="19" xfId="0" applyFont="1" applyFill="1" applyBorder="1" applyAlignment="1">
      <alignment horizontal="center" vertical="top" wrapText="1"/>
    </xf>
    <xf numFmtId="0" fontId="19" fillId="4" borderId="20" xfId="0" applyFont="1" applyFill="1" applyBorder="1" applyAlignment="1">
      <alignment horizontal="center" vertical="top" wrapText="1"/>
    </xf>
    <xf numFmtId="0" fontId="6" fillId="0" borderId="16" xfId="0" applyFont="1" applyBorder="1" applyAlignment="1">
      <alignment vertical="center"/>
    </xf>
    <xf numFmtId="0" fontId="6" fillId="0" borderId="17" xfId="0" applyFont="1" applyBorder="1" applyAlignment="1">
      <alignment vertical="center"/>
    </xf>
    <xf numFmtId="0" fontId="5" fillId="0" borderId="21" xfId="41" applyFont="1" applyBorder="1" applyAlignment="1">
      <alignment horizontal="center" vertical="top"/>
    </xf>
    <xf numFmtId="0" fontId="5" fillId="0" borderId="22" xfId="41" applyFont="1" applyBorder="1"/>
    <xf numFmtId="4" fontId="5" fillId="0" borderId="22" xfId="41" applyNumberFormat="1" applyFont="1" applyBorder="1"/>
    <xf numFmtId="0" fontId="0" fillId="0" borderId="22" xfId="0" applyBorder="1"/>
    <xf numFmtId="0" fontId="0" fillId="0" borderId="23" xfId="0" applyBorder="1"/>
    <xf numFmtId="0" fontId="5" fillId="0" borderId="15" xfId="41" applyFont="1" applyBorder="1" applyAlignment="1">
      <alignment horizontal="center" vertical="top" wrapText="1"/>
    </xf>
    <xf numFmtId="0" fontId="8" fillId="0" borderId="16" xfId="41" applyFont="1" applyBorder="1" applyAlignment="1">
      <alignment vertical="top"/>
    </xf>
    <xf numFmtId="164" fontId="5" fillId="0" borderId="16" xfId="47" applyFont="1" applyFill="1" applyBorder="1"/>
    <xf numFmtId="0" fontId="0" fillId="0" borderId="16" xfId="0" applyBorder="1"/>
    <xf numFmtId="0" fontId="0" fillId="0" borderId="17" xfId="0" applyBorder="1"/>
    <xf numFmtId="0" fontId="4" fillId="0" borderId="18" xfId="41" applyFont="1" applyBorder="1" applyAlignment="1">
      <alignment horizontal="center" vertical="center"/>
    </xf>
    <xf numFmtId="0" fontId="4" fillId="0" borderId="19" xfId="41" applyFont="1" applyBorder="1" applyAlignment="1">
      <alignment horizontal="center" vertical="center"/>
    </xf>
    <xf numFmtId="0" fontId="4" fillId="0" borderId="15" xfId="0" applyFont="1" applyBorder="1" applyAlignment="1">
      <alignment horizontal="center" vertical="justify" wrapText="1"/>
    </xf>
    <xf numFmtId="0" fontId="6" fillId="0" borderId="16" xfId="0" applyFont="1" applyBorder="1"/>
    <xf numFmtId="0" fontId="4" fillId="0" borderId="18" xfId="0" applyFont="1" applyBorder="1" applyAlignment="1">
      <alignment horizontal="center" vertical="top"/>
    </xf>
    <xf numFmtId="0" fontId="4" fillId="0" borderId="19" xfId="0" applyFont="1" applyBorder="1" applyAlignment="1">
      <alignment horizontal="center" vertical="top"/>
    </xf>
    <xf numFmtId="0" fontId="6" fillId="0" borderId="0" xfId="0" applyFont="1"/>
    <xf numFmtId="0" fontId="23" fillId="0" borderId="1" xfId="0" applyFont="1" applyBorder="1" applyAlignment="1">
      <alignment wrapText="1"/>
    </xf>
    <xf numFmtId="43" fontId="0" fillId="0" borderId="0" xfId="0" applyNumberFormat="1"/>
    <xf numFmtId="0" fontId="26" fillId="0" borderId="7" xfId="2" applyFont="1" applyBorder="1" applyAlignment="1">
      <alignment horizontal="center"/>
    </xf>
    <xf numFmtId="0" fontId="27" fillId="5" borderId="8" xfId="2" applyFont="1" applyFill="1" applyBorder="1" applyAlignment="1">
      <alignment horizontal="center" vertical="center"/>
    </xf>
    <xf numFmtId="0" fontId="26" fillId="0" borderId="8" xfId="2" applyFont="1" applyBorder="1"/>
    <xf numFmtId="0" fontId="26" fillId="0" borderId="9" xfId="2" applyFont="1" applyBorder="1"/>
    <xf numFmtId="0" fontId="26" fillId="0" borderId="0" xfId="2" applyFont="1"/>
    <xf numFmtId="0" fontId="26" fillId="0" borderId="11" xfId="2" applyFont="1" applyBorder="1"/>
    <xf numFmtId="2" fontId="29" fillId="0" borderId="19" xfId="2" applyNumberFormat="1" applyFont="1" applyBorder="1" applyAlignment="1">
      <alignment horizontal="center" vertical="top"/>
    </xf>
    <xf numFmtId="2" fontId="29" fillId="0" borderId="19" xfId="2" applyNumberFormat="1" applyFont="1" applyBorder="1" applyAlignment="1">
      <alignment horizontal="center" vertical="top" wrapText="1"/>
    </xf>
    <xf numFmtId="1" fontId="29" fillId="0" borderId="19" xfId="2" applyNumberFormat="1" applyFont="1" applyBorder="1" applyAlignment="1">
      <alignment horizontal="center" vertical="top" wrapText="1"/>
    </xf>
    <xf numFmtId="165" fontId="29" fillId="0" borderId="19" xfId="1" applyNumberFormat="1" applyFont="1" applyFill="1" applyBorder="1" applyAlignment="1" applyProtection="1">
      <alignment horizontal="center" vertical="top"/>
    </xf>
    <xf numFmtId="43" fontId="29" fillId="0" borderId="19" xfId="1" applyFont="1" applyFill="1" applyBorder="1" applyAlignment="1" applyProtection="1">
      <alignment horizontal="center" vertical="top"/>
    </xf>
    <xf numFmtId="165" fontId="29" fillId="0" borderId="19" xfId="1" applyNumberFormat="1" applyFont="1" applyFill="1" applyBorder="1" applyAlignment="1">
      <alignment horizontal="center" vertical="top"/>
    </xf>
    <xf numFmtId="0" fontId="28" fillId="4" borderId="19" xfId="0" applyFont="1" applyFill="1" applyBorder="1" applyAlignment="1">
      <alignment horizontal="center" vertical="top" wrapText="1"/>
    </xf>
    <xf numFmtId="0" fontId="28" fillId="4" borderId="20" xfId="0" applyFont="1" applyFill="1" applyBorder="1" applyAlignment="1">
      <alignment horizontal="center" vertical="top" wrapText="1"/>
    </xf>
    <xf numFmtId="2" fontId="29" fillId="0" borderId="16" xfId="2" applyNumberFormat="1" applyFont="1" applyBorder="1" applyAlignment="1">
      <alignment horizontal="left" vertical="center"/>
    </xf>
    <xf numFmtId="2" fontId="32" fillId="0" borderId="16" xfId="2" applyNumberFormat="1" applyFont="1" applyBorder="1" applyAlignment="1">
      <alignment vertical="center" wrapText="1"/>
    </xf>
    <xf numFmtId="1" fontId="32" fillId="0" borderId="16" xfId="2" applyNumberFormat="1" applyFont="1" applyBorder="1" applyAlignment="1">
      <alignment vertical="center" wrapText="1"/>
    </xf>
    <xf numFmtId="165" fontId="32" fillId="0" borderId="16" xfId="1" applyNumberFormat="1" applyFont="1" applyFill="1" applyBorder="1" applyAlignment="1" applyProtection="1">
      <alignment vertical="center"/>
    </xf>
    <xf numFmtId="43" fontId="32" fillId="0" borderId="16" xfId="1" applyFont="1" applyFill="1" applyBorder="1" applyAlignment="1" applyProtection="1">
      <alignment vertical="center"/>
    </xf>
    <xf numFmtId="165" fontId="32" fillId="0" borderId="16" xfId="1" applyNumberFormat="1" applyFont="1" applyFill="1" applyBorder="1" applyAlignment="1">
      <alignment vertical="center"/>
    </xf>
    <xf numFmtId="0" fontId="26" fillId="0" borderId="16" xfId="2" applyFont="1" applyBorder="1"/>
    <xf numFmtId="0" fontId="26" fillId="0" borderId="17" xfId="2" applyFont="1" applyBorder="1"/>
    <xf numFmtId="2" fontId="29" fillId="0" borderId="1" xfId="2" applyNumberFormat="1" applyFont="1" applyBorder="1" applyAlignment="1">
      <alignment vertical="top" wrapText="1"/>
    </xf>
    <xf numFmtId="2" fontId="32" fillId="0" borderId="1" xfId="2" applyNumberFormat="1" applyFont="1" applyBorder="1" applyAlignment="1">
      <alignment vertical="center" wrapText="1"/>
    </xf>
    <xf numFmtId="1" fontId="32" fillId="0" borderId="1" xfId="2" applyNumberFormat="1" applyFont="1" applyBorder="1" applyAlignment="1">
      <alignment vertical="center" wrapText="1"/>
    </xf>
    <xf numFmtId="165" fontId="32" fillId="0" borderId="1" xfId="1" applyNumberFormat="1" applyFont="1" applyFill="1" applyBorder="1" applyAlignment="1" applyProtection="1">
      <alignment vertical="center"/>
    </xf>
    <xf numFmtId="43" fontId="32" fillId="0" borderId="1" xfId="1" applyFont="1" applyFill="1" applyBorder="1" applyAlignment="1" applyProtection="1">
      <alignment vertical="center"/>
    </xf>
    <xf numFmtId="165" fontId="32" fillId="0" borderId="1" xfId="1" applyNumberFormat="1" applyFont="1" applyFill="1" applyBorder="1" applyAlignment="1">
      <alignment vertical="center"/>
    </xf>
    <xf numFmtId="0" fontId="26" fillId="0" borderId="1" xfId="2" applyFont="1" applyBorder="1"/>
    <xf numFmtId="0" fontId="26" fillId="0" borderId="3" xfId="2" applyFont="1" applyBorder="1"/>
    <xf numFmtId="2" fontId="29" fillId="0" borderId="1" xfId="2" applyNumberFormat="1" applyFont="1" applyBorder="1" applyAlignment="1">
      <alignment vertical="center"/>
    </xf>
    <xf numFmtId="2" fontId="32" fillId="0" borderId="2" xfId="2" applyNumberFormat="1" applyFont="1" applyBorder="1" applyAlignment="1">
      <alignment horizontal="center" vertical="top"/>
    </xf>
    <xf numFmtId="2" fontId="33" fillId="0" borderId="1" xfId="2" applyNumberFormat="1" applyFont="1" applyBorder="1" applyAlignment="1">
      <alignment horizontal="center" vertical="center"/>
    </xf>
    <xf numFmtId="1" fontId="33" fillId="0" borderId="1" xfId="2" applyNumberFormat="1" applyFont="1" applyBorder="1" applyAlignment="1">
      <alignment horizontal="center" vertical="center"/>
    </xf>
    <xf numFmtId="165" fontId="32" fillId="2" borderId="1" xfId="1" applyNumberFormat="1" applyFont="1" applyFill="1" applyBorder="1" applyAlignment="1">
      <alignment horizontal="center" vertical="center"/>
    </xf>
    <xf numFmtId="43" fontId="32" fillId="2" borderId="1" xfId="1" applyFont="1" applyFill="1" applyBorder="1" applyAlignment="1">
      <alignment horizontal="center" vertical="center"/>
    </xf>
    <xf numFmtId="2" fontId="26" fillId="0" borderId="1" xfId="2" applyNumberFormat="1" applyFont="1" applyBorder="1" applyAlignment="1">
      <alignment horizontal="center" vertical="center"/>
    </xf>
    <xf numFmtId="1" fontId="26" fillId="0" borderId="1" xfId="2" applyNumberFormat="1" applyFont="1" applyBorder="1" applyAlignment="1">
      <alignment horizontal="center" vertical="center"/>
    </xf>
    <xf numFmtId="2" fontId="26" fillId="0" borderId="2" xfId="2" applyNumberFormat="1" applyFont="1" applyBorder="1" applyAlignment="1">
      <alignment horizontal="center" vertical="center"/>
    </xf>
    <xf numFmtId="2" fontId="26" fillId="0" borderId="1" xfId="2" applyNumberFormat="1" applyFont="1" applyBorder="1" applyAlignment="1">
      <alignment wrapText="1"/>
    </xf>
    <xf numFmtId="165" fontId="26" fillId="0" borderId="1" xfId="1" applyNumberFormat="1" applyFont="1" applyBorder="1" applyAlignment="1">
      <alignment horizontal="left" vertical="center"/>
    </xf>
    <xf numFmtId="43" fontId="26" fillId="0" borderId="1" xfId="1" applyFont="1" applyBorder="1" applyAlignment="1">
      <alignment horizontal="left" vertical="center"/>
    </xf>
    <xf numFmtId="2" fontId="26" fillId="0" borderId="2" xfId="2" applyNumberFormat="1" applyFont="1" applyBorder="1" applyAlignment="1">
      <alignment horizontal="center"/>
    </xf>
    <xf numFmtId="2" fontId="26" fillId="0" borderId="1" xfId="4" applyNumberFormat="1" applyFont="1" applyBorder="1" applyAlignment="1">
      <alignment wrapText="1"/>
    </xf>
    <xf numFmtId="2" fontId="26" fillId="0" borderId="1" xfId="4" applyNumberFormat="1" applyFont="1" applyBorder="1" applyAlignment="1">
      <alignment horizontal="center" vertical="center"/>
    </xf>
    <xf numFmtId="1" fontId="26" fillId="0" borderId="1" xfId="4" applyNumberFormat="1" applyFont="1" applyBorder="1" applyAlignment="1">
      <alignment horizontal="center" vertical="center"/>
    </xf>
    <xf numFmtId="2" fontId="33" fillId="0" borderId="2" xfId="2" applyNumberFormat="1" applyFont="1" applyBorder="1" applyAlignment="1">
      <alignment horizontal="center"/>
    </xf>
    <xf numFmtId="2" fontId="34" fillId="0" borderId="1" xfId="4" applyNumberFormat="1" applyFont="1" applyBorder="1"/>
    <xf numFmtId="2" fontId="33" fillId="0" borderId="1" xfId="4" applyNumberFormat="1" applyFont="1" applyBorder="1" applyAlignment="1">
      <alignment horizontal="center" vertical="center"/>
    </xf>
    <xf numFmtId="1" fontId="33" fillId="0" borderId="1" xfId="4" applyNumberFormat="1" applyFont="1" applyBorder="1" applyAlignment="1">
      <alignment horizontal="center" vertical="center"/>
    </xf>
    <xf numFmtId="165" fontId="33" fillId="0" borderId="1" xfId="1" applyNumberFormat="1" applyFont="1" applyBorder="1" applyAlignment="1">
      <alignment horizontal="left" vertical="center"/>
    </xf>
    <xf numFmtId="2" fontId="29" fillId="0" borderId="1" xfId="4" applyNumberFormat="1" applyFont="1" applyBorder="1" applyAlignment="1">
      <alignment wrapText="1"/>
    </xf>
    <xf numFmtId="0" fontId="29" fillId="0" borderId="0" xfId="2" applyFont="1"/>
    <xf numFmtId="2" fontId="33" fillId="0" borderId="1" xfId="4" applyNumberFormat="1" applyFont="1" applyBorder="1"/>
    <xf numFmtId="2" fontId="34" fillId="0" borderId="1" xfId="4" applyNumberFormat="1" applyFont="1" applyBorder="1" applyAlignment="1">
      <alignment wrapText="1"/>
    </xf>
    <xf numFmtId="2" fontId="29" fillId="0" borderId="1" xfId="4" applyNumberFormat="1" applyFont="1" applyBorder="1"/>
    <xf numFmtId="2" fontId="26" fillId="0" borderId="2" xfId="4" applyNumberFormat="1" applyFont="1" applyBorder="1" applyAlignment="1">
      <alignment horizontal="center" vertical="top"/>
    </xf>
    <xf numFmtId="2" fontId="29" fillId="0" borderId="1" xfId="4" applyNumberFormat="1" applyFont="1" applyBorder="1" applyAlignment="1">
      <alignment horizontal="left" vertical="top"/>
    </xf>
    <xf numFmtId="2" fontId="26" fillId="0" borderId="2" xfId="4" applyNumberFormat="1" applyFont="1" applyBorder="1" applyAlignment="1">
      <alignment horizontal="center" vertical="top" wrapText="1"/>
    </xf>
    <xf numFmtId="2" fontId="26" fillId="0" borderId="1" xfId="4" applyNumberFormat="1" applyFont="1" applyBorder="1" applyAlignment="1">
      <alignment horizontal="left" vertical="top" wrapText="1"/>
    </xf>
    <xf numFmtId="2" fontId="26" fillId="0" borderId="1" xfId="4" applyNumberFormat="1" applyFont="1" applyBorder="1" applyAlignment="1">
      <alignment horizontal="center" vertical="center" wrapText="1"/>
    </xf>
    <xf numFmtId="1" fontId="26" fillId="0" borderId="1" xfId="4" applyNumberFormat="1" applyFont="1" applyBorder="1" applyAlignment="1">
      <alignment horizontal="center" vertical="center" wrapText="1"/>
    </xf>
    <xf numFmtId="2" fontId="33" fillId="0" borderId="2" xfId="4" applyNumberFormat="1" applyFont="1" applyBorder="1" applyAlignment="1">
      <alignment horizontal="center" vertical="top"/>
    </xf>
    <xf numFmtId="2" fontId="29" fillId="0" borderId="1" xfId="4" applyNumberFormat="1" applyFont="1" applyBorder="1" applyAlignment="1">
      <alignment horizontal="left" vertical="top" wrapText="1"/>
    </xf>
    <xf numFmtId="2" fontId="35" fillId="0" borderId="2" xfId="4" applyNumberFormat="1" applyFont="1" applyBorder="1" applyAlignment="1">
      <alignment horizontal="center" vertical="top"/>
    </xf>
    <xf numFmtId="2" fontId="35" fillId="0" borderId="1" xfId="4" applyNumberFormat="1" applyFont="1" applyBorder="1" applyAlignment="1">
      <alignment horizontal="left" vertical="top" wrapText="1"/>
    </xf>
    <xf numFmtId="2" fontId="35" fillId="0" borderId="1" xfId="4" applyNumberFormat="1" applyFont="1" applyBorder="1" applyAlignment="1">
      <alignment horizontal="center" vertical="center"/>
    </xf>
    <xf numFmtId="1" fontId="35" fillId="0" borderId="1" xfId="4" applyNumberFormat="1" applyFont="1" applyBorder="1" applyAlignment="1">
      <alignment horizontal="center" vertical="center"/>
    </xf>
    <xf numFmtId="2" fontId="35" fillId="0" borderId="2" xfId="4" applyNumberFormat="1" applyFont="1" applyBorder="1" applyAlignment="1">
      <alignment horizontal="center" vertical="top" wrapText="1"/>
    </xf>
    <xf numFmtId="2" fontId="35" fillId="0" borderId="1" xfId="4" applyNumberFormat="1" applyFont="1" applyBorder="1" applyAlignment="1">
      <alignment horizontal="center" vertical="center" wrapText="1"/>
    </xf>
    <xf numFmtId="1" fontId="35" fillId="0" borderId="1" xfId="4" applyNumberFormat="1" applyFont="1" applyBorder="1" applyAlignment="1">
      <alignment horizontal="center" vertical="center" wrapText="1"/>
    </xf>
    <xf numFmtId="2" fontId="26" fillId="0" borderId="1" xfId="4" applyNumberFormat="1" applyFont="1" applyBorder="1" applyAlignment="1">
      <alignment horizontal="left" vertical="top"/>
    </xf>
    <xf numFmtId="2" fontId="26" fillId="0" borderId="1" xfId="4" applyNumberFormat="1" applyFont="1" applyBorder="1" applyAlignment="1">
      <alignment horizontal="center" vertical="center" shrinkToFit="1"/>
    </xf>
    <xf numFmtId="1" fontId="26" fillId="0" borderId="1" xfId="4" applyNumberFormat="1" applyFont="1" applyBorder="1" applyAlignment="1">
      <alignment horizontal="center" vertical="center" shrinkToFit="1"/>
    </xf>
    <xf numFmtId="2" fontId="29" fillId="2" borderId="1" xfId="4" applyNumberFormat="1" applyFont="1" applyFill="1" applyBorder="1" applyAlignment="1">
      <alignment horizontal="left" vertical="top"/>
    </xf>
    <xf numFmtId="2" fontId="29" fillId="2" borderId="1" xfId="4" applyNumberFormat="1" applyFont="1" applyFill="1" applyBorder="1" applyAlignment="1">
      <alignment horizontal="center" vertical="center" shrinkToFit="1"/>
    </xf>
    <xf numFmtId="1" fontId="29" fillId="2" borderId="1" xfId="4" applyNumberFormat="1" applyFont="1" applyFill="1" applyBorder="1" applyAlignment="1">
      <alignment horizontal="center" vertical="center" shrinkToFit="1"/>
    </xf>
    <xf numFmtId="165" fontId="29" fillId="2" borderId="1" xfId="1" applyNumberFormat="1" applyFont="1" applyFill="1" applyBorder="1" applyAlignment="1">
      <alignment horizontal="left" vertical="center"/>
    </xf>
    <xf numFmtId="2" fontId="35" fillId="0" borderId="1" xfId="4" applyNumberFormat="1" applyFont="1" applyBorder="1" applyAlignment="1">
      <alignment horizontal="left" vertical="top"/>
    </xf>
    <xf numFmtId="2" fontId="35" fillId="0" borderId="1" xfId="4" applyNumberFormat="1" applyFont="1" applyBorder="1" applyAlignment="1">
      <alignment horizontal="center" vertical="center" shrinkToFit="1"/>
    </xf>
    <xf numFmtId="1" fontId="35" fillId="0" borderId="1" xfId="4" applyNumberFormat="1" applyFont="1" applyBorder="1" applyAlignment="1">
      <alignment horizontal="center" vertical="center" shrinkToFit="1"/>
    </xf>
    <xf numFmtId="2" fontId="36" fillId="0" borderId="1" xfId="4" applyNumberFormat="1" applyFont="1" applyBorder="1" applyAlignment="1">
      <alignment horizontal="left" vertical="top" wrapText="1"/>
    </xf>
    <xf numFmtId="2" fontId="26" fillId="0" borderId="2" xfId="4" applyNumberFormat="1" applyFont="1" applyBorder="1" applyAlignment="1">
      <alignment horizontal="center" vertical="center"/>
    </xf>
    <xf numFmtId="167" fontId="26" fillId="0" borderId="1" xfId="4" applyNumberFormat="1" applyFont="1" applyBorder="1" applyAlignment="1">
      <alignment horizontal="center" vertical="center"/>
    </xf>
    <xf numFmtId="2" fontId="33" fillId="0" borderId="1" xfId="4" applyNumberFormat="1" applyFont="1" applyBorder="1" applyAlignment="1">
      <alignment horizontal="left" vertical="top" wrapText="1"/>
    </xf>
    <xf numFmtId="0" fontId="37" fillId="0" borderId="1" xfId="0" applyFont="1" applyBorder="1"/>
    <xf numFmtId="2" fontId="36" fillId="2" borderId="1" xfId="4" applyNumberFormat="1" applyFont="1" applyFill="1" applyBorder="1" applyAlignment="1">
      <alignment horizontal="left" vertical="top" wrapText="1"/>
    </xf>
    <xf numFmtId="2" fontId="35" fillId="2" borderId="1" xfId="4" applyNumberFormat="1" applyFont="1" applyFill="1" applyBorder="1" applyAlignment="1">
      <alignment horizontal="center" vertical="center"/>
    </xf>
    <xf numFmtId="1" fontId="35" fillId="2" borderId="1" xfId="4" applyNumberFormat="1" applyFont="1" applyFill="1" applyBorder="1" applyAlignment="1">
      <alignment horizontal="center" vertical="center"/>
    </xf>
    <xf numFmtId="165" fontId="26" fillId="2" borderId="1" xfId="1" applyNumberFormat="1" applyFont="1" applyFill="1" applyBorder="1" applyAlignment="1">
      <alignment horizontal="left" vertical="center"/>
    </xf>
    <xf numFmtId="2" fontId="26" fillId="0" borderId="1" xfId="2" applyNumberFormat="1" applyFont="1" applyBorder="1"/>
    <xf numFmtId="2" fontId="26" fillId="0" borderId="2" xfId="4" applyNumberFormat="1" applyFont="1" applyBorder="1" applyAlignment="1">
      <alignment horizontal="center" vertical="center" wrapText="1"/>
    </xf>
    <xf numFmtId="2" fontId="29" fillId="2" borderId="1" xfId="4" applyNumberFormat="1" applyFont="1" applyFill="1" applyBorder="1" applyAlignment="1">
      <alignment horizontal="left" vertical="top" wrapText="1"/>
    </xf>
    <xf numFmtId="2" fontId="29" fillId="2" borderId="1" xfId="4" applyNumberFormat="1" applyFont="1" applyFill="1" applyBorder="1" applyAlignment="1">
      <alignment horizontal="center" vertical="center" wrapText="1"/>
    </xf>
    <xf numFmtId="1" fontId="29" fillId="2" borderId="1" xfId="4" applyNumberFormat="1" applyFont="1" applyFill="1" applyBorder="1" applyAlignment="1">
      <alignment horizontal="center" vertical="center" wrapText="1"/>
    </xf>
    <xf numFmtId="2" fontId="35" fillId="0" borderId="2" xfId="4" applyNumberFormat="1" applyFont="1" applyBorder="1" applyAlignment="1">
      <alignment horizontal="center" vertical="center"/>
    </xf>
    <xf numFmtId="2" fontId="39" fillId="0" borderId="1" xfId="4" applyNumberFormat="1" applyFont="1" applyBorder="1" applyAlignment="1">
      <alignment horizontal="left" vertical="top" wrapText="1"/>
    </xf>
    <xf numFmtId="0" fontId="38" fillId="0" borderId="1" xfId="52" applyFont="1" applyBorder="1" applyAlignment="1">
      <alignment vertical="center" wrapText="1"/>
    </xf>
    <xf numFmtId="0" fontId="38" fillId="0" borderId="1" xfId="52" applyFont="1" applyBorder="1" applyAlignment="1">
      <alignment wrapText="1"/>
    </xf>
    <xf numFmtId="2" fontId="26" fillId="0" borderId="1" xfId="2" applyNumberFormat="1" applyFont="1" applyBorder="1" applyAlignment="1">
      <alignment vertical="center" wrapText="1"/>
    </xf>
    <xf numFmtId="2" fontId="29" fillId="2" borderId="1" xfId="4" applyNumberFormat="1" applyFont="1" applyFill="1" applyBorder="1" applyAlignment="1">
      <alignment horizontal="center" vertical="center"/>
    </xf>
    <xf numFmtId="1" fontId="29" fillId="2" borderId="1" xfId="4" applyNumberFormat="1" applyFont="1" applyFill="1" applyBorder="1" applyAlignment="1">
      <alignment horizontal="center" vertical="center"/>
    </xf>
    <xf numFmtId="2" fontId="36" fillId="0" borderId="1" xfId="4" applyNumberFormat="1" applyFont="1" applyBorder="1" applyAlignment="1">
      <alignment horizontal="left" vertical="top"/>
    </xf>
    <xf numFmtId="2" fontId="36" fillId="0" borderId="1" xfId="4" applyNumberFormat="1" applyFont="1" applyBorder="1" applyAlignment="1">
      <alignment horizontal="center" vertical="center"/>
    </xf>
    <xf numFmtId="1" fontId="36" fillId="0" borderId="1" xfId="4" applyNumberFormat="1" applyFont="1" applyBorder="1" applyAlignment="1">
      <alignment horizontal="center" vertical="center"/>
    </xf>
    <xf numFmtId="165" fontId="29" fillId="0" borderId="1" xfId="1" applyNumberFormat="1" applyFont="1" applyFill="1" applyBorder="1" applyAlignment="1">
      <alignment horizontal="left" vertical="center"/>
    </xf>
    <xf numFmtId="0" fontId="38" fillId="0" borderId="1" xfId="0" applyFont="1" applyBorder="1" applyAlignment="1">
      <alignment horizontal="justify" vertical="center"/>
    </xf>
    <xf numFmtId="0" fontId="38" fillId="0" borderId="1" xfId="0" applyFont="1" applyBorder="1" applyAlignment="1">
      <alignment vertical="center" wrapText="1"/>
    </xf>
    <xf numFmtId="2" fontId="26" fillId="2" borderId="1" xfId="4" applyNumberFormat="1" applyFont="1" applyFill="1" applyBorder="1" applyAlignment="1">
      <alignment horizontal="center" vertical="center"/>
    </xf>
    <xf numFmtId="1" fontId="26" fillId="2" borderId="1" xfId="4" applyNumberFormat="1" applyFont="1" applyFill="1" applyBorder="1" applyAlignment="1">
      <alignment horizontal="center" vertical="center"/>
    </xf>
    <xf numFmtId="0" fontId="33" fillId="0" borderId="1" xfId="2" applyFont="1" applyBorder="1"/>
    <xf numFmtId="0" fontId="33" fillId="0" borderId="3" xfId="2" applyFont="1" applyBorder="1"/>
    <xf numFmtId="0" fontId="33" fillId="0" borderId="0" xfId="2" applyFont="1"/>
    <xf numFmtId="0" fontId="38" fillId="0" borderId="1" xfId="0" applyFont="1" applyBorder="1" applyAlignment="1">
      <alignment vertical="top" wrapText="1"/>
    </xf>
    <xf numFmtId="167" fontId="26" fillId="0" borderId="1" xfId="4" applyNumberFormat="1" applyFont="1" applyBorder="1" applyAlignment="1">
      <alignment horizontal="center" vertical="center" wrapText="1"/>
    </xf>
    <xf numFmtId="2" fontId="29" fillId="2" borderId="1" xfId="2" applyNumberFormat="1" applyFont="1" applyFill="1" applyBorder="1"/>
    <xf numFmtId="2" fontId="29" fillId="2" borderId="1" xfId="2" applyNumberFormat="1" applyFont="1" applyFill="1" applyBorder="1" applyAlignment="1">
      <alignment horizontal="center" vertical="center"/>
    </xf>
    <xf numFmtId="1" fontId="29" fillId="2" borderId="1" xfId="2" applyNumberFormat="1" applyFont="1" applyFill="1" applyBorder="1" applyAlignment="1">
      <alignment horizontal="center" vertical="center"/>
    </xf>
    <xf numFmtId="1" fontId="26" fillId="2" borderId="1" xfId="2" applyNumberFormat="1" applyFont="1" applyFill="1" applyBorder="1" applyAlignment="1">
      <alignment horizontal="center" vertical="center"/>
    </xf>
    <xf numFmtId="2" fontId="29" fillId="0" borderId="2" xfId="2" applyNumberFormat="1" applyFont="1" applyBorder="1" applyAlignment="1">
      <alignment horizontal="center"/>
    </xf>
    <xf numFmtId="2" fontId="29" fillId="0" borderId="1" xfId="2" applyNumberFormat="1" applyFont="1" applyBorder="1" applyAlignment="1">
      <alignment horizontal="center" vertical="center"/>
    </xf>
    <xf numFmtId="1" fontId="29" fillId="0" borderId="1" xfId="2" applyNumberFormat="1" applyFont="1" applyBorder="1" applyAlignment="1">
      <alignment horizontal="center" vertical="center"/>
    </xf>
    <xf numFmtId="165" fontId="29" fillId="0" borderId="1" xfId="1" applyNumberFormat="1" applyFont="1" applyBorder="1" applyAlignment="1">
      <alignment horizontal="left" vertical="center"/>
    </xf>
    <xf numFmtId="0" fontId="29" fillId="0" borderId="1" xfId="2" applyFont="1" applyBorder="1"/>
    <xf numFmtId="0" fontId="29" fillId="0" borderId="3" xfId="2" applyFont="1" applyBorder="1"/>
    <xf numFmtId="2" fontId="29" fillId="0" borderId="1" xfId="2" applyNumberFormat="1" applyFont="1" applyBorder="1"/>
    <xf numFmtId="2" fontId="29" fillId="0" borderId="2" xfId="4" applyNumberFormat="1" applyFont="1" applyBorder="1" applyAlignment="1">
      <alignment horizontal="center" vertical="top"/>
    </xf>
    <xf numFmtId="2" fontId="29" fillId="0" borderId="1" xfId="4" applyNumberFormat="1" applyFont="1" applyBorder="1" applyAlignment="1">
      <alignment horizontal="left" vertical="center"/>
    </xf>
    <xf numFmtId="2" fontId="29" fillId="0" borderId="2" xfId="4" applyNumberFormat="1" applyFont="1" applyBorder="1" applyAlignment="1">
      <alignment horizontal="center"/>
    </xf>
    <xf numFmtId="0" fontId="41" fillId="0" borderId="1" xfId="0" applyFont="1" applyBorder="1" applyAlignment="1">
      <alignment vertical="top" wrapText="1"/>
    </xf>
    <xf numFmtId="0" fontId="29" fillId="0" borderId="1" xfId="0" applyFont="1" applyBorder="1" applyAlignment="1">
      <alignment vertical="top" wrapText="1"/>
    </xf>
    <xf numFmtId="2" fontId="36" fillId="0" borderId="2" xfId="4" applyNumberFormat="1" applyFont="1" applyBorder="1" applyAlignment="1">
      <alignment horizontal="center"/>
    </xf>
    <xf numFmtId="0" fontId="42" fillId="0" borderId="1" xfId="0" applyFont="1" applyBorder="1" applyAlignment="1">
      <alignment vertical="top" wrapText="1"/>
    </xf>
    <xf numFmtId="2" fontId="36" fillId="0" borderId="2" xfId="4" applyNumberFormat="1" applyFont="1" applyBorder="1" applyAlignment="1">
      <alignment horizontal="center" vertical="top" wrapText="1"/>
    </xf>
    <xf numFmtId="0" fontId="29" fillId="0" borderId="1" xfId="0" applyFont="1" applyBorder="1" applyAlignment="1">
      <alignment wrapText="1"/>
    </xf>
    <xf numFmtId="165" fontId="26" fillId="0" borderId="1" xfId="1" applyNumberFormat="1" applyFont="1" applyFill="1" applyBorder="1" applyAlignment="1" applyProtection="1">
      <alignment horizontal="left" vertical="center"/>
    </xf>
    <xf numFmtId="2" fontId="33" fillId="0" borderId="1" xfId="4" applyNumberFormat="1" applyFont="1" applyBorder="1" applyAlignment="1">
      <alignment horizontal="center" vertical="center" wrapText="1"/>
    </xf>
    <xf numFmtId="1" fontId="33" fillId="0" borderId="1" xfId="4" applyNumberFormat="1" applyFont="1" applyBorder="1" applyAlignment="1">
      <alignment horizontal="center" vertical="center" wrapText="1"/>
    </xf>
    <xf numFmtId="0" fontId="37" fillId="0" borderId="1" xfId="0" applyFont="1" applyBorder="1" applyAlignment="1">
      <alignment vertical="top" wrapText="1"/>
    </xf>
    <xf numFmtId="0" fontId="43" fillId="0" borderId="1" xfId="0" applyFont="1" applyBorder="1" applyAlignment="1">
      <alignment vertical="top" wrapText="1"/>
    </xf>
    <xf numFmtId="2" fontId="26" fillId="0" borderId="1" xfId="4" applyNumberFormat="1" applyFont="1" applyBorder="1" applyAlignment="1">
      <alignment horizontal="left" vertical="center" wrapText="1"/>
    </xf>
    <xf numFmtId="0" fontId="38" fillId="0" borderId="1" xfId="0" applyFont="1" applyBorder="1" applyAlignment="1">
      <alignment horizontal="left" wrapText="1"/>
    </xf>
    <xf numFmtId="0" fontId="26" fillId="0" borderId="1" xfId="0" applyFont="1" applyBorder="1" applyAlignment="1">
      <alignment vertical="top" wrapText="1"/>
    </xf>
    <xf numFmtId="2" fontId="29" fillId="0" borderId="2" xfId="4" applyNumberFormat="1" applyFont="1" applyBorder="1" applyAlignment="1">
      <alignment horizontal="center" vertical="top" wrapText="1"/>
    </xf>
    <xf numFmtId="0" fontId="26" fillId="0" borderId="1" xfId="52" applyFont="1" applyBorder="1" applyAlignment="1">
      <alignment horizontal="center" vertical="center"/>
    </xf>
    <xf numFmtId="43" fontId="26" fillId="0" borderId="1" xfId="1" applyFont="1" applyBorder="1" applyAlignment="1">
      <alignment horizontal="center" vertical="center"/>
    </xf>
    <xf numFmtId="165" fontId="26" fillId="0" borderId="1" xfId="1" applyNumberFormat="1" applyFont="1" applyBorder="1" applyAlignment="1">
      <alignment horizontal="center" vertical="center"/>
    </xf>
    <xf numFmtId="0" fontId="26" fillId="0" borderId="1" xfId="52" applyFont="1" applyBorder="1" applyAlignment="1">
      <alignment horizontal="center"/>
    </xf>
    <xf numFmtId="43" fontId="26" fillId="0" borderId="1" xfId="1" applyFont="1" applyBorder="1" applyAlignment="1">
      <alignment horizontal="center"/>
    </xf>
    <xf numFmtId="0" fontId="38" fillId="0" borderId="1" xfId="52" applyFont="1" applyBorder="1"/>
    <xf numFmtId="0" fontId="26" fillId="0" borderId="1" xfId="0" applyFont="1" applyBorder="1" applyAlignment="1">
      <alignment horizontal="center"/>
    </xf>
    <xf numFmtId="0" fontId="26" fillId="0" borderId="1" xfId="52" applyFont="1" applyBorder="1"/>
    <xf numFmtId="164" fontId="26" fillId="0" borderId="1" xfId="39" applyFont="1" applyBorder="1" applyAlignment="1">
      <alignment vertical="center"/>
    </xf>
    <xf numFmtId="164" fontId="26" fillId="0" borderId="1" xfId="39" applyFont="1" applyBorder="1"/>
    <xf numFmtId="164" fontId="26" fillId="0" borderId="1" xfId="39" applyFont="1" applyBorder="1" applyAlignment="1">
      <alignment horizontal="right"/>
    </xf>
    <xf numFmtId="43" fontId="26" fillId="0" borderId="1" xfId="1" applyFont="1" applyBorder="1" applyAlignment="1">
      <alignment vertical="center"/>
    </xf>
    <xf numFmtId="165" fontId="26" fillId="0" borderId="1" xfId="1" applyNumberFormat="1" applyFont="1" applyBorder="1" applyAlignment="1">
      <alignment horizontal="left"/>
    </xf>
    <xf numFmtId="0" fontId="37" fillId="0" borderId="1" xfId="52" applyFont="1" applyBorder="1"/>
    <xf numFmtId="0" fontId="38" fillId="0" borderId="1" xfId="52" applyFont="1" applyBorder="1" applyAlignment="1">
      <alignment vertical="top" wrapText="1"/>
    </xf>
    <xf numFmtId="2" fontId="29" fillId="2" borderId="2" xfId="2" applyNumberFormat="1" applyFont="1" applyFill="1" applyBorder="1" applyAlignment="1">
      <alignment horizontal="center"/>
    </xf>
    <xf numFmtId="166" fontId="26" fillId="0" borderId="1" xfId="39" applyNumberFormat="1" applyFont="1" applyBorder="1" applyAlignment="1">
      <alignment vertical="center"/>
    </xf>
    <xf numFmtId="0" fontId="26" fillId="0" borderId="1" xfId="4" applyFont="1" applyBorder="1" applyAlignment="1">
      <alignment horizontal="left" vertical="top" wrapText="1"/>
    </xf>
    <xf numFmtId="43" fontId="26" fillId="0" borderId="1" xfId="39" applyNumberFormat="1" applyFont="1" applyBorder="1" applyAlignment="1">
      <alignment vertical="center"/>
    </xf>
    <xf numFmtId="2" fontId="29" fillId="2" borderId="1" xfId="2" applyNumberFormat="1" applyFont="1" applyFill="1" applyBorder="1" applyAlignment="1">
      <alignment wrapText="1"/>
    </xf>
    <xf numFmtId="2" fontId="26" fillId="2" borderId="1" xfId="2" applyNumberFormat="1" applyFont="1" applyFill="1" applyBorder="1" applyAlignment="1">
      <alignment horizontal="center" vertical="center"/>
    </xf>
    <xf numFmtId="43" fontId="26" fillId="2" borderId="1" xfId="1" applyFont="1" applyFill="1" applyBorder="1" applyAlignment="1">
      <alignment horizontal="left" vertical="center"/>
    </xf>
    <xf numFmtId="43" fontId="29" fillId="0" borderId="1" xfId="2" applyNumberFormat="1" applyFont="1" applyBorder="1" applyAlignment="1">
      <alignment horizontal="center" wrapText="1"/>
    </xf>
    <xf numFmtId="43" fontId="29" fillId="0" borderId="1" xfId="2" applyNumberFormat="1" applyFont="1" applyBorder="1" applyAlignment="1">
      <alignment horizontal="left"/>
    </xf>
    <xf numFmtId="43" fontId="26" fillId="0" borderId="1" xfId="2" applyNumberFormat="1" applyFont="1" applyBorder="1"/>
    <xf numFmtId="2" fontId="29" fillId="0" borderId="5" xfId="2" applyNumberFormat="1" applyFont="1" applyBorder="1" applyAlignment="1">
      <alignment horizontal="center"/>
    </xf>
    <xf numFmtId="43" fontId="29" fillId="3" borderId="4" xfId="2" applyNumberFormat="1" applyFont="1" applyFill="1" applyBorder="1" applyAlignment="1">
      <alignment horizontal="left" wrapText="1"/>
    </xf>
    <xf numFmtId="165" fontId="28" fillId="3" borderId="4" xfId="1" applyNumberFormat="1" applyFont="1" applyFill="1" applyBorder="1" applyAlignment="1">
      <alignment horizontal="left" vertical="center"/>
    </xf>
    <xf numFmtId="43" fontId="26" fillId="0" borderId="4" xfId="2" applyNumberFormat="1" applyFont="1" applyBorder="1"/>
    <xf numFmtId="0" fontId="26" fillId="0" borderId="4" xfId="2" applyFont="1" applyBorder="1"/>
    <xf numFmtId="0" fontId="26" fillId="0" borderId="6" xfId="2" applyFont="1" applyBorder="1"/>
    <xf numFmtId="0" fontId="26" fillId="0" borderId="0" xfId="2" applyFont="1" applyAlignment="1">
      <alignment horizontal="center"/>
    </xf>
    <xf numFmtId="1" fontId="26" fillId="0" borderId="0" xfId="2" applyNumberFormat="1" applyFont="1"/>
    <xf numFmtId="165" fontId="26" fillId="0" borderId="0" xfId="1" applyNumberFormat="1" applyFont="1" applyBorder="1" applyAlignment="1">
      <alignment horizontal="left"/>
    </xf>
    <xf numFmtId="43" fontId="26" fillId="0" borderId="0" xfId="1" applyFont="1" applyBorder="1" applyAlignment="1">
      <alignment horizontal="left"/>
    </xf>
    <xf numFmtId="165" fontId="33" fillId="0" borderId="0" xfId="1" applyNumberFormat="1" applyFont="1" applyBorder="1" applyAlignment="1">
      <alignment horizontal="left"/>
    </xf>
    <xf numFmtId="165" fontId="26" fillId="0" borderId="0" xfId="1" applyNumberFormat="1" applyFont="1" applyBorder="1"/>
    <xf numFmtId="43" fontId="26" fillId="0" borderId="0" xfId="1" applyFont="1" applyBorder="1"/>
    <xf numFmtId="165" fontId="33" fillId="0" borderId="0" xfId="1" applyNumberFormat="1" applyFont="1" applyBorder="1"/>
    <xf numFmtId="165" fontId="26" fillId="0" borderId="0" xfId="1" applyNumberFormat="1" applyFont="1"/>
    <xf numFmtId="43" fontId="26" fillId="0" borderId="0" xfId="1" applyFont="1"/>
    <xf numFmtId="165" fontId="33" fillId="0" borderId="0" xfId="1" applyNumberFormat="1" applyFont="1"/>
    <xf numFmtId="1" fontId="45" fillId="0" borderId="1" xfId="2" applyNumberFormat="1" applyFont="1" applyBorder="1" applyAlignment="1">
      <alignment horizontal="center" vertical="center"/>
    </xf>
    <xf numFmtId="0" fontId="46" fillId="0" borderId="1" xfId="0" applyFont="1" applyBorder="1" applyAlignment="1">
      <alignment vertical="top" wrapText="1"/>
    </xf>
    <xf numFmtId="0" fontId="46" fillId="0" borderId="1" xfId="0" applyFont="1" applyBorder="1" applyAlignment="1">
      <alignment vertical="center" wrapText="1"/>
    </xf>
    <xf numFmtId="165" fontId="45" fillId="2" borderId="1" xfId="1" applyNumberFormat="1" applyFont="1" applyFill="1" applyBorder="1" applyAlignment="1">
      <alignment horizontal="left" vertical="center"/>
    </xf>
    <xf numFmtId="43" fontId="45" fillId="0" borderId="1" xfId="1" applyFont="1" applyBorder="1" applyAlignment="1">
      <alignment horizontal="left" vertical="center"/>
    </xf>
    <xf numFmtId="165" fontId="45" fillId="0" borderId="1" xfId="1" applyNumberFormat="1" applyFont="1" applyBorder="1" applyAlignment="1">
      <alignment horizontal="left" vertical="center"/>
    </xf>
    <xf numFmtId="1" fontId="45" fillId="2" borderId="1" xfId="2" applyNumberFormat="1" applyFont="1" applyFill="1" applyBorder="1" applyAlignment="1">
      <alignment horizontal="center" vertical="center"/>
    </xf>
    <xf numFmtId="2" fontId="47" fillId="0" borderId="1" xfId="2" applyNumberFormat="1" applyFont="1" applyBorder="1" applyAlignment="1">
      <alignment wrapText="1"/>
    </xf>
    <xf numFmtId="0" fontId="46" fillId="0" borderId="1" xfId="52" applyFont="1" applyBorder="1" applyAlignment="1">
      <alignment wrapText="1"/>
    </xf>
    <xf numFmtId="0" fontId="48" fillId="0" borderId="1" xfId="52" applyFont="1" applyBorder="1" applyAlignment="1">
      <alignment wrapText="1"/>
    </xf>
    <xf numFmtId="0" fontId="45" fillId="0" borderId="1" xfId="52" applyFont="1" applyBorder="1" applyAlignment="1">
      <alignment horizontal="center" vertical="center"/>
    </xf>
    <xf numFmtId="9" fontId="26" fillId="0" borderId="1" xfId="53" applyFont="1" applyBorder="1"/>
    <xf numFmtId="2" fontId="32" fillId="0" borderId="15" xfId="2" applyNumberFormat="1" applyFont="1" applyBorder="1" applyAlignment="1">
      <alignment horizontal="center" vertical="center"/>
    </xf>
    <xf numFmtId="2" fontId="32" fillId="0" borderId="2" xfId="2" applyNumberFormat="1" applyFont="1" applyBorder="1" applyAlignment="1">
      <alignment horizontal="center" vertical="center"/>
    </xf>
    <xf numFmtId="2" fontId="29" fillId="0" borderId="18" xfId="2" applyNumberFormat="1" applyFont="1" applyBorder="1" applyAlignment="1">
      <alignment horizontal="center" vertical="top"/>
    </xf>
    <xf numFmtId="164" fontId="0" fillId="0" borderId="0" xfId="0" applyNumberFormat="1"/>
    <xf numFmtId="0" fontId="21" fillId="5" borderId="8" xfId="0" applyFont="1" applyFill="1" applyBorder="1" applyAlignment="1">
      <alignment horizontal="center" vertical="center"/>
    </xf>
    <xf numFmtId="0" fontId="7" fillId="0" borderId="24" xfId="37" applyFont="1" applyBorder="1" applyAlignment="1">
      <alignment horizontal="center" vertical="center" wrapText="1"/>
    </xf>
    <xf numFmtId="0" fontId="7" fillId="0" borderId="25" xfId="37" applyFont="1" applyBorder="1" applyAlignment="1">
      <alignment horizontal="center" vertical="center" wrapText="1"/>
    </xf>
    <xf numFmtId="0" fontId="7" fillId="0" borderId="26" xfId="37" applyFont="1" applyBorder="1" applyAlignment="1">
      <alignment horizontal="center" vertical="center" wrapText="1"/>
    </xf>
    <xf numFmtId="0" fontId="27" fillId="5" borderId="8" xfId="2" applyFont="1" applyFill="1" applyBorder="1" applyAlignment="1">
      <alignment horizontal="center" vertical="center"/>
    </xf>
    <xf numFmtId="2" fontId="26" fillId="0" borderId="1" xfId="2" applyNumberFormat="1" applyFont="1" applyBorder="1"/>
    <xf numFmtId="2" fontId="29" fillId="0" borderId="1" xfId="2" applyNumberFormat="1" applyFont="1" applyBorder="1" applyAlignment="1">
      <alignment horizontal="left"/>
    </xf>
    <xf numFmtId="0" fontId="28" fillId="0" borderId="27" xfId="37" applyFont="1" applyBorder="1" applyAlignment="1">
      <alignment horizontal="center" vertical="center" wrapText="1"/>
    </xf>
    <xf numFmtId="0" fontId="28" fillId="0" borderId="12" xfId="37" applyFont="1" applyBorder="1" applyAlignment="1">
      <alignment horizontal="center" vertical="center" wrapText="1"/>
    </xf>
    <xf numFmtId="2" fontId="29" fillId="3" borderId="4" xfId="2" applyNumberFormat="1" applyFont="1" applyFill="1" applyBorder="1" applyAlignment="1">
      <alignment horizontal="left" wrapText="1"/>
    </xf>
    <xf numFmtId="2" fontId="29" fillId="0" borderId="1" xfId="2" applyNumberFormat="1" applyFont="1" applyBorder="1" applyAlignment="1">
      <alignment horizontal="center" wrapText="1"/>
    </xf>
    <xf numFmtId="0" fontId="22" fillId="5" borderId="14" xfId="0" applyFont="1" applyFill="1" applyBorder="1" applyAlignment="1">
      <alignment horizontal="center" vertical="center"/>
    </xf>
    <xf numFmtId="0" fontId="22" fillId="5" borderId="13" xfId="0" applyFont="1" applyFill="1" applyBorder="1" applyAlignment="1">
      <alignment horizontal="center" vertical="center"/>
    </xf>
  </cellXfs>
  <cellStyles count="54">
    <cellStyle name="Comma" xfId="1" builtinId="3"/>
    <cellStyle name="Comma [0] 2" xfId="38" xr:uid="{00000000-0005-0000-0000-000001000000}"/>
    <cellStyle name="Comma 10" xfId="11" xr:uid="{00000000-0005-0000-0000-000002000000}"/>
    <cellStyle name="Comma 10 2" xfId="45" xr:uid="{00000000-0005-0000-0000-000003000000}"/>
    <cellStyle name="Comma 13" xfId="44" xr:uid="{00000000-0005-0000-0000-000004000000}"/>
    <cellStyle name="Comma 2" xfId="3" xr:uid="{00000000-0005-0000-0000-000005000000}"/>
    <cellStyle name="Comma 2 2" xfId="39" xr:uid="{00000000-0005-0000-0000-000006000000}"/>
    <cellStyle name="Comma 2 2 2 2" xfId="31" xr:uid="{00000000-0005-0000-0000-000007000000}"/>
    <cellStyle name="Comma 2 2 2 5" xfId="47" xr:uid="{00000000-0005-0000-0000-000008000000}"/>
    <cellStyle name="Comma 3 2 3" xfId="46" xr:uid="{00000000-0005-0000-0000-000009000000}"/>
    <cellStyle name="Comma 5" xfId="27" xr:uid="{00000000-0005-0000-0000-00000A000000}"/>
    <cellStyle name="Comma 5 2" xfId="43" xr:uid="{00000000-0005-0000-0000-00000B000000}"/>
    <cellStyle name="Comma 6" xfId="5" xr:uid="{00000000-0005-0000-0000-00000C000000}"/>
    <cellStyle name="Normal" xfId="0" builtinId="0"/>
    <cellStyle name="Normal - Style1 2" xfId="6" xr:uid="{00000000-0005-0000-0000-00000E000000}"/>
    <cellStyle name="Normal 10" xfId="29" xr:uid="{00000000-0005-0000-0000-00000F000000}"/>
    <cellStyle name="Normal 10 2" xfId="52" xr:uid="{A43A9B3D-A0F3-46E7-A3A1-9453E0EF0182}"/>
    <cellStyle name="Normal 11" xfId="37" xr:uid="{00000000-0005-0000-0000-000010000000}"/>
    <cellStyle name="Normal 12" xfId="30" xr:uid="{00000000-0005-0000-0000-000011000000}"/>
    <cellStyle name="Normal 13" xfId="18" xr:uid="{00000000-0005-0000-0000-000012000000}"/>
    <cellStyle name="Normal 14" xfId="50" xr:uid="{00000000-0005-0000-0000-000013000000}"/>
    <cellStyle name="Normal 15" xfId="32" xr:uid="{00000000-0005-0000-0000-000014000000}"/>
    <cellStyle name="Normal 16" xfId="51" xr:uid="{00000000-0005-0000-0000-000015000000}"/>
    <cellStyle name="Normal 17" xfId="33" xr:uid="{00000000-0005-0000-0000-000016000000}"/>
    <cellStyle name="Normal 18" xfId="34" xr:uid="{00000000-0005-0000-0000-000017000000}"/>
    <cellStyle name="Normal 19" xfId="35" xr:uid="{00000000-0005-0000-0000-000018000000}"/>
    <cellStyle name="Normal 2" xfId="12" xr:uid="{00000000-0005-0000-0000-000019000000}"/>
    <cellStyle name="Normal 2 2" xfId="4" xr:uid="{00000000-0005-0000-0000-00001A000000}"/>
    <cellStyle name="Normal 2 2 2" xfId="7" xr:uid="{00000000-0005-0000-0000-00001B000000}"/>
    <cellStyle name="Normal 2 2 3" xfId="49" xr:uid="{00000000-0005-0000-0000-00001C000000}"/>
    <cellStyle name="Normal 2 2 4" xfId="42" xr:uid="{00000000-0005-0000-0000-00001D000000}"/>
    <cellStyle name="Normal 21" xfId="20" xr:uid="{00000000-0005-0000-0000-00001E000000}"/>
    <cellStyle name="Normal 22" xfId="36" xr:uid="{00000000-0005-0000-0000-00001F000000}"/>
    <cellStyle name="Normal 23" xfId="9" xr:uid="{00000000-0005-0000-0000-000020000000}"/>
    <cellStyle name="Normal 24" xfId="10" xr:uid="{00000000-0005-0000-0000-000021000000}"/>
    <cellStyle name="Normal 25 2 3" xfId="40" xr:uid="{00000000-0005-0000-0000-000022000000}"/>
    <cellStyle name="Normal 26" xfId="13" xr:uid="{00000000-0005-0000-0000-000023000000}"/>
    <cellStyle name="Normal 27" xfId="14" xr:uid="{00000000-0005-0000-0000-000024000000}"/>
    <cellStyle name="Normal 28" xfId="15" xr:uid="{00000000-0005-0000-0000-000025000000}"/>
    <cellStyle name="Normal 29" xfId="16" xr:uid="{00000000-0005-0000-0000-000026000000}"/>
    <cellStyle name="Normal 3" xfId="2" xr:uid="{00000000-0005-0000-0000-000027000000}"/>
    <cellStyle name="Normal 3 2 2" xfId="41" xr:uid="{00000000-0005-0000-0000-000028000000}"/>
    <cellStyle name="Normal 30" xfId="17" xr:uid="{00000000-0005-0000-0000-000029000000}"/>
    <cellStyle name="Normal 31" xfId="19" xr:uid="{00000000-0005-0000-0000-00002A000000}"/>
    <cellStyle name="Normal 32" xfId="21" xr:uid="{00000000-0005-0000-0000-00002B000000}"/>
    <cellStyle name="Normal 34" xfId="8" xr:uid="{00000000-0005-0000-0000-00002C000000}"/>
    <cellStyle name="Normal 4" xfId="22" xr:uid="{00000000-0005-0000-0000-00002D000000}"/>
    <cellStyle name="Normal 5" xfId="23" xr:uid="{00000000-0005-0000-0000-00002E000000}"/>
    <cellStyle name="Normal 6" xfId="24" xr:uid="{00000000-0005-0000-0000-00002F000000}"/>
    <cellStyle name="Normal 7" xfId="25" xr:uid="{00000000-0005-0000-0000-000030000000}"/>
    <cellStyle name="Normal 8" xfId="26" xr:uid="{00000000-0005-0000-0000-000031000000}"/>
    <cellStyle name="Normal 9" xfId="28" xr:uid="{00000000-0005-0000-0000-000032000000}"/>
    <cellStyle name="Per cent" xfId="53" builtinId="5"/>
    <cellStyle name="Percent 2" xfId="48"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ABYEMELA, Jordan" id="{6977EC0C-2B26-4569-B028-20A9BFBF5079}" userId="jordan.kabyemela@enabel.be" providerId="PeoplePicker"/>
  <person displayName="RUTHAHIWA, Brightson" id="{C6AB6EC7-EBAC-4F76-86BD-CC5D13AED062}" userId="S::brightson.ruthahiwa@enabel.be::65810265-e66c-4a2c-a3d2-653cb6bd8e9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4" dT="2025-03-05T09:03:49.91" personId="{C6AB6EC7-EBAC-4F76-86BD-CC5D13AED062}" id="{0FAA3AE3-D864-490E-A38C-8EEC13BA1A84}">
    <text xml:space="preserve">The assumption is 8 nails/sqm and this is only for ton roof covering does not include trusses @KABYEMELA, Jordan </text>
    <mentions>
      <mention mentionpersonId="{6977EC0C-2B26-4569-B028-20A9BFBF5079}" mentionId="{DEBCCF63-40B3-47E1-830A-54079ACDD59E}" startIndex="94"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2"/>
  <sheetViews>
    <sheetView tabSelected="1" view="pageBreakPreview" zoomScaleNormal="100" zoomScaleSheetLayoutView="100" workbookViewId="0">
      <selection activeCell="C9" sqref="C9"/>
    </sheetView>
  </sheetViews>
  <sheetFormatPr defaultColWidth="9.109375" defaultRowHeight="15" x14ac:dyDescent="0.3"/>
  <cols>
    <col min="1" max="1" width="5.88671875" style="1" customWidth="1"/>
    <col min="2" max="2" width="66.44140625" style="1" customWidth="1"/>
    <col min="3" max="3" width="22.109375" style="1" customWidth="1"/>
    <col min="4" max="4" width="26" style="1" customWidth="1"/>
    <col min="5" max="5" width="24.88671875" style="1" customWidth="1"/>
    <col min="6" max="6" width="23.44140625" style="1" customWidth="1"/>
    <col min="7" max="7" width="29.6640625" style="1" customWidth="1"/>
    <col min="8" max="16384" width="9.109375" style="1"/>
  </cols>
  <sheetData>
    <row r="1" spans="1:7" ht="31.5" customHeight="1" x14ac:dyDescent="0.3">
      <c r="A1" s="27"/>
      <c r="B1" s="291" t="s">
        <v>0</v>
      </c>
      <c r="C1" s="291"/>
      <c r="D1" s="28"/>
      <c r="E1" s="28"/>
      <c r="F1" s="28"/>
      <c r="G1" s="29"/>
    </row>
    <row r="2" spans="1:7" ht="36" customHeight="1" x14ac:dyDescent="0.3">
      <c r="A2" s="292" t="s">
        <v>336</v>
      </c>
      <c r="B2" s="293"/>
      <c r="C2" s="293"/>
      <c r="D2" s="294"/>
      <c r="G2" s="30"/>
    </row>
    <row r="3" spans="1:7" ht="21.75" customHeight="1" thickBot="1" x14ac:dyDescent="0.3">
      <c r="A3" s="31"/>
      <c r="B3" s="86"/>
      <c r="C3" s="86"/>
      <c r="G3" s="30"/>
    </row>
    <row r="4" spans="1:7" ht="52.5" customHeight="1" thickBot="1" x14ac:dyDescent="0.35">
      <c r="A4" s="84" t="s">
        <v>1</v>
      </c>
      <c r="B4" s="85" t="s">
        <v>2</v>
      </c>
      <c r="C4" s="85" t="s">
        <v>3</v>
      </c>
      <c r="D4" s="65" t="s">
        <v>4</v>
      </c>
      <c r="E4" s="65" t="s">
        <v>5</v>
      </c>
      <c r="F4" s="66" t="s">
        <v>6</v>
      </c>
      <c r="G4" s="67" t="s">
        <v>7</v>
      </c>
    </row>
    <row r="5" spans="1:7" ht="15.6" x14ac:dyDescent="0.25">
      <c r="A5" s="82"/>
      <c r="B5" s="83"/>
      <c r="C5" s="83"/>
      <c r="D5" s="68"/>
      <c r="E5" s="68"/>
      <c r="F5" s="68"/>
      <c r="G5" s="69"/>
    </row>
    <row r="6" spans="1:7" ht="15.6" x14ac:dyDescent="0.3">
      <c r="A6" s="34"/>
      <c r="B6" s="9" t="s">
        <v>8</v>
      </c>
      <c r="C6" s="7"/>
      <c r="D6" s="8"/>
      <c r="E6" s="8"/>
      <c r="F6" s="8"/>
      <c r="G6" s="33"/>
    </row>
    <row r="7" spans="1:7" x14ac:dyDescent="0.25">
      <c r="A7" s="35"/>
      <c r="B7" s="10"/>
      <c r="C7" s="7"/>
      <c r="D7" s="8"/>
      <c r="E7" s="8"/>
      <c r="F7" s="8"/>
      <c r="G7" s="33"/>
    </row>
    <row r="8" spans="1:7" ht="15.6" x14ac:dyDescent="0.3">
      <c r="A8" s="37"/>
      <c r="B8" s="9" t="s">
        <v>9</v>
      </c>
      <c r="C8" s="7"/>
      <c r="D8" s="8"/>
      <c r="E8" s="8"/>
      <c r="F8" s="8"/>
      <c r="G8" s="33"/>
    </row>
    <row r="9" spans="1:7" ht="31.2" x14ac:dyDescent="0.3">
      <c r="A9" s="37" t="s">
        <v>10</v>
      </c>
      <c r="B9" s="10" t="s">
        <v>333</v>
      </c>
      <c r="C9" s="7"/>
      <c r="D9" s="8"/>
      <c r="E9" s="8"/>
      <c r="F9" s="8"/>
      <c r="G9" s="33"/>
    </row>
    <row r="10" spans="1:7" x14ac:dyDescent="0.25">
      <c r="A10" s="37"/>
      <c r="B10" s="10"/>
      <c r="C10" s="7"/>
      <c r="D10" s="8"/>
      <c r="E10" s="8"/>
      <c r="F10" s="8"/>
      <c r="G10" s="33"/>
    </row>
    <row r="11" spans="1:7" ht="15.6" x14ac:dyDescent="0.3">
      <c r="A11" s="37"/>
      <c r="B11" s="9" t="s">
        <v>11</v>
      </c>
      <c r="C11" s="7"/>
      <c r="D11" s="8"/>
      <c r="E11" s="8"/>
      <c r="F11" s="8"/>
      <c r="G11" s="33"/>
    </row>
    <row r="12" spans="1:7" x14ac:dyDescent="0.25">
      <c r="A12" s="37" t="s">
        <v>12</v>
      </c>
      <c r="B12" s="10" t="s">
        <v>13</v>
      </c>
      <c r="C12" s="7"/>
      <c r="D12" s="8"/>
      <c r="E12" s="8"/>
      <c r="F12" s="8"/>
      <c r="G12" s="33"/>
    </row>
    <row r="13" spans="1:7" x14ac:dyDescent="0.25">
      <c r="A13" s="37"/>
      <c r="B13" s="10"/>
      <c r="C13" s="7"/>
      <c r="D13" s="8"/>
      <c r="E13" s="8"/>
      <c r="F13" s="8"/>
      <c r="G13" s="33"/>
    </row>
    <row r="14" spans="1:7" ht="15.6" x14ac:dyDescent="0.3">
      <c r="A14" s="37"/>
      <c r="B14" s="9" t="s">
        <v>14</v>
      </c>
      <c r="C14" s="7"/>
      <c r="D14" s="8"/>
      <c r="E14" s="8"/>
      <c r="F14" s="8"/>
      <c r="G14" s="33"/>
    </row>
    <row r="15" spans="1:7" ht="30" x14ac:dyDescent="0.25">
      <c r="A15" s="37" t="s">
        <v>15</v>
      </c>
      <c r="B15" s="87" t="s">
        <v>16</v>
      </c>
      <c r="C15" s="7"/>
      <c r="D15" s="8"/>
      <c r="E15" s="8"/>
      <c r="F15" s="8"/>
      <c r="G15" s="33"/>
    </row>
    <row r="16" spans="1:7" x14ac:dyDescent="0.25">
      <c r="A16" s="37"/>
      <c r="B16" s="10"/>
      <c r="C16" s="7"/>
      <c r="D16" s="8"/>
      <c r="E16" s="8"/>
      <c r="F16" s="8"/>
      <c r="G16" s="33"/>
    </row>
    <row r="17" spans="1:7" ht="15.6" x14ac:dyDescent="0.3">
      <c r="A17" s="38"/>
      <c r="B17" s="9" t="s">
        <v>17</v>
      </c>
      <c r="C17" s="14"/>
      <c r="D17" s="8"/>
      <c r="E17" s="8"/>
      <c r="F17" s="8"/>
      <c r="G17" s="33"/>
    </row>
    <row r="18" spans="1:7" ht="90" x14ac:dyDescent="0.25">
      <c r="A18" s="39" t="s">
        <v>18</v>
      </c>
      <c r="B18" s="10" t="s">
        <v>19</v>
      </c>
      <c r="C18" s="14"/>
      <c r="D18" s="8"/>
      <c r="E18" s="8"/>
      <c r="F18" s="8"/>
      <c r="G18" s="33"/>
    </row>
    <row r="19" spans="1:7" x14ac:dyDescent="0.25">
      <c r="A19" s="39"/>
      <c r="B19" s="10"/>
      <c r="C19" s="14"/>
      <c r="D19" s="8"/>
      <c r="E19" s="8"/>
      <c r="F19" s="8"/>
      <c r="G19" s="33"/>
    </row>
    <row r="20" spans="1:7" ht="30" x14ac:dyDescent="0.25">
      <c r="A20" s="39" t="s">
        <v>20</v>
      </c>
      <c r="B20" s="10" t="s">
        <v>21</v>
      </c>
      <c r="C20" s="14"/>
      <c r="D20" s="8"/>
      <c r="E20" s="8"/>
      <c r="F20" s="8"/>
      <c r="G20" s="33"/>
    </row>
    <row r="21" spans="1:7" x14ac:dyDescent="0.25">
      <c r="A21" s="39"/>
      <c r="B21" s="10"/>
      <c r="C21" s="14"/>
      <c r="D21" s="8"/>
      <c r="E21" s="8"/>
      <c r="F21" s="8"/>
      <c r="G21" s="33"/>
    </row>
    <row r="22" spans="1:7" ht="15.6" x14ac:dyDescent="0.3">
      <c r="A22" s="39"/>
      <c r="B22" s="9" t="s">
        <v>22</v>
      </c>
      <c r="C22" s="14"/>
      <c r="D22" s="8"/>
      <c r="E22" s="8"/>
      <c r="F22" s="8"/>
      <c r="G22" s="33"/>
    </row>
    <row r="23" spans="1:7" x14ac:dyDescent="0.25">
      <c r="A23" s="39"/>
      <c r="B23" s="10"/>
      <c r="C23" s="14"/>
      <c r="D23" s="8"/>
      <c r="E23" s="8"/>
      <c r="F23" s="8"/>
      <c r="G23" s="33"/>
    </row>
    <row r="24" spans="1:7" ht="30" x14ac:dyDescent="0.3">
      <c r="A24" s="39" t="s">
        <v>23</v>
      </c>
      <c r="B24" s="15" t="s">
        <v>24</v>
      </c>
      <c r="C24" s="16"/>
      <c r="D24" s="8"/>
      <c r="E24" s="8"/>
      <c r="F24" s="8"/>
      <c r="G24" s="33"/>
    </row>
    <row r="25" spans="1:7" x14ac:dyDescent="0.25">
      <c r="A25" s="39"/>
      <c r="B25" s="10" t="s">
        <v>25</v>
      </c>
      <c r="C25" s="14"/>
      <c r="D25" s="8"/>
      <c r="E25" s="8"/>
      <c r="F25" s="8"/>
      <c r="G25" s="33"/>
    </row>
    <row r="26" spans="1:7" ht="11.25" customHeight="1" x14ac:dyDescent="0.25">
      <c r="A26" s="39"/>
      <c r="B26" s="10" t="s">
        <v>26</v>
      </c>
      <c r="C26" s="14"/>
      <c r="D26" s="8"/>
      <c r="E26" s="8"/>
      <c r="F26" s="8"/>
      <c r="G26" s="33"/>
    </row>
    <row r="27" spans="1:7" ht="17.399999999999999" x14ac:dyDescent="0.25">
      <c r="A27" s="39"/>
      <c r="B27" s="10" t="s">
        <v>27</v>
      </c>
      <c r="C27" s="14"/>
      <c r="D27" s="8"/>
      <c r="E27" s="8"/>
      <c r="F27" s="8"/>
      <c r="G27" s="33"/>
    </row>
    <row r="28" spans="1:7" ht="17.399999999999999" x14ac:dyDescent="0.25">
      <c r="A28" s="39"/>
      <c r="B28" s="10" t="s">
        <v>28</v>
      </c>
      <c r="C28" s="14"/>
      <c r="D28" s="8"/>
      <c r="E28" s="8"/>
      <c r="F28" s="8"/>
      <c r="G28" s="33"/>
    </row>
    <row r="29" spans="1:7" x14ac:dyDescent="0.25">
      <c r="A29" s="39"/>
      <c r="B29" s="10" t="s">
        <v>29</v>
      </c>
      <c r="C29" s="14"/>
      <c r="D29" s="8"/>
      <c r="E29" s="8"/>
      <c r="F29" s="8"/>
      <c r="G29" s="33"/>
    </row>
    <row r="30" spans="1:7" x14ac:dyDescent="0.25">
      <c r="A30" s="39"/>
      <c r="B30" s="10" t="s">
        <v>30</v>
      </c>
      <c r="C30" s="14"/>
      <c r="D30" s="8"/>
      <c r="E30" s="8"/>
      <c r="F30" s="8"/>
      <c r="G30" s="33"/>
    </row>
    <row r="31" spans="1:7" x14ac:dyDescent="0.25">
      <c r="A31" s="39"/>
      <c r="B31" s="10" t="s">
        <v>31</v>
      </c>
      <c r="C31" s="14"/>
      <c r="D31" s="8"/>
      <c r="E31" s="8"/>
      <c r="F31" s="8"/>
      <c r="G31" s="33"/>
    </row>
    <row r="32" spans="1:7" x14ac:dyDescent="0.25">
      <c r="A32" s="39"/>
      <c r="B32" s="10" t="s">
        <v>32</v>
      </c>
      <c r="C32" s="14"/>
      <c r="D32" s="8"/>
      <c r="E32" s="8"/>
      <c r="F32" s="8"/>
      <c r="G32" s="33"/>
    </row>
    <row r="33" spans="1:7" ht="15.6" x14ac:dyDescent="0.3">
      <c r="A33" s="37"/>
      <c r="B33" s="5"/>
      <c r="C33" s="7"/>
      <c r="D33" s="8"/>
      <c r="E33" s="8"/>
      <c r="F33" s="8"/>
      <c r="G33" s="33"/>
    </row>
    <row r="34" spans="1:7" ht="15.6" x14ac:dyDescent="0.3">
      <c r="A34" s="36"/>
      <c r="B34" s="13" t="s">
        <v>33</v>
      </c>
      <c r="C34" s="8"/>
      <c r="D34" s="8"/>
      <c r="E34" s="8"/>
      <c r="F34" s="8"/>
      <c r="G34" s="33"/>
    </row>
    <row r="35" spans="1:7" x14ac:dyDescent="0.25">
      <c r="A35" s="36"/>
      <c r="B35" s="7"/>
      <c r="C35" s="7"/>
      <c r="D35" s="8"/>
      <c r="E35" s="8"/>
      <c r="F35" s="8"/>
      <c r="G35" s="33"/>
    </row>
    <row r="36" spans="1:7" ht="234" customHeight="1" x14ac:dyDescent="0.25">
      <c r="A36" s="36"/>
      <c r="B36" s="7"/>
      <c r="C36" s="7"/>
      <c r="D36" s="8"/>
      <c r="E36" s="8"/>
      <c r="F36" s="8"/>
      <c r="G36" s="33"/>
    </row>
    <row r="37" spans="1:7" ht="15.6" x14ac:dyDescent="0.3">
      <c r="A37" s="32" t="s">
        <v>34</v>
      </c>
      <c r="B37" s="6" t="s">
        <v>2</v>
      </c>
      <c r="C37" s="6" t="s">
        <v>35</v>
      </c>
      <c r="D37" s="8"/>
      <c r="E37" s="8"/>
      <c r="F37" s="8"/>
      <c r="G37" s="33"/>
    </row>
    <row r="38" spans="1:7" ht="15.6" x14ac:dyDescent="0.25">
      <c r="A38" s="32"/>
      <c r="B38" s="14"/>
      <c r="C38" s="7"/>
      <c r="D38" s="8"/>
      <c r="E38" s="8"/>
      <c r="F38" s="8"/>
      <c r="G38" s="33"/>
    </row>
    <row r="39" spans="1:7" ht="18.75" customHeight="1" x14ac:dyDescent="0.3">
      <c r="A39" s="38"/>
      <c r="B39" s="9" t="s">
        <v>17</v>
      </c>
      <c r="C39" s="14"/>
      <c r="D39" s="8"/>
      <c r="E39" s="8"/>
      <c r="F39" s="8"/>
      <c r="G39" s="33"/>
    </row>
    <row r="40" spans="1:7" ht="90" x14ac:dyDescent="0.25">
      <c r="A40" s="39" t="s">
        <v>10</v>
      </c>
      <c r="B40" s="10" t="s">
        <v>19</v>
      </c>
      <c r="C40" s="14"/>
      <c r="D40" s="8"/>
      <c r="E40" s="8"/>
      <c r="F40" s="8"/>
      <c r="G40" s="33"/>
    </row>
    <row r="41" spans="1:7" x14ac:dyDescent="0.25">
      <c r="A41" s="39"/>
      <c r="B41" s="10"/>
      <c r="C41" s="14"/>
      <c r="D41" s="8"/>
      <c r="E41" s="8"/>
      <c r="F41" s="8"/>
      <c r="G41" s="33"/>
    </row>
    <row r="42" spans="1:7" ht="30" x14ac:dyDescent="0.25">
      <c r="A42" s="39" t="s">
        <v>12</v>
      </c>
      <c r="B42" s="10" t="s">
        <v>21</v>
      </c>
      <c r="C42" s="14"/>
      <c r="D42" s="8"/>
      <c r="E42" s="8"/>
      <c r="F42" s="8"/>
      <c r="G42" s="33"/>
    </row>
    <row r="43" spans="1:7" x14ac:dyDescent="0.25">
      <c r="A43" s="39"/>
      <c r="B43" s="10"/>
      <c r="C43" s="14"/>
      <c r="D43" s="8"/>
      <c r="E43" s="8"/>
      <c r="F43" s="8"/>
      <c r="G43" s="33"/>
    </row>
    <row r="44" spans="1:7" ht="15.6" x14ac:dyDescent="0.3">
      <c r="A44" s="39"/>
      <c r="B44" s="9" t="s">
        <v>22</v>
      </c>
      <c r="C44" s="14"/>
      <c r="D44" s="8"/>
      <c r="E44" s="8"/>
      <c r="F44" s="8"/>
      <c r="G44" s="33"/>
    </row>
    <row r="45" spans="1:7" x14ac:dyDescent="0.25">
      <c r="A45" s="39"/>
      <c r="B45" s="10"/>
      <c r="C45" s="14"/>
      <c r="D45" s="8"/>
      <c r="E45" s="8"/>
      <c r="F45" s="8"/>
      <c r="G45" s="33"/>
    </row>
    <row r="46" spans="1:7" ht="30" x14ac:dyDescent="0.3">
      <c r="A46" s="39" t="s">
        <v>15</v>
      </c>
      <c r="B46" s="15" t="s">
        <v>24</v>
      </c>
      <c r="C46" s="16"/>
      <c r="D46" s="8"/>
      <c r="E46" s="8"/>
      <c r="F46" s="8"/>
      <c r="G46" s="33"/>
    </row>
    <row r="47" spans="1:7" x14ac:dyDescent="0.25">
      <c r="A47" s="39"/>
      <c r="B47" s="10" t="s">
        <v>25</v>
      </c>
      <c r="C47" s="14"/>
      <c r="D47" s="8"/>
      <c r="E47" s="8"/>
      <c r="F47" s="8"/>
      <c r="G47" s="33"/>
    </row>
    <row r="48" spans="1:7" x14ac:dyDescent="0.25">
      <c r="A48" s="39"/>
      <c r="B48" s="10" t="s">
        <v>26</v>
      </c>
      <c r="C48" s="14"/>
      <c r="D48" s="8"/>
      <c r="E48" s="8"/>
      <c r="F48" s="8"/>
      <c r="G48" s="33"/>
    </row>
    <row r="49" spans="1:7" ht="17.399999999999999" x14ac:dyDescent="0.25">
      <c r="A49" s="39"/>
      <c r="B49" s="10" t="s">
        <v>27</v>
      </c>
      <c r="C49" s="14"/>
      <c r="D49" s="8"/>
      <c r="E49" s="8"/>
      <c r="F49" s="8"/>
      <c r="G49" s="33"/>
    </row>
    <row r="50" spans="1:7" ht="17.399999999999999" x14ac:dyDescent="0.25">
      <c r="A50" s="39"/>
      <c r="B50" s="10" t="s">
        <v>28</v>
      </c>
      <c r="C50" s="14"/>
      <c r="D50" s="8"/>
      <c r="E50" s="8"/>
      <c r="F50" s="8"/>
      <c r="G50" s="33"/>
    </row>
    <row r="51" spans="1:7" x14ac:dyDescent="0.25">
      <c r="A51" s="39"/>
      <c r="B51" s="10" t="s">
        <v>29</v>
      </c>
      <c r="C51" s="14"/>
      <c r="D51" s="8"/>
      <c r="E51" s="8"/>
      <c r="F51" s="8"/>
      <c r="G51" s="33"/>
    </row>
    <row r="52" spans="1:7" x14ac:dyDescent="0.25">
      <c r="A52" s="39"/>
      <c r="B52" s="10" t="s">
        <v>30</v>
      </c>
      <c r="C52" s="14"/>
      <c r="D52" s="8"/>
      <c r="E52" s="8"/>
      <c r="F52" s="8"/>
      <c r="G52" s="33"/>
    </row>
    <row r="53" spans="1:7" x14ac:dyDescent="0.25">
      <c r="A53" s="39"/>
      <c r="B53" s="10" t="s">
        <v>31</v>
      </c>
      <c r="C53" s="14"/>
      <c r="D53" s="8"/>
      <c r="E53" s="8"/>
      <c r="F53" s="8"/>
      <c r="G53" s="33"/>
    </row>
    <row r="54" spans="1:7" x14ac:dyDescent="0.25">
      <c r="A54" s="39"/>
      <c r="B54" s="10" t="s">
        <v>32</v>
      </c>
      <c r="C54" s="14"/>
      <c r="D54" s="8"/>
      <c r="E54" s="8"/>
      <c r="F54" s="8"/>
      <c r="G54" s="33"/>
    </row>
    <row r="55" spans="1:7" x14ac:dyDescent="0.25">
      <c r="A55" s="39"/>
      <c r="B55" s="10"/>
      <c r="C55" s="14"/>
      <c r="D55" s="8"/>
      <c r="E55" s="8"/>
      <c r="F55" s="8"/>
      <c r="G55" s="33"/>
    </row>
    <row r="56" spans="1:7" ht="45" x14ac:dyDescent="0.25">
      <c r="A56" s="37" t="s">
        <v>18</v>
      </c>
      <c r="B56" s="10" t="s">
        <v>36</v>
      </c>
      <c r="C56" s="17"/>
      <c r="D56" s="8"/>
      <c r="E56" s="8"/>
      <c r="F56" s="8"/>
      <c r="G56" s="33"/>
    </row>
    <row r="57" spans="1:7" x14ac:dyDescent="0.25">
      <c r="A57" s="37"/>
      <c r="B57" s="10"/>
      <c r="C57" s="7"/>
      <c r="D57" s="8"/>
      <c r="E57" s="8"/>
      <c r="F57" s="8"/>
      <c r="G57" s="33"/>
    </row>
    <row r="58" spans="1:7" ht="75" x14ac:dyDescent="0.25">
      <c r="A58" s="37" t="s">
        <v>20</v>
      </c>
      <c r="B58" s="10" t="s">
        <v>37</v>
      </c>
      <c r="C58" s="17"/>
      <c r="D58" s="8"/>
      <c r="E58" s="8"/>
      <c r="F58" s="8"/>
      <c r="G58" s="33"/>
    </row>
    <row r="59" spans="1:7" x14ac:dyDescent="0.25">
      <c r="A59" s="38"/>
      <c r="B59" s="12"/>
      <c r="C59" s="14"/>
      <c r="D59" s="8"/>
      <c r="E59" s="8"/>
      <c r="F59" s="8"/>
      <c r="G59" s="33"/>
    </row>
    <row r="60" spans="1:7" x14ac:dyDescent="0.25">
      <c r="A60" s="36"/>
      <c r="B60" s="7"/>
      <c r="C60" s="7"/>
      <c r="D60" s="8"/>
      <c r="E60" s="8"/>
      <c r="F60" s="8"/>
      <c r="G60" s="33"/>
    </row>
    <row r="61" spans="1:7" ht="15.6" x14ac:dyDescent="0.3">
      <c r="A61" s="36"/>
      <c r="B61" s="13" t="s">
        <v>33</v>
      </c>
      <c r="C61" s="18">
        <f>SUM(C40:C60)</f>
        <v>0</v>
      </c>
      <c r="D61" s="8"/>
      <c r="E61" s="8"/>
      <c r="F61" s="8"/>
      <c r="G61" s="33"/>
    </row>
    <row r="62" spans="1:7" x14ac:dyDescent="0.25">
      <c r="A62" s="36"/>
      <c r="B62" s="7"/>
      <c r="C62" s="7"/>
      <c r="D62" s="8"/>
      <c r="E62" s="8"/>
      <c r="F62" s="8"/>
      <c r="G62" s="33"/>
    </row>
    <row r="63" spans="1:7" x14ac:dyDescent="0.25">
      <c r="A63" s="36"/>
      <c r="B63" s="7"/>
      <c r="C63" s="7"/>
      <c r="D63" s="8"/>
      <c r="E63" s="8"/>
      <c r="F63" s="8"/>
      <c r="G63" s="33"/>
    </row>
    <row r="64" spans="1:7" ht="15.6" x14ac:dyDescent="0.3">
      <c r="A64" s="32" t="s">
        <v>34</v>
      </c>
      <c r="B64" s="6" t="s">
        <v>2</v>
      </c>
      <c r="C64" s="6" t="s">
        <v>35</v>
      </c>
      <c r="D64" s="8"/>
      <c r="E64" s="8"/>
      <c r="F64" s="8"/>
      <c r="G64" s="33"/>
    </row>
    <row r="65" spans="1:7" ht="15.6" x14ac:dyDescent="0.25">
      <c r="A65" s="32"/>
      <c r="B65" s="7"/>
      <c r="C65" s="7"/>
      <c r="D65" s="8"/>
      <c r="E65" s="8"/>
      <c r="F65" s="8"/>
      <c r="G65" s="33"/>
    </row>
    <row r="66" spans="1:7" ht="15.6" x14ac:dyDescent="0.3">
      <c r="A66" s="37"/>
      <c r="B66" s="9" t="s">
        <v>38</v>
      </c>
      <c r="C66" s="11"/>
      <c r="D66" s="8"/>
      <c r="E66" s="8"/>
      <c r="F66" s="8"/>
      <c r="G66" s="33"/>
    </row>
    <row r="67" spans="1:7" ht="30" x14ac:dyDescent="0.25">
      <c r="A67" s="37" t="s">
        <v>10</v>
      </c>
      <c r="B67" s="10" t="s">
        <v>39</v>
      </c>
      <c r="C67" s="11" t="s">
        <v>40</v>
      </c>
      <c r="D67" s="8"/>
      <c r="E67" s="8"/>
      <c r="F67" s="8"/>
      <c r="G67" s="33"/>
    </row>
    <row r="68" spans="1:7" ht="15.6" x14ac:dyDescent="0.25">
      <c r="A68" s="32"/>
      <c r="B68" s="7"/>
      <c r="C68" s="7"/>
      <c r="D68" s="8"/>
      <c r="E68" s="8"/>
      <c r="F68" s="8"/>
      <c r="G68" s="33"/>
    </row>
    <row r="69" spans="1:7" ht="20.25" customHeight="1" x14ac:dyDescent="0.3">
      <c r="A69" s="37"/>
      <c r="B69" s="9" t="s">
        <v>41</v>
      </c>
      <c r="C69" s="7"/>
      <c r="D69" s="8"/>
      <c r="E69" s="8"/>
      <c r="F69" s="8"/>
      <c r="G69" s="33"/>
    </row>
    <row r="70" spans="1:7" ht="45.75" customHeight="1" x14ac:dyDescent="0.25">
      <c r="A70" s="39" t="s">
        <v>42</v>
      </c>
      <c r="B70" s="10" t="s">
        <v>43</v>
      </c>
      <c r="C70" s="17"/>
      <c r="D70" s="8"/>
      <c r="E70" s="8"/>
      <c r="F70" s="8"/>
      <c r="G70" s="33"/>
    </row>
    <row r="71" spans="1:7" x14ac:dyDescent="0.25">
      <c r="A71" s="37"/>
      <c r="B71" s="10"/>
      <c r="C71" s="11"/>
      <c r="D71" s="8"/>
      <c r="E71" s="8"/>
      <c r="F71" s="8"/>
      <c r="G71" s="33"/>
    </row>
    <row r="72" spans="1:7" ht="15.6" x14ac:dyDescent="0.3">
      <c r="A72" s="37"/>
      <c r="B72" s="9" t="s">
        <v>44</v>
      </c>
      <c r="C72" s="11"/>
      <c r="D72" s="8"/>
      <c r="E72" s="8"/>
      <c r="F72" s="8"/>
      <c r="G72" s="33"/>
    </row>
    <row r="73" spans="1:7" ht="90" x14ac:dyDescent="0.25">
      <c r="A73" s="39" t="s">
        <v>45</v>
      </c>
      <c r="B73" s="10" t="s">
        <v>46</v>
      </c>
      <c r="C73" s="17" t="s">
        <v>47</v>
      </c>
      <c r="D73" s="8"/>
      <c r="E73" s="8"/>
      <c r="F73" s="8"/>
      <c r="G73" s="33"/>
    </row>
    <row r="74" spans="1:7" x14ac:dyDescent="0.25">
      <c r="A74" s="37"/>
      <c r="B74" s="10"/>
      <c r="C74" s="11"/>
      <c r="D74" s="8"/>
      <c r="E74" s="8"/>
      <c r="F74" s="8"/>
      <c r="G74" s="33"/>
    </row>
    <row r="75" spans="1:7" x14ac:dyDescent="0.25">
      <c r="A75" s="37"/>
      <c r="B75" s="10"/>
      <c r="C75" s="11"/>
      <c r="D75" s="8"/>
      <c r="E75" s="8"/>
      <c r="F75" s="8"/>
      <c r="G75" s="33"/>
    </row>
    <row r="76" spans="1:7" ht="15.6" x14ac:dyDescent="0.3">
      <c r="A76" s="37"/>
      <c r="B76" s="9" t="s">
        <v>48</v>
      </c>
      <c r="C76" s="11"/>
      <c r="D76" s="8"/>
      <c r="E76" s="8"/>
      <c r="F76" s="8"/>
      <c r="G76" s="33"/>
    </row>
    <row r="77" spans="1:7" ht="60" x14ac:dyDescent="0.25">
      <c r="A77" s="39" t="s">
        <v>49</v>
      </c>
      <c r="B77" s="10" t="s">
        <v>50</v>
      </c>
      <c r="C77" s="17"/>
      <c r="D77" s="8"/>
      <c r="E77" s="8"/>
      <c r="F77" s="8"/>
      <c r="G77" s="33"/>
    </row>
    <row r="78" spans="1:7" x14ac:dyDescent="0.25">
      <c r="A78" s="37"/>
      <c r="B78" s="10"/>
      <c r="C78" s="11"/>
      <c r="D78" s="8"/>
      <c r="E78" s="8"/>
      <c r="F78" s="8"/>
      <c r="G78" s="33"/>
    </row>
    <row r="79" spans="1:7" x14ac:dyDescent="0.25">
      <c r="A79" s="37"/>
      <c r="B79" s="12"/>
      <c r="C79" s="11"/>
      <c r="D79" s="8"/>
      <c r="E79" s="8"/>
      <c r="F79" s="8"/>
      <c r="G79" s="33"/>
    </row>
    <row r="80" spans="1:7" ht="15.6" x14ac:dyDescent="0.3">
      <c r="A80" s="37"/>
      <c r="B80" s="19" t="s">
        <v>51</v>
      </c>
      <c r="C80" s="11"/>
      <c r="D80" s="8"/>
      <c r="E80" s="8"/>
      <c r="F80" s="8"/>
      <c r="G80" s="33"/>
    </row>
    <row r="81" spans="1:7" ht="75" x14ac:dyDescent="0.25">
      <c r="A81" s="39" t="s">
        <v>52</v>
      </c>
      <c r="B81" s="10" t="s">
        <v>53</v>
      </c>
      <c r="C81" s="17"/>
      <c r="D81" s="8"/>
      <c r="E81" s="8"/>
      <c r="F81" s="8"/>
      <c r="G81" s="33"/>
    </row>
    <row r="82" spans="1:7" x14ac:dyDescent="0.25">
      <c r="A82" s="37"/>
      <c r="B82" s="10"/>
      <c r="C82" s="11"/>
      <c r="D82" s="8"/>
      <c r="E82" s="8"/>
      <c r="F82" s="8"/>
      <c r="G82" s="33"/>
    </row>
    <row r="83" spans="1:7" ht="15.6" x14ac:dyDescent="0.3">
      <c r="A83" s="37"/>
      <c r="B83" s="19" t="s">
        <v>54</v>
      </c>
      <c r="C83" s="11"/>
      <c r="D83" s="8"/>
      <c r="E83" s="8"/>
      <c r="F83" s="8"/>
      <c r="G83" s="33"/>
    </row>
    <row r="84" spans="1:7" ht="90" x14ac:dyDescent="0.25">
      <c r="A84" s="39" t="s">
        <v>55</v>
      </c>
      <c r="B84" s="10" t="s">
        <v>56</v>
      </c>
      <c r="C84" s="17">
        <v>0</v>
      </c>
      <c r="D84" s="8"/>
      <c r="E84" s="8"/>
      <c r="F84" s="8"/>
      <c r="G84" s="33"/>
    </row>
    <row r="85" spans="1:7" x14ac:dyDescent="0.25">
      <c r="A85" s="37"/>
      <c r="B85" s="12"/>
      <c r="C85" s="11"/>
      <c r="D85" s="8"/>
      <c r="E85" s="8"/>
      <c r="F85" s="8"/>
      <c r="G85" s="33"/>
    </row>
    <row r="86" spans="1:7" x14ac:dyDescent="0.25">
      <c r="A86" s="36"/>
      <c r="B86" s="7"/>
      <c r="C86" s="7"/>
      <c r="D86" s="8"/>
      <c r="E86" s="8"/>
      <c r="F86" s="8"/>
      <c r="G86" s="33"/>
    </row>
    <row r="87" spans="1:7" ht="15.6" x14ac:dyDescent="0.3">
      <c r="A87" s="36"/>
      <c r="B87" s="13" t="s">
        <v>33</v>
      </c>
      <c r="C87" s="18">
        <f>SUM(C70:C86)</f>
        <v>0</v>
      </c>
      <c r="D87" s="8"/>
      <c r="E87" s="8"/>
      <c r="F87" s="8"/>
      <c r="G87" s="33"/>
    </row>
    <row r="88" spans="1:7" ht="25.5" customHeight="1" x14ac:dyDescent="0.25">
      <c r="A88" s="36"/>
      <c r="B88" s="7"/>
      <c r="C88" s="7"/>
      <c r="D88" s="8"/>
      <c r="E88" s="8"/>
      <c r="F88" s="8"/>
      <c r="G88" s="33"/>
    </row>
    <row r="89" spans="1:7" ht="15.6" x14ac:dyDescent="0.3">
      <c r="A89" s="39"/>
      <c r="B89" s="9" t="s">
        <v>57</v>
      </c>
      <c r="C89" s="14"/>
      <c r="D89" s="8"/>
      <c r="E89" s="8"/>
      <c r="F89" s="8"/>
      <c r="G89" s="33"/>
    </row>
    <row r="90" spans="1:7" ht="92.25" customHeight="1" x14ac:dyDescent="0.25">
      <c r="A90" s="39" t="s">
        <v>10</v>
      </c>
      <c r="B90" s="4" t="s">
        <v>58</v>
      </c>
      <c r="C90" s="20"/>
      <c r="D90" s="8"/>
      <c r="E90" s="8"/>
      <c r="F90" s="8"/>
      <c r="G90" s="33"/>
    </row>
    <row r="91" spans="1:7" x14ac:dyDescent="0.25">
      <c r="A91" s="39"/>
      <c r="B91" s="4"/>
      <c r="C91" s="14"/>
      <c r="D91" s="8"/>
      <c r="E91" s="8"/>
      <c r="F91" s="8"/>
      <c r="G91" s="33"/>
    </row>
    <row r="92" spans="1:7" ht="16.5" customHeight="1" x14ac:dyDescent="0.25">
      <c r="A92" s="39" t="s">
        <v>12</v>
      </c>
      <c r="B92" s="10" t="s">
        <v>59</v>
      </c>
      <c r="C92" s="21"/>
      <c r="D92" s="8"/>
      <c r="E92" s="8"/>
      <c r="F92" s="8"/>
      <c r="G92" s="33"/>
    </row>
    <row r="93" spans="1:7" x14ac:dyDescent="0.25">
      <c r="A93" s="39"/>
      <c r="B93" s="10"/>
      <c r="C93" s="21"/>
      <c r="D93" s="8"/>
      <c r="E93" s="8"/>
      <c r="F93" s="8"/>
      <c r="G93" s="33"/>
    </row>
    <row r="94" spans="1:7" ht="15.6" x14ac:dyDescent="0.3">
      <c r="A94" s="39"/>
      <c r="B94" s="9" t="s">
        <v>60</v>
      </c>
      <c r="C94" s="21"/>
      <c r="D94" s="8"/>
      <c r="E94" s="8"/>
      <c r="F94" s="8"/>
      <c r="G94" s="33"/>
    </row>
    <row r="95" spans="1:7" ht="75.75" customHeight="1" x14ac:dyDescent="0.25">
      <c r="A95" s="39" t="s">
        <v>15</v>
      </c>
      <c r="B95" s="10" t="s">
        <v>61</v>
      </c>
      <c r="C95" s="20"/>
      <c r="D95" s="8"/>
      <c r="E95" s="8"/>
      <c r="F95" s="8"/>
      <c r="G95" s="33"/>
    </row>
    <row r="96" spans="1:7" x14ac:dyDescent="0.25">
      <c r="A96" s="39"/>
      <c r="B96" s="10"/>
      <c r="C96" s="21"/>
      <c r="D96" s="8"/>
      <c r="E96" s="8"/>
      <c r="F96" s="8"/>
      <c r="G96" s="33"/>
    </row>
    <row r="97" spans="1:7" ht="15.6" x14ac:dyDescent="0.3">
      <c r="A97" s="39"/>
      <c r="B97" s="9" t="s">
        <v>62</v>
      </c>
      <c r="C97" s="21"/>
      <c r="D97" s="8"/>
      <c r="E97" s="8"/>
      <c r="F97" s="8"/>
      <c r="G97" s="33"/>
    </row>
    <row r="98" spans="1:7" ht="16.5" customHeight="1" x14ac:dyDescent="0.25">
      <c r="A98" s="39" t="s">
        <v>18</v>
      </c>
      <c r="B98" s="10" t="s">
        <v>63</v>
      </c>
      <c r="C98" s="21"/>
      <c r="D98" s="8"/>
      <c r="E98" s="8"/>
      <c r="F98" s="8"/>
      <c r="G98" s="33"/>
    </row>
    <row r="99" spans="1:7" x14ac:dyDescent="0.25">
      <c r="A99" s="39"/>
      <c r="B99" s="10"/>
      <c r="C99" s="21"/>
      <c r="D99" s="8"/>
      <c r="E99" s="8"/>
      <c r="F99" s="8"/>
      <c r="G99" s="33"/>
    </row>
    <row r="100" spans="1:7" ht="15.6" x14ac:dyDescent="0.3">
      <c r="A100" s="39"/>
      <c r="B100" s="9" t="s">
        <v>64</v>
      </c>
      <c r="C100" s="21"/>
      <c r="D100" s="8"/>
      <c r="E100" s="8"/>
      <c r="F100" s="8"/>
      <c r="G100" s="33"/>
    </row>
    <row r="101" spans="1:7" ht="60" x14ac:dyDescent="0.25">
      <c r="A101" s="39" t="s">
        <v>20</v>
      </c>
      <c r="B101" s="10" t="s">
        <v>65</v>
      </c>
      <c r="C101" s="21"/>
      <c r="D101" s="8"/>
      <c r="E101" s="8"/>
      <c r="F101" s="8"/>
      <c r="G101" s="33"/>
    </row>
    <row r="102" spans="1:7" x14ac:dyDescent="0.25">
      <c r="A102" s="39"/>
      <c r="B102" s="10"/>
      <c r="C102" s="21"/>
      <c r="D102" s="8"/>
      <c r="E102" s="8"/>
      <c r="F102" s="8"/>
      <c r="G102" s="33"/>
    </row>
    <row r="103" spans="1:7" ht="15.75" customHeight="1" x14ac:dyDescent="0.3">
      <c r="A103" s="39"/>
      <c r="B103" s="9" t="s">
        <v>66</v>
      </c>
      <c r="C103" s="21"/>
      <c r="D103" s="8"/>
      <c r="E103" s="8"/>
      <c r="F103" s="8"/>
      <c r="G103" s="33"/>
    </row>
    <row r="104" spans="1:7" ht="90" x14ac:dyDescent="0.25">
      <c r="A104" s="39" t="s">
        <v>23</v>
      </c>
      <c r="B104" s="10" t="s">
        <v>67</v>
      </c>
      <c r="C104" s="22"/>
      <c r="D104" s="8"/>
      <c r="E104" s="8"/>
      <c r="F104" s="8"/>
      <c r="G104" s="33"/>
    </row>
    <row r="105" spans="1:7" x14ac:dyDescent="0.25">
      <c r="A105" s="38"/>
      <c r="B105" s="12"/>
      <c r="C105" s="21"/>
      <c r="D105" s="8"/>
      <c r="E105" s="8"/>
      <c r="F105" s="8"/>
      <c r="G105" s="33"/>
    </row>
    <row r="106" spans="1:7" ht="27" customHeight="1" x14ac:dyDescent="0.25">
      <c r="A106" s="39" t="s">
        <v>52</v>
      </c>
      <c r="B106" s="10" t="s">
        <v>68</v>
      </c>
      <c r="C106" s="20"/>
      <c r="D106" s="8"/>
      <c r="E106" s="8"/>
      <c r="F106" s="8"/>
      <c r="G106" s="33"/>
    </row>
    <row r="107" spans="1:7" ht="15.6" x14ac:dyDescent="0.3">
      <c r="A107" s="36"/>
      <c r="B107" s="23"/>
      <c r="C107" s="7"/>
      <c r="D107" s="8"/>
      <c r="E107" s="8"/>
      <c r="F107" s="8"/>
      <c r="G107" s="33"/>
    </row>
    <row r="108" spans="1:7" ht="15.6" x14ac:dyDescent="0.3">
      <c r="A108" s="36"/>
      <c r="B108" s="5" t="s">
        <v>69</v>
      </c>
      <c r="C108" s="24">
        <f>SUM(C90:C107)</f>
        <v>0</v>
      </c>
      <c r="D108" s="8"/>
      <c r="E108" s="8"/>
      <c r="F108" s="8"/>
      <c r="G108" s="33"/>
    </row>
    <row r="109" spans="1:7" ht="15.6" x14ac:dyDescent="0.3">
      <c r="A109" s="36"/>
      <c r="B109" s="23"/>
      <c r="C109" s="7"/>
      <c r="D109" s="8"/>
      <c r="E109" s="8"/>
      <c r="F109" s="8"/>
      <c r="G109" s="33"/>
    </row>
    <row r="110" spans="1:7" ht="15.6" x14ac:dyDescent="0.3">
      <c r="A110" s="36"/>
      <c r="B110" s="25" t="s">
        <v>70</v>
      </c>
      <c r="C110" s="7"/>
      <c r="D110" s="8"/>
      <c r="E110" s="8"/>
      <c r="F110" s="8"/>
      <c r="G110" s="33"/>
    </row>
    <row r="111" spans="1:7" ht="15.6" x14ac:dyDescent="0.3">
      <c r="A111" s="36"/>
      <c r="B111" s="26"/>
      <c r="C111" s="7"/>
      <c r="D111" s="8"/>
      <c r="E111" s="8"/>
      <c r="F111" s="8"/>
      <c r="G111" s="33"/>
    </row>
    <row r="112" spans="1:7" ht="15.6" x14ac:dyDescent="0.3">
      <c r="A112" s="36"/>
      <c r="B112" s="25" t="s">
        <v>71</v>
      </c>
      <c r="C112" s="11"/>
      <c r="D112" s="8"/>
      <c r="E112" s="8"/>
      <c r="F112" s="8"/>
      <c r="G112" s="33"/>
    </row>
    <row r="113" spans="1:7" ht="15.6" x14ac:dyDescent="0.3">
      <c r="A113" s="36"/>
      <c r="B113" s="26"/>
      <c r="C113" s="11"/>
      <c r="D113" s="8"/>
      <c r="E113" s="8"/>
      <c r="F113" s="8"/>
      <c r="G113" s="33"/>
    </row>
    <row r="114" spans="1:7" ht="15.6" x14ac:dyDescent="0.3">
      <c r="A114" s="36"/>
      <c r="B114" s="25" t="s">
        <v>72</v>
      </c>
      <c r="C114" s="11"/>
      <c r="D114" s="8"/>
      <c r="E114" s="8"/>
      <c r="F114" s="8"/>
      <c r="G114" s="33"/>
    </row>
    <row r="115" spans="1:7" ht="15.6" x14ac:dyDescent="0.3">
      <c r="A115" s="36"/>
      <c r="B115" s="25" t="s">
        <v>73</v>
      </c>
      <c r="C115" s="11">
        <f>C61</f>
        <v>0</v>
      </c>
      <c r="D115" s="8"/>
      <c r="E115" s="8"/>
      <c r="F115" s="8"/>
      <c r="G115" s="33"/>
    </row>
    <row r="116" spans="1:7" ht="15.6" x14ac:dyDescent="0.3">
      <c r="A116" s="36"/>
      <c r="B116" s="26"/>
      <c r="C116" s="11"/>
      <c r="D116" s="8"/>
      <c r="E116" s="8"/>
      <c r="F116" s="8"/>
      <c r="G116" s="33"/>
    </row>
    <row r="117" spans="1:7" ht="15.6" x14ac:dyDescent="0.3">
      <c r="A117" s="36"/>
      <c r="B117" s="25" t="s">
        <v>74</v>
      </c>
      <c r="C117" s="11"/>
      <c r="D117" s="8"/>
      <c r="E117" s="8"/>
      <c r="F117" s="8"/>
      <c r="G117" s="33"/>
    </row>
    <row r="118" spans="1:7" ht="15.6" x14ac:dyDescent="0.3">
      <c r="A118" s="36"/>
      <c r="B118" s="26"/>
      <c r="C118" s="11"/>
      <c r="D118" s="8"/>
      <c r="E118" s="8"/>
      <c r="F118" s="8"/>
      <c r="G118" s="33"/>
    </row>
    <row r="119" spans="1:7" ht="15.6" x14ac:dyDescent="0.3">
      <c r="A119" s="36"/>
      <c r="B119" s="25" t="s">
        <v>75</v>
      </c>
      <c r="C119" s="11">
        <f>C87</f>
        <v>0</v>
      </c>
      <c r="D119" s="8"/>
      <c r="E119" s="8"/>
      <c r="F119" s="8"/>
      <c r="G119" s="33"/>
    </row>
    <row r="120" spans="1:7" ht="15.6" x14ac:dyDescent="0.3">
      <c r="A120" s="36"/>
      <c r="B120" s="25" t="s">
        <v>76</v>
      </c>
      <c r="C120" s="11">
        <f>C108</f>
        <v>0</v>
      </c>
      <c r="D120" s="8"/>
      <c r="E120" s="8"/>
      <c r="F120" s="8"/>
      <c r="G120" s="33"/>
    </row>
    <row r="121" spans="1:7" ht="15.6" x14ac:dyDescent="0.3">
      <c r="A121" s="36"/>
      <c r="B121" s="25"/>
      <c r="C121" s="11"/>
      <c r="D121" s="8"/>
      <c r="E121" s="8"/>
      <c r="F121" s="8"/>
      <c r="G121" s="33"/>
    </row>
    <row r="122" spans="1:7" ht="44.25" customHeight="1" thickBot="1" x14ac:dyDescent="0.35">
      <c r="A122" s="40"/>
      <c r="B122" s="41" t="s">
        <v>77</v>
      </c>
      <c r="C122" s="42">
        <f>SUM(C112:C121)</f>
        <v>0</v>
      </c>
      <c r="D122" s="43"/>
      <c r="E122" s="43"/>
      <c r="F122" s="43"/>
      <c r="G122" s="44"/>
    </row>
    <row r="142" ht="62.25" customHeight="1" x14ac:dyDescent="0.3"/>
  </sheetData>
  <mergeCells count="2">
    <mergeCell ref="B1:C1"/>
    <mergeCell ref="A2:D2"/>
  </mergeCells>
  <pageMargins left="0.7" right="0.7" top="0.75" bottom="0.75" header="0.3" footer="0.3"/>
  <pageSetup scale="4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259"/>
  <sheetViews>
    <sheetView view="pageBreakPreview" zoomScaleNormal="100" zoomScaleSheetLayoutView="100" workbookViewId="0">
      <selection activeCell="E9" sqref="E9"/>
    </sheetView>
  </sheetViews>
  <sheetFormatPr defaultColWidth="9" defaultRowHeight="15.6" x14ac:dyDescent="0.3"/>
  <cols>
    <col min="1" max="1" width="5.44140625" style="264" customWidth="1"/>
    <col min="2" max="2" width="76.88671875" style="93" customWidth="1"/>
    <col min="3" max="3" width="7.5546875" style="93" customWidth="1"/>
    <col min="4" max="4" width="7.88671875" style="265" customWidth="1"/>
    <col min="5" max="5" width="17.109375" style="272" customWidth="1"/>
    <col min="6" max="6" width="17.109375" style="273" hidden="1" customWidth="1"/>
    <col min="7" max="7" width="15.44140625" style="274" customWidth="1"/>
    <col min="8" max="8" width="15.44140625" style="274" hidden="1" customWidth="1"/>
    <col min="9" max="9" width="31.109375" style="93" customWidth="1"/>
    <col min="10" max="10" width="35.44140625" style="93" customWidth="1"/>
    <col min="11" max="11" width="27.5546875" style="93" customWidth="1"/>
    <col min="12" max="12" width="35" style="93" customWidth="1"/>
    <col min="13" max="16384" width="9" style="93"/>
  </cols>
  <sheetData>
    <row r="1" spans="1:28" ht="35.25" customHeight="1" x14ac:dyDescent="0.3">
      <c r="A1" s="89"/>
      <c r="B1" s="295" t="s">
        <v>78</v>
      </c>
      <c r="C1" s="295"/>
      <c r="D1" s="295"/>
      <c r="E1" s="295"/>
      <c r="F1" s="295"/>
      <c r="G1" s="295"/>
      <c r="H1" s="90"/>
      <c r="I1" s="91"/>
      <c r="J1" s="91"/>
      <c r="K1" s="91"/>
      <c r="L1" s="92"/>
    </row>
    <row r="2" spans="1:28" ht="36.75" customHeight="1" x14ac:dyDescent="0.3">
      <c r="A2" s="298" t="s">
        <v>335</v>
      </c>
      <c r="B2" s="299"/>
      <c r="C2" s="299"/>
      <c r="D2" s="299"/>
      <c r="E2" s="299"/>
      <c r="F2" s="299"/>
      <c r="G2" s="299"/>
      <c r="H2" s="299"/>
      <c r="I2" s="299"/>
      <c r="L2" s="94"/>
    </row>
    <row r="3" spans="1:28" ht="38.25" customHeight="1" x14ac:dyDescent="0.3">
      <c r="A3" s="289" t="s">
        <v>1</v>
      </c>
      <c r="B3" s="95" t="s">
        <v>79</v>
      </c>
      <c r="C3" s="96" t="s">
        <v>80</v>
      </c>
      <c r="D3" s="97" t="s">
        <v>81</v>
      </c>
      <c r="E3" s="98" t="s">
        <v>82</v>
      </c>
      <c r="F3" s="99" t="s">
        <v>82</v>
      </c>
      <c r="G3" s="100" t="s">
        <v>83</v>
      </c>
      <c r="H3" s="100" t="s">
        <v>83</v>
      </c>
      <c r="I3" s="101" t="s">
        <v>4</v>
      </c>
      <c r="J3" s="101" t="s">
        <v>5</v>
      </c>
      <c r="K3" s="101" t="s">
        <v>84</v>
      </c>
      <c r="L3" s="102" t="s">
        <v>7</v>
      </c>
    </row>
    <row r="4" spans="1:28" ht="17.25" customHeight="1" x14ac:dyDescent="0.3">
      <c r="A4" s="287"/>
      <c r="B4" s="103" t="s">
        <v>85</v>
      </c>
      <c r="C4" s="104"/>
      <c r="D4" s="105"/>
      <c r="E4" s="106"/>
      <c r="F4" s="107"/>
      <c r="G4" s="108"/>
      <c r="H4" s="108"/>
      <c r="I4" s="109"/>
      <c r="J4" s="109"/>
      <c r="K4" s="109"/>
      <c r="L4" s="110"/>
    </row>
    <row r="5" spans="1:28" ht="18.75" customHeight="1" x14ac:dyDescent="0.3">
      <c r="A5" s="288"/>
      <c r="B5" s="111" t="s">
        <v>86</v>
      </c>
      <c r="C5" s="112"/>
      <c r="D5" s="113"/>
      <c r="E5" s="114"/>
      <c r="F5" s="115"/>
      <c r="G5" s="116"/>
      <c r="H5" s="116"/>
      <c r="I5" s="117"/>
      <c r="J5" s="117"/>
      <c r="K5" s="117"/>
      <c r="L5" s="118"/>
    </row>
    <row r="6" spans="1:28" x14ac:dyDescent="0.3">
      <c r="A6" s="288"/>
      <c r="B6" s="119" t="s">
        <v>87</v>
      </c>
      <c r="C6" s="112"/>
      <c r="D6" s="113"/>
      <c r="E6" s="114"/>
      <c r="F6" s="115"/>
      <c r="G6" s="116"/>
      <c r="H6" s="116"/>
      <c r="I6" s="117"/>
      <c r="J6" s="117"/>
      <c r="K6" s="117"/>
      <c r="L6" s="118"/>
    </row>
    <row r="7" spans="1:28" x14ac:dyDescent="0.3">
      <c r="A7" s="120"/>
      <c r="B7" s="117"/>
      <c r="C7" s="121"/>
      <c r="D7" s="122"/>
      <c r="E7" s="123"/>
      <c r="F7" s="124"/>
      <c r="G7" s="123"/>
      <c r="H7" s="123"/>
      <c r="I7" s="117"/>
      <c r="J7" s="117"/>
      <c r="K7" s="117"/>
      <c r="L7" s="118"/>
    </row>
    <row r="8" spans="1:28" x14ac:dyDescent="0.3">
      <c r="A8" s="131"/>
      <c r="B8" s="140" t="s">
        <v>88</v>
      </c>
      <c r="C8" s="133"/>
      <c r="D8" s="134"/>
      <c r="E8" s="129"/>
      <c r="F8" s="130">
        <f t="shared" ref="F8:F46" si="0">E8/2600</f>
        <v>0</v>
      </c>
      <c r="G8" s="129"/>
      <c r="H8" s="129">
        <f t="shared" ref="H8:H33" si="1">F8*D8</f>
        <v>0</v>
      </c>
      <c r="I8" s="117"/>
      <c r="J8" s="117"/>
      <c r="K8" s="117"/>
      <c r="L8" s="118"/>
      <c r="N8" s="93">
        <f>(318*0.7)/0.4</f>
        <v>556.5</v>
      </c>
      <c r="AB8" s="141" t="s">
        <v>89</v>
      </c>
    </row>
    <row r="9" spans="1:28" ht="18" customHeight="1" x14ac:dyDescent="0.3">
      <c r="A9" s="131" t="s">
        <v>90</v>
      </c>
      <c r="B9" s="132" t="s">
        <v>91</v>
      </c>
      <c r="C9" s="133" t="s">
        <v>92</v>
      </c>
      <c r="D9" s="134">
        <v>1</v>
      </c>
      <c r="E9" s="129"/>
      <c r="F9" s="130">
        <f t="shared" si="0"/>
        <v>0</v>
      </c>
      <c r="G9" s="129">
        <f t="shared" ref="G9:G33" si="2">D9*E9</f>
        <v>0</v>
      </c>
      <c r="H9" s="129">
        <f t="shared" si="1"/>
        <v>0</v>
      </c>
      <c r="I9" s="117"/>
      <c r="J9" s="117"/>
      <c r="K9" s="117"/>
      <c r="L9" s="118"/>
      <c r="N9" s="93">
        <f>N8*0.2</f>
        <v>111.30000000000001</v>
      </c>
      <c r="AB9" s="141" t="s">
        <v>93</v>
      </c>
    </row>
    <row r="10" spans="1:28" x14ac:dyDescent="0.3">
      <c r="A10" s="131"/>
      <c r="B10" s="132"/>
      <c r="C10" s="133"/>
      <c r="D10" s="134"/>
      <c r="E10" s="129"/>
      <c r="F10" s="130">
        <f t="shared" si="0"/>
        <v>0</v>
      </c>
      <c r="G10" s="129"/>
      <c r="H10" s="129">
        <f t="shared" si="1"/>
        <v>0</v>
      </c>
      <c r="I10" s="117"/>
      <c r="J10" s="117"/>
      <c r="K10" s="117"/>
      <c r="L10" s="118"/>
      <c r="AB10" s="141" t="s">
        <v>94</v>
      </c>
    </row>
    <row r="11" spans="1:28" x14ac:dyDescent="0.3">
      <c r="A11" s="127" t="s">
        <v>95</v>
      </c>
      <c r="B11" s="132" t="s">
        <v>96</v>
      </c>
      <c r="C11" s="133" t="s">
        <v>97</v>
      </c>
      <c r="D11" s="134">
        <v>8</v>
      </c>
      <c r="E11" s="129"/>
      <c r="F11" s="130">
        <f t="shared" si="0"/>
        <v>0</v>
      </c>
      <c r="G11" s="129">
        <f t="shared" si="2"/>
        <v>0</v>
      </c>
      <c r="H11" s="129">
        <f t="shared" si="1"/>
        <v>0</v>
      </c>
      <c r="I11" s="117"/>
      <c r="J11" s="117"/>
      <c r="K11" s="117"/>
      <c r="L11" s="118"/>
    </row>
    <row r="12" spans="1:28" x14ac:dyDescent="0.3">
      <c r="A12" s="135"/>
      <c r="B12" s="142"/>
      <c r="C12" s="137"/>
      <c r="D12" s="138"/>
      <c r="E12" s="139"/>
      <c r="F12" s="130">
        <f t="shared" si="0"/>
        <v>0</v>
      </c>
      <c r="G12" s="139"/>
      <c r="H12" s="129">
        <f t="shared" si="1"/>
        <v>0</v>
      </c>
      <c r="I12" s="117"/>
      <c r="J12" s="117"/>
      <c r="K12" s="117"/>
      <c r="L12" s="118"/>
    </row>
    <row r="13" spans="1:28" ht="31.2" x14ac:dyDescent="0.3">
      <c r="A13" s="127" t="s">
        <v>45</v>
      </c>
      <c r="B13" s="132" t="s">
        <v>98</v>
      </c>
      <c r="C13" s="133" t="s">
        <v>97</v>
      </c>
      <c r="D13" s="134">
        <v>111.3</v>
      </c>
      <c r="E13" s="129"/>
      <c r="F13" s="130">
        <f t="shared" si="0"/>
        <v>0</v>
      </c>
      <c r="G13" s="129">
        <f t="shared" si="2"/>
        <v>0</v>
      </c>
      <c r="H13" s="129">
        <f t="shared" si="1"/>
        <v>0</v>
      </c>
      <c r="I13" s="117"/>
      <c r="J13" s="117"/>
      <c r="K13" s="117"/>
      <c r="L13" s="118"/>
    </row>
    <row r="14" spans="1:28" x14ac:dyDescent="0.3">
      <c r="A14" s="135"/>
      <c r="B14" s="143"/>
      <c r="C14" s="137"/>
      <c r="D14" s="138"/>
      <c r="E14" s="139"/>
      <c r="F14" s="130">
        <f t="shared" si="0"/>
        <v>0</v>
      </c>
      <c r="G14" s="139"/>
      <c r="H14" s="129">
        <f t="shared" si="1"/>
        <v>0</v>
      </c>
      <c r="I14" s="117"/>
      <c r="J14" s="117"/>
      <c r="K14" s="117"/>
      <c r="L14" s="118"/>
    </row>
    <row r="15" spans="1:28" ht="31.2" x14ac:dyDescent="0.3">
      <c r="A15" s="127" t="s">
        <v>49</v>
      </c>
      <c r="B15" s="132" t="s">
        <v>99</v>
      </c>
      <c r="C15" s="133" t="s">
        <v>97</v>
      </c>
      <c r="D15" s="134">
        <f>95*0.1</f>
        <v>9.5</v>
      </c>
      <c r="E15" s="129"/>
      <c r="F15" s="130">
        <f t="shared" si="0"/>
        <v>0</v>
      </c>
      <c r="G15" s="129">
        <f t="shared" si="2"/>
        <v>0</v>
      </c>
      <c r="H15" s="129">
        <f t="shared" si="1"/>
        <v>0</v>
      </c>
      <c r="I15" s="117"/>
      <c r="J15" s="117"/>
      <c r="K15" s="117"/>
      <c r="L15" s="118"/>
    </row>
    <row r="16" spans="1:28" x14ac:dyDescent="0.3">
      <c r="A16" s="135"/>
      <c r="B16" s="136"/>
      <c r="C16" s="137"/>
      <c r="D16" s="138"/>
      <c r="E16" s="139"/>
      <c r="F16" s="130">
        <f t="shared" si="0"/>
        <v>0</v>
      </c>
      <c r="G16" s="139"/>
      <c r="H16" s="129">
        <f t="shared" si="1"/>
        <v>0</v>
      </c>
      <c r="I16" s="117"/>
      <c r="J16" s="117"/>
      <c r="K16" s="117"/>
      <c r="L16" s="118"/>
    </row>
    <row r="17" spans="1:12" x14ac:dyDescent="0.3">
      <c r="A17" s="131"/>
      <c r="B17" s="144" t="s">
        <v>100</v>
      </c>
      <c r="C17" s="133"/>
      <c r="D17" s="134"/>
      <c r="E17" s="129"/>
      <c r="F17" s="130">
        <f t="shared" si="0"/>
        <v>0</v>
      </c>
      <c r="G17" s="129"/>
      <c r="H17" s="129">
        <f t="shared" si="1"/>
        <v>0</v>
      </c>
      <c r="I17" s="117"/>
      <c r="J17" s="117"/>
      <c r="K17" s="117"/>
      <c r="L17" s="118"/>
    </row>
    <row r="18" spans="1:12" x14ac:dyDescent="0.3">
      <c r="A18" s="131" t="s">
        <v>90</v>
      </c>
      <c r="B18" s="132" t="s">
        <v>101</v>
      </c>
      <c r="C18" s="133" t="s">
        <v>97</v>
      </c>
      <c r="D18" s="134">
        <f>D15</f>
        <v>9.5</v>
      </c>
      <c r="E18" s="129"/>
      <c r="F18" s="130">
        <f t="shared" si="0"/>
        <v>0</v>
      </c>
      <c r="G18" s="129">
        <f t="shared" si="2"/>
        <v>0</v>
      </c>
      <c r="H18" s="129">
        <f t="shared" si="1"/>
        <v>0</v>
      </c>
      <c r="I18" s="117"/>
      <c r="J18" s="117"/>
      <c r="K18" s="117"/>
      <c r="L18" s="118"/>
    </row>
    <row r="19" spans="1:12" ht="16.5" customHeight="1" x14ac:dyDescent="0.3">
      <c r="A19" s="135"/>
      <c r="B19" s="140" t="s">
        <v>102</v>
      </c>
      <c r="C19" s="137"/>
      <c r="D19" s="138"/>
      <c r="E19" s="139"/>
      <c r="F19" s="130">
        <f t="shared" si="0"/>
        <v>0</v>
      </c>
      <c r="G19" s="139"/>
      <c r="H19" s="129">
        <f t="shared" si="1"/>
        <v>0</v>
      </c>
      <c r="I19" s="117"/>
      <c r="J19" s="117"/>
      <c r="K19" s="117"/>
      <c r="L19" s="118"/>
    </row>
    <row r="20" spans="1:12" ht="31.2" x14ac:dyDescent="0.3">
      <c r="A20" s="127" t="s">
        <v>42</v>
      </c>
      <c r="B20" s="132" t="s">
        <v>103</v>
      </c>
      <c r="C20" s="133" t="s">
        <v>104</v>
      </c>
      <c r="D20" s="134">
        <f>12*12*0.15</f>
        <v>21.599999999999998</v>
      </c>
      <c r="E20" s="129"/>
      <c r="F20" s="130">
        <f t="shared" si="0"/>
        <v>0</v>
      </c>
      <c r="G20" s="129">
        <f t="shared" si="2"/>
        <v>0</v>
      </c>
      <c r="H20" s="129">
        <f t="shared" si="1"/>
        <v>0</v>
      </c>
      <c r="I20" s="117"/>
      <c r="J20" s="117"/>
      <c r="K20" s="117"/>
      <c r="L20" s="118"/>
    </row>
    <row r="21" spans="1:12" x14ac:dyDescent="0.3">
      <c r="A21" s="131"/>
      <c r="B21" s="144" t="s">
        <v>105</v>
      </c>
      <c r="C21" s="133"/>
      <c r="D21" s="134"/>
      <c r="E21" s="129"/>
      <c r="F21" s="130">
        <f t="shared" si="0"/>
        <v>0</v>
      </c>
      <c r="G21" s="129"/>
      <c r="H21" s="129">
        <f t="shared" si="1"/>
        <v>0</v>
      </c>
      <c r="I21" s="117"/>
      <c r="J21" s="117"/>
      <c r="K21" s="117"/>
      <c r="L21" s="118"/>
    </row>
    <row r="22" spans="1:12" ht="35.25" customHeight="1" x14ac:dyDescent="0.3">
      <c r="A22" s="131" t="s">
        <v>90</v>
      </c>
      <c r="B22" s="132" t="s">
        <v>106</v>
      </c>
      <c r="C22" s="125" t="s">
        <v>107</v>
      </c>
      <c r="D22" s="126">
        <f>31.8/0.4</f>
        <v>79.5</v>
      </c>
      <c r="E22" s="129"/>
      <c r="F22" s="130">
        <f t="shared" si="0"/>
        <v>0</v>
      </c>
      <c r="G22" s="129">
        <f t="shared" si="2"/>
        <v>0</v>
      </c>
      <c r="H22" s="129">
        <f t="shared" si="1"/>
        <v>0</v>
      </c>
      <c r="I22" s="117"/>
      <c r="J22" s="117"/>
      <c r="K22" s="117"/>
      <c r="L22" s="118"/>
    </row>
    <row r="23" spans="1:12" ht="30" customHeight="1" x14ac:dyDescent="0.3">
      <c r="A23" s="131" t="s">
        <v>42</v>
      </c>
      <c r="B23" s="132" t="s">
        <v>108</v>
      </c>
      <c r="C23" s="133" t="s">
        <v>104</v>
      </c>
      <c r="D23" s="134">
        <v>95.5</v>
      </c>
      <c r="E23" s="129"/>
      <c r="F23" s="130">
        <f t="shared" si="0"/>
        <v>0</v>
      </c>
      <c r="G23" s="129">
        <f t="shared" si="2"/>
        <v>0</v>
      </c>
      <c r="H23" s="129">
        <f t="shared" si="1"/>
        <v>0</v>
      </c>
      <c r="I23" s="117"/>
      <c r="J23" s="117"/>
      <c r="K23" s="117"/>
      <c r="L23" s="118"/>
    </row>
    <row r="24" spans="1:12" ht="16.5" customHeight="1" x14ac:dyDescent="0.3">
      <c r="A24" s="131"/>
      <c r="B24" s="132"/>
      <c r="C24" s="133"/>
      <c r="D24" s="134"/>
      <c r="E24" s="129"/>
      <c r="F24" s="130">
        <f t="shared" si="0"/>
        <v>0</v>
      </c>
      <c r="G24" s="129"/>
      <c r="H24" s="129">
        <f t="shared" si="1"/>
        <v>0</v>
      </c>
      <c r="I24" s="117"/>
      <c r="J24" s="117"/>
      <c r="K24" s="117"/>
      <c r="L24" s="118"/>
    </row>
    <row r="25" spans="1:12" x14ac:dyDescent="0.3">
      <c r="A25" s="145"/>
      <c r="B25" s="148"/>
      <c r="C25" s="149"/>
      <c r="D25" s="134"/>
      <c r="E25" s="129"/>
      <c r="F25" s="130">
        <f t="shared" si="0"/>
        <v>0</v>
      </c>
      <c r="G25" s="129"/>
      <c r="H25" s="129">
        <f t="shared" si="1"/>
        <v>0</v>
      </c>
      <c r="I25" s="117"/>
      <c r="J25" s="117"/>
      <c r="K25" s="117"/>
      <c r="L25" s="118"/>
    </row>
    <row r="26" spans="1:12" x14ac:dyDescent="0.3">
      <c r="A26" s="151"/>
      <c r="B26" s="152" t="s">
        <v>109</v>
      </c>
      <c r="C26" s="137"/>
      <c r="D26" s="138"/>
      <c r="E26" s="139"/>
      <c r="F26" s="130">
        <f t="shared" si="0"/>
        <v>0</v>
      </c>
      <c r="G26" s="139"/>
      <c r="H26" s="129">
        <f t="shared" si="1"/>
        <v>0</v>
      </c>
      <c r="I26" s="117"/>
      <c r="J26" s="117"/>
      <c r="K26" s="117"/>
      <c r="L26" s="118"/>
    </row>
    <row r="27" spans="1:12" x14ac:dyDescent="0.3">
      <c r="A27" s="145" t="s">
        <v>90</v>
      </c>
      <c r="B27" s="148" t="s">
        <v>110</v>
      </c>
      <c r="C27" s="133" t="s">
        <v>97</v>
      </c>
      <c r="D27" s="134">
        <f>(40.9*1.2)+(0.429*2.5*2)+4</f>
        <v>55.225000000000001</v>
      </c>
      <c r="E27" s="129"/>
      <c r="F27" s="130">
        <f t="shared" si="0"/>
        <v>0</v>
      </c>
      <c r="G27" s="129">
        <f t="shared" si="2"/>
        <v>0</v>
      </c>
      <c r="H27" s="129">
        <f t="shared" si="1"/>
        <v>0</v>
      </c>
      <c r="I27" s="117"/>
      <c r="J27" s="117"/>
      <c r="K27" s="117"/>
      <c r="L27" s="118"/>
    </row>
    <row r="28" spans="1:12" x14ac:dyDescent="0.3">
      <c r="A28" s="153"/>
      <c r="B28" s="154"/>
      <c r="C28" s="155"/>
      <c r="D28" s="156"/>
      <c r="E28" s="129"/>
      <c r="F28" s="130">
        <f t="shared" si="0"/>
        <v>0</v>
      </c>
      <c r="G28" s="129"/>
      <c r="H28" s="129">
        <f t="shared" si="1"/>
        <v>0</v>
      </c>
      <c r="I28" s="117"/>
      <c r="J28" s="117"/>
      <c r="K28" s="117"/>
      <c r="L28" s="118"/>
    </row>
    <row r="29" spans="1:12" x14ac:dyDescent="0.3">
      <c r="A29" s="157"/>
      <c r="B29" s="154"/>
      <c r="C29" s="158"/>
      <c r="D29" s="159"/>
      <c r="E29" s="129"/>
      <c r="F29" s="130">
        <f t="shared" si="0"/>
        <v>0</v>
      </c>
      <c r="G29" s="129"/>
      <c r="H29" s="129">
        <f t="shared" si="1"/>
        <v>0</v>
      </c>
      <c r="I29" s="117"/>
      <c r="J29" s="117"/>
      <c r="K29" s="117"/>
      <c r="L29" s="118"/>
    </row>
    <row r="30" spans="1:12" ht="17.25" customHeight="1" x14ac:dyDescent="0.3">
      <c r="A30" s="145" t="s">
        <v>42</v>
      </c>
      <c r="B30" s="160" t="s">
        <v>111</v>
      </c>
      <c r="C30" s="161" t="s">
        <v>107</v>
      </c>
      <c r="D30" s="162">
        <f>31.8/0.4</f>
        <v>79.5</v>
      </c>
      <c r="E30" s="129"/>
      <c r="F30" s="130">
        <f t="shared" si="0"/>
        <v>0</v>
      </c>
      <c r="G30" s="129">
        <f t="shared" si="2"/>
        <v>0</v>
      </c>
      <c r="H30" s="129">
        <f t="shared" si="1"/>
        <v>0</v>
      </c>
      <c r="I30" s="117"/>
      <c r="J30" s="117"/>
      <c r="K30" s="117"/>
      <c r="L30" s="118"/>
    </row>
    <row r="31" spans="1:12" x14ac:dyDescent="0.3">
      <c r="A31" s="147"/>
      <c r="B31" s="148"/>
      <c r="C31" s="149"/>
      <c r="D31" s="150"/>
      <c r="E31" s="129"/>
      <c r="F31" s="130">
        <f t="shared" si="0"/>
        <v>0</v>
      </c>
      <c r="G31" s="129"/>
      <c r="H31" s="129">
        <f t="shared" si="1"/>
        <v>0</v>
      </c>
      <c r="I31" s="117"/>
      <c r="J31" s="117"/>
      <c r="K31" s="117"/>
      <c r="L31" s="118"/>
    </row>
    <row r="32" spans="1:12" ht="31.2" x14ac:dyDescent="0.3">
      <c r="A32" s="147" t="s">
        <v>45</v>
      </c>
      <c r="B32" s="148" t="s">
        <v>112</v>
      </c>
      <c r="C32" s="149" t="s">
        <v>104</v>
      </c>
      <c r="D32" s="150">
        <v>96</v>
      </c>
      <c r="E32" s="129"/>
      <c r="F32" s="130">
        <f t="shared" si="0"/>
        <v>0</v>
      </c>
      <c r="G32" s="129">
        <f t="shared" si="2"/>
        <v>0</v>
      </c>
      <c r="H32" s="129">
        <f t="shared" si="1"/>
        <v>0</v>
      </c>
      <c r="I32" s="117"/>
      <c r="J32" s="117"/>
      <c r="K32" s="117"/>
      <c r="L32" s="118"/>
    </row>
    <row r="33" spans="1:12" x14ac:dyDescent="0.3">
      <c r="A33" s="147" t="s">
        <v>49</v>
      </c>
      <c r="B33" s="148" t="s">
        <v>113</v>
      </c>
      <c r="C33" s="149" t="s">
        <v>104</v>
      </c>
      <c r="D33" s="134">
        <v>25</v>
      </c>
      <c r="E33" s="129"/>
      <c r="F33" s="130">
        <f t="shared" si="0"/>
        <v>0</v>
      </c>
      <c r="G33" s="129">
        <f t="shared" si="2"/>
        <v>0</v>
      </c>
      <c r="H33" s="129">
        <f t="shared" si="1"/>
        <v>0</v>
      </c>
      <c r="I33" s="117"/>
      <c r="J33" s="117"/>
      <c r="K33" s="117"/>
      <c r="L33" s="118"/>
    </row>
    <row r="34" spans="1:12" x14ac:dyDescent="0.3">
      <c r="A34" s="151"/>
      <c r="B34" s="163" t="s">
        <v>114</v>
      </c>
      <c r="C34" s="164"/>
      <c r="D34" s="165"/>
      <c r="E34" s="166"/>
      <c r="F34" s="130">
        <f t="shared" si="0"/>
        <v>0</v>
      </c>
      <c r="G34" s="166">
        <f>SUM(G8:G33)</f>
        <v>0</v>
      </c>
      <c r="H34" s="166">
        <f>SUM(H8:H33)</f>
        <v>0</v>
      </c>
      <c r="I34" s="117"/>
      <c r="J34" s="117"/>
      <c r="K34" s="117"/>
      <c r="L34" s="118"/>
    </row>
    <row r="35" spans="1:12" ht="17.25" customHeight="1" x14ac:dyDescent="0.3">
      <c r="A35" s="153"/>
      <c r="B35" s="167"/>
      <c r="C35" s="168"/>
      <c r="D35" s="169"/>
      <c r="E35" s="129"/>
      <c r="F35" s="130">
        <f t="shared" si="0"/>
        <v>0</v>
      </c>
      <c r="G35" s="129"/>
      <c r="H35" s="129"/>
      <c r="I35" s="117"/>
      <c r="J35" s="117"/>
      <c r="K35" s="117"/>
      <c r="L35" s="118"/>
    </row>
    <row r="36" spans="1:12" ht="16.5" customHeight="1" x14ac:dyDescent="0.3">
      <c r="A36" s="157"/>
      <c r="B36" s="154"/>
      <c r="C36" s="158"/>
      <c r="D36" s="159"/>
      <c r="E36" s="129"/>
      <c r="F36" s="130">
        <f t="shared" si="0"/>
        <v>0</v>
      </c>
      <c r="G36" s="129"/>
      <c r="H36" s="129"/>
      <c r="I36" s="117"/>
      <c r="J36" s="117"/>
      <c r="K36" s="117"/>
      <c r="L36" s="118"/>
    </row>
    <row r="37" spans="1:12" x14ac:dyDescent="0.3">
      <c r="A37" s="157"/>
      <c r="B37" s="170" t="s">
        <v>115</v>
      </c>
      <c r="C37" s="158"/>
      <c r="D37" s="159"/>
      <c r="E37" s="129"/>
      <c r="F37" s="130">
        <f t="shared" si="0"/>
        <v>0</v>
      </c>
      <c r="G37" s="129"/>
      <c r="H37" s="129"/>
      <c r="I37" s="117"/>
      <c r="J37" s="117"/>
      <c r="K37" s="117"/>
      <c r="L37" s="118"/>
    </row>
    <row r="38" spans="1:12" x14ac:dyDescent="0.3">
      <c r="A38" s="153"/>
      <c r="B38" s="170" t="s">
        <v>116</v>
      </c>
      <c r="C38" s="155"/>
      <c r="D38" s="156"/>
      <c r="E38" s="129"/>
      <c r="F38" s="130">
        <f t="shared" si="0"/>
        <v>0</v>
      </c>
      <c r="G38" s="129"/>
      <c r="H38" s="129"/>
      <c r="I38" s="117"/>
      <c r="J38" s="117"/>
      <c r="K38" s="117"/>
      <c r="L38" s="118"/>
    </row>
    <row r="39" spans="1:12" x14ac:dyDescent="0.3">
      <c r="A39" s="153"/>
      <c r="B39" s="154" t="s">
        <v>117</v>
      </c>
      <c r="C39" s="155"/>
      <c r="D39" s="156"/>
      <c r="E39" s="129"/>
      <c r="F39" s="130">
        <f t="shared" si="0"/>
        <v>0</v>
      </c>
      <c r="G39" s="129"/>
      <c r="H39" s="129"/>
      <c r="I39" s="117"/>
      <c r="J39" s="117"/>
      <c r="K39" s="117"/>
      <c r="L39" s="118"/>
    </row>
    <row r="40" spans="1:12" ht="31.2" x14ac:dyDescent="0.3">
      <c r="A40" s="171" t="s">
        <v>90</v>
      </c>
      <c r="B40" s="148" t="s">
        <v>118</v>
      </c>
      <c r="C40" s="133" t="s">
        <v>97</v>
      </c>
      <c r="D40" s="172">
        <v>2.83</v>
      </c>
      <c r="E40" s="129"/>
      <c r="F40" s="130">
        <f t="shared" si="0"/>
        <v>0</v>
      </c>
      <c r="G40" s="129">
        <f t="shared" ref="G40:G46" si="3">D40*E40</f>
        <v>0</v>
      </c>
      <c r="H40" s="129">
        <f>F40*D40</f>
        <v>0</v>
      </c>
      <c r="I40" s="117"/>
      <c r="J40" s="117"/>
      <c r="K40" s="117"/>
      <c r="L40" s="118"/>
    </row>
    <row r="41" spans="1:12" x14ac:dyDescent="0.3">
      <c r="A41" s="171" t="s">
        <v>42</v>
      </c>
      <c r="B41" s="148" t="s">
        <v>119</v>
      </c>
      <c r="C41" s="133" t="s">
        <v>92</v>
      </c>
      <c r="D41" s="134">
        <v>2</v>
      </c>
      <c r="E41" s="129"/>
      <c r="F41" s="130">
        <f t="shared" si="0"/>
        <v>0</v>
      </c>
      <c r="G41" s="129">
        <f>E41*D41</f>
        <v>0</v>
      </c>
      <c r="H41" s="129">
        <f t="shared" ref="H41:H51" si="4">F41*D41</f>
        <v>0</v>
      </c>
      <c r="I41" s="117"/>
      <c r="J41" s="117"/>
      <c r="K41" s="117"/>
      <c r="L41" s="118"/>
    </row>
    <row r="42" spans="1:12" ht="15" customHeight="1" x14ac:dyDescent="0.3">
      <c r="A42" s="151"/>
      <c r="B42" s="173"/>
      <c r="C42" s="137"/>
      <c r="D42" s="138"/>
      <c r="E42" s="139"/>
      <c r="F42" s="130">
        <f t="shared" si="0"/>
        <v>0</v>
      </c>
      <c r="G42" s="139"/>
      <c r="H42" s="129">
        <f t="shared" si="4"/>
        <v>0</v>
      </c>
      <c r="I42" s="117"/>
      <c r="J42" s="117"/>
      <c r="K42" s="117"/>
      <c r="L42" s="118"/>
    </row>
    <row r="43" spans="1:12" x14ac:dyDescent="0.3">
      <c r="A43" s="147"/>
      <c r="B43" s="152" t="s">
        <v>120</v>
      </c>
      <c r="C43" s="149"/>
      <c r="D43" s="150"/>
      <c r="E43" s="129"/>
      <c r="F43" s="130">
        <f t="shared" si="0"/>
        <v>0</v>
      </c>
      <c r="G43" s="129"/>
      <c r="H43" s="129">
        <f t="shared" si="4"/>
        <v>0</v>
      </c>
      <c r="I43" s="117"/>
      <c r="J43" s="117"/>
      <c r="K43" s="117"/>
      <c r="L43" s="118"/>
    </row>
    <row r="44" spans="1:12" ht="16.5" customHeight="1" x14ac:dyDescent="0.3">
      <c r="A44" s="145" t="s">
        <v>90</v>
      </c>
      <c r="B44" s="148" t="s">
        <v>121</v>
      </c>
      <c r="C44" s="133" t="s">
        <v>122</v>
      </c>
      <c r="D44" s="134">
        <f>395*0.88</f>
        <v>347.6</v>
      </c>
      <c r="E44" s="129"/>
      <c r="F44" s="130">
        <f t="shared" si="0"/>
        <v>0</v>
      </c>
      <c r="G44" s="129">
        <f t="shared" si="3"/>
        <v>0</v>
      </c>
      <c r="H44" s="129">
        <f t="shared" si="4"/>
        <v>0</v>
      </c>
      <c r="I44" s="117"/>
      <c r="J44" s="117"/>
      <c r="K44" s="117"/>
      <c r="L44" s="118"/>
    </row>
    <row r="45" spans="1:12" ht="18.75" customHeight="1" x14ac:dyDescent="0.3">
      <c r="A45" s="145" t="s">
        <v>42</v>
      </c>
      <c r="B45" s="148" t="s">
        <v>123</v>
      </c>
      <c r="C45" s="133" t="s">
        <v>122</v>
      </c>
      <c r="D45" s="134">
        <v>167</v>
      </c>
      <c r="E45" s="129"/>
      <c r="F45" s="130">
        <f t="shared" si="0"/>
        <v>0</v>
      </c>
      <c r="G45" s="129">
        <f t="shared" si="3"/>
        <v>0</v>
      </c>
      <c r="H45" s="129">
        <f t="shared" si="4"/>
        <v>0</v>
      </c>
      <c r="I45" s="117"/>
      <c r="J45" s="117"/>
      <c r="K45" s="117"/>
      <c r="L45" s="118"/>
    </row>
    <row r="46" spans="1:12" x14ac:dyDescent="0.3">
      <c r="A46" s="145" t="s">
        <v>45</v>
      </c>
      <c r="B46" s="148" t="s">
        <v>124</v>
      </c>
      <c r="C46" s="133" t="s">
        <v>122</v>
      </c>
      <c r="D46" s="134">
        <v>15</v>
      </c>
      <c r="E46" s="129"/>
      <c r="F46" s="130">
        <f t="shared" si="0"/>
        <v>0</v>
      </c>
      <c r="G46" s="129">
        <f t="shared" si="3"/>
        <v>0</v>
      </c>
      <c r="H46" s="129">
        <f t="shared" si="4"/>
        <v>0</v>
      </c>
      <c r="I46" s="117"/>
      <c r="J46" s="117"/>
      <c r="K46" s="117"/>
      <c r="L46" s="118"/>
    </row>
    <row r="47" spans="1:12" x14ac:dyDescent="0.3">
      <c r="A47" s="171"/>
      <c r="B47" s="174" t="s">
        <v>125</v>
      </c>
      <c r="C47" s="133"/>
      <c r="D47" s="134"/>
      <c r="E47" s="129"/>
      <c r="F47" s="130">
        <f t="shared" ref="F47:F112" si="5">E47/2600</f>
        <v>0</v>
      </c>
      <c r="G47" s="129"/>
      <c r="H47" s="129">
        <f t="shared" si="4"/>
        <v>0</v>
      </c>
      <c r="I47" s="117"/>
      <c r="J47" s="117"/>
      <c r="K47" s="117"/>
      <c r="L47" s="118"/>
    </row>
    <row r="48" spans="1:12" x14ac:dyDescent="0.3">
      <c r="A48" s="153"/>
      <c r="B48" s="154"/>
      <c r="C48" s="155"/>
      <c r="D48" s="156"/>
      <c r="E48" s="129"/>
      <c r="F48" s="130">
        <f t="shared" si="5"/>
        <v>0</v>
      </c>
      <c r="G48" s="129"/>
      <c r="H48" s="129">
        <f t="shared" si="4"/>
        <v>0</v>
      </c>
      <c r="I48" s="117"/>
      <c r="J48" s="117"/>
      <c r="K48" s="117"/>
      <c r="L48" s="118"/>
    </row>
    <row r="49" spans="1:12" x14ac:dyDescent="0.3">
      <c r="A49" s="147"/>
      <c r="B49" s="152" t="s">
        <v>126</v>
      </c>
      <c r="C49" s="149"/>
      <c r="D49" s="150"/>
      <c r="E49" s="129"/>
      <c r="F49" s="130">
        <f t="shared" si="5"/>
        <v>0</v>
      </c>
      <c r="G49" s="129"/>
      <c r="H49" s="129">
        <f t="shared" si="4"/>
        <v>0</v>
      </c>
      <c r="I49" s="117"/>
      <c r="J49" s="117"/>
      <c r="K49" s="117"/>
      <c r="L49" s="118"/>
    </row>
    <row r="50" spans="1:12" x14ac:dyDescent="0.3">
      <c r="A50" s="147" t="s">
        <v>90</v>
      </c>
      <c r="B50" s="148" t="s">
        <v>127</v>
      </c>
      <c r="C50" s="149" t="s">
        <v>104</v>
      </c>
      <c r="D50" s="150">
        <f>81*0.15*0.25</f>
        <v>3.0375000000000001</v>
      </c>
      <c r="E50" s="129"/>
      <c r="F50" s="130">
        <f t="shared" si="5"/>
        <v>0</v>
      </c>
      <c r="G50" s="129">
        <f>D50*E50</f>
        <v>0</v>
      </c>
      <c r="H50" s="129">
        <f t="shared" si="4"/>
        <v>0</v>
      </c>
      <c r="I50" s="117"/>
      <c r="J50" s="117"/>
      <c r="K50" s="117"/>
      <c r="L50" s="118"/>
    </row>
    <row r="51" spans="1:12" ht="17.25" customHeight="1" x14ac:dyDescent="0.3">
      <c r="A51" s="147" t="s">
        <v>42</v>
      </c>
      <c r="B51" s="148" t="s">
        <v>128</v>
      </c>
      <c r="C51" s="149" t="s">
        <v>104</v>
      </c>
      <c r="D51" s="150">
        <f>81*0.46</f>
        <v>37.260000000000005</v>
      </c>
      <c r="E51" s="129"/>
      <c r="F51" s="130">
        <f t="shared" si="5"/>
        <v>0</v>
      </c>
      <c r="G51" s="129">
        <f>D51*E51</f>
        <v>0</v>
      </c>
      <c r="H51" s="129">
        <f t="shared" si="4"/>
        <v>0</v>
      </c>
      <c r="I51" s="117"/>
      <c r="J51" s="117"/>
      <c r="K51" s="117"/>
      <c r="L51" s="118"/>
    </row>
    <row r="52" spans="1:12" x14ac:dyDescent="0.3">
      <c r="A52" s="153"/>
      <c r="B52" s="175" t="s">
        <v>129</v>
      </c>
      <c r="C52" s="176"/>
      <c r="D52" s="177"/>
      <c r="E52" s="178"/>
      <c r="F52" s="130">
        <f t="shared" si="5"/>
        <v>0</v>
      </c>
      <c r="G52" s="166">
        <f>SUM(G39:G51)</f>
        <v>0</v>
      </c>
      <c r="H52" s="166">
        <f>SUM(H39:H51)</f>
        <v>0</v>
      </c>
      <c r="I52" s="117"/>
      <c r="J52" s="117"/>
      <c r="K52" s="117"/>
      <c r="L52" s="118"/>
    </row>
    <row r="53" spans="1:12" x14ac:dyDescent="0.3">
      <c r="A53" s="153"/>
      <c r="B53" s="170"/>
      <c r="C53" s="155"/>
      <c r="D53" s="156"/>
      <c r="E53" s="129"/>
      <c r="F53" s="130">
        <f t="shared" si="5"/>
        <v>0</v>
      </c>
      <c r="G53" s="129"/>
      <c r="H53" s="129"/>
      <c r="I53" s="117"/>
      <c r="J53" s="117"/>
      <c r="K53" s="117"/>
      <c r="L53" s="118"/>
    </row>
    <row r="54" spans="1:12" x14ac:dyDescent="0.3">
      <c r="A54" s="147"/>
      <c r="B54" s="152" t="s">
        <v>130</v>
      </c>
      <c r="C54" s="149"/>
      <c r="D54" s="150"/>
      <c r="E54" s="129"/>
      <c r="F54" s="130">
        <f t="shared" si="5"/>
        <v>0</v>
      </c>
      <c r="G54" s="129"/>
      <c r="H54" s="129"/>
      <c r="I54" s="117"/>
      <c r="J54" s="117"/>
      <c r="K54" s="117"/>
      <c r="L54" s="118"/>
    </row>
    <row r="55" spans="1:12" x14ac:dyDescent="0.3">
      <c r="A55" s="147"/>
      <c r="B55" s="148" t="s">
        <v>131</v>
      </c>
      <c r="C55" s="133"/>
      <c r="D55" s="134"/>
      <c r="E55" s="129"/>
      <c r="F55" s="130">
        <f t="shared" si="5"/>
        <v>0</v>
      </c>
      <c r="G55" s="129"/>
      <c r="H55" s="129"/>
      <c r="I55" s="117"/>
      <c r="J55" s="117"/>
      <c r="K55" s="117"/>
      <c r="L55" s="118"/>
    </row>
    <row r="56" spans="1:12" x14ac:dyDescent="0.3">
      <c r="A56" s="131"/>
      <c r="B56" s="128" t="s">
        <v>132</v>
      </c>
      <c r="C56" s="125"/>
      <c r="D56" s="126"/>
      <c r="E56" s="129"/>
      <c r="F56" s="130">
        <f t="shared" si="5"/>
        <v>0</v>
      </c>
      <c r="G56" s="129"/>
      <c r="H56" s="129"/>
      <c r="I56" s="117"/>
      <c r="J56" s="117"/>
      <c r="K56" s="117"/>
      <c r="L56" s="118"/>
    </row>
    <row r="57" spans="1:12" x14ac:dyDescent="0.3">
      <c r="A57" s="131" t="s">
        <v>90</v>
      </c>
      <c r="B57" s="179" t="s">
        <v>133</v>
      </c>
      <c r="C57" s="125" t="s">
        <v>104</v>
      </c>
      <c r="D57" s="126">
        <f>81*3.2</f>
        <v>259.2</v>
      </c>
      <c r="E57" s="129"/>
      <c r="F57" s="130">
        <f t="shared" si="5"/>
        <v>0</v>
      </c>
      <c r="G57" s="129">
        <f t="shared" ref="G57:G95" si="6">D57*E57</f>
        <v>0</v>
      </c>
      <c r="H57" s="129">
        <f>F57*D57</f>
        <v>0</v>
      </c>
      <c r="I57" s="117"/>
      <c r="J57" s="117"/>
      <c r="K57" s="117"/>
      <c r="L57" s="118"/>
    </row>
    <row r="58" spans="1:12" x14ac:dyDescent="0.3">
      <c r="A58" s="180"/>
      <c r="B58" s="181" t="s">
        <v>134</v>
      </c>
      <c r="C58" s="182"/>
      <c r="D58" s="183"/>
      <c r="E58" s="166"/>
      <c r="F58" s="130">
        <f t="shared" si="5"/>
        <v>0</v>
      </c>
      <c r="G58" s="166">
        <f>SUM(G57:G57)</f>
        <v>0</v>
      </c>
      <c r="H58" s="166">
        <f>SUM(H57:H57)</f>
        <v>0</v>
      </c>
      <c r="I58" s="117"/>
      <c r="J58" s="117"/>
      <c r="K58" s="117"/>
      <c r="L58" s="118"/>
    </row>
    <row r="59" spans="1:12" ht="15.75" customHeight="1" x14ac:dyDescent="0.3">
      <c r="A59" s="184"/>
      <c r="B59" s="185"/>
      <c r="C59" s="155"/>
      <c r="D59" s="156"/>
      <c r="E59" s="129"/>
      <c r="F59" s="130">
        <f t="shared" si="5"/>
        <v>0</v>
      </c>
      <c r="G59" s="129"/>
      <c r="H59" s="129"/>
      <c r="I59" s="117"/>
      <c r="J59" s="117"/>
      <c r="K59" s="117"/>
      <c r="L59" s="118"/>
    </row>
    <row r="60" spans="1:12" ht="17.25" customHeight="1" x14ac:dyDescent="0.3">
      <c r="A60" s="184"/>
      <c r="B60" s="167"/>
      <c r="C60" s="155"/>
      <c r="D60" s="156"/>
      <c r="E60" s="129"/>
      <c r="F60" s="130">
        <f t="shared" si="5"/>
        <v>0</v>
      </c>
      <c r="G60" s="129"/>
      <c r="H60" s="129"/>
      <c r="I60" s="117"/>
      <c r="J60" s="117"/>
      <c r="K60" s="117"/>
      <c r="L60" s="118"/>
    </row>
    <row r="61" spans="1:12" x14ac:dyDescent="0.3">
      <c r="A61" s="180"/>
      <c r="B61" s="152" t="s">
        <v>135</v>
      </c>
      <c r="C61" s="149"/>
      <c r="D61" s="150"/>
      <c r="E61" s="129"/>
      <c r="F61" s="130">
        <f t="shared" si="5"/>
        <v>0</v>
      </c>
      <c r="G61" s="129"/>
      <c r="H61" s="129"/>
      <c r="I61" s="117"/>
      <c r="J61" s="117"/>
      <c r="K61" s="117"/>
      <c r="L61" s="118"/>
    </row>
    <row r="62" spans="1:12" ht="78" x14ac:dyDescent="0.3">
      <c r="A62" s="180"/>
      <c r="B62" s="148" t="s">
        <v>136</v>
      </c>
      <c r="C62" s="149"/>
      <c r="D62" s="150"/>
      <c r="E62" s="129"/>
      <c r="F62" s="130">
        <f t="shared" si="5"/>
        <v>0</v>
      </c>
      <c r="G62" s="129"/>
      <c r="H62" s="129"/>
      <c r="I62" s="117"/>
      <c r="J62" s="117"/>
      <c r="K62" s="117"/>
      <c r="L62" s="118"/>
    </row>
    <row r="63" spans="1:12" ht="31.2" x14ac:dyDescent="0.3">
      <c r="A63" s="180" t="s">
        <v>90</v>
      </c>
      <c r="B63" s="186" t="s">
        <v>137</v>
      </c>
      <c r="C63" s="149" t="s">
        <v>138</v>
      </c>
      <c r="D63" s="150">
        <v>2</v>
      </c>
      <c r="E63" s="129"/>
      <c r="F63" s="130">
        <f t="shared" si="5"/>
        <v>0</v>
      </c>
      <c r="G63" s="129">
        <f t="shared" si="6"/>
        <v>0</v>
      </c>
      <c r="H63" s="129">
        <f>F63*D63</f>
        <v>0</v>
      </c>
      <c r="I63" s="117"/>
      <c r="J63" s="117"/>
      <c r="K63" s="117"/>
      <c r="L63" s="118"/>
    </row>
    <row r="64" spans="1:12" ht="18" customHeight="1" x14ac:dyDescent="0.3">
      <c r="A64" s="171" t="s">
        <v>42</v>
      </c>
      <c r="B64" s="187" t="s">
        <v>139</v>
      </c>
      <c r="C64" s="133" t="s">
        <v>138</v>
      </c>
      <c r="D64" s="134">
        <v>5</v>
      </c>
      <c r="E64" s="129"/>
      <c r="F64" s="130">
        <f t="shared" si="5"/>
        <v>0</v>
      </c>
      <c r="G64" s="129">
        <f t="shared" si="6"/>
        <v>0</v>
      </c>
      <c r="H64" s="129">
        <f t="shared" ref="H64:H69" si="7">F64*D64</f>
        <v>0</v>
      </c>
      <c r="I64" s="117"/>
      <c r="J64" s="117"/>
      <c r="K64" s="117"/>
      <c r="L64" s="118"/>
    </row>
    <row r="65" spans="1:17" ht="33.75" customHeight="1" x14ac:dyDescent="0.3">
      <c r="A65" s="131"/>
      <c r="B65" s="188" t="s">
        <v>140</v>
      </c>
      <c r="C65" s="125"/>
      <c r="D65" s="126"/>
      <c r="E65" s="129"/>
      <c r="F65" s="130">
        <f t="shared" si="5"/>
        <v>0</v>
      </c>
      <c r="G65" s="129"/>
      <c r="H65" s="129">
        <f t="shared" si="7"/>
        <v>0</v>
      </c>
      <c r="I65" s="117"/>
      <c r="J65" s="117"/>
      <c r="K65" s="117"/>
      <c r="L65" s="118"/>
    </row>
    <row r="66" spans="1:17" x14ac:dyDescent="0.3">
      <c r="A66" s="131" t="s">
        <v>45</v>
      </c>
      <c r="B66" s="179" t="s">
        <v>141</v>
      </c>
      <c r="C66" s="125" t="s">
        <v>142</v>
      </c>
      <c r="D66" s="126">
        <v>10</v>
      </c>
      <c r="E66" s="129"/>
      <c r="F66" s="130">
        <f t="shared" si="5"/>
        <v>0</v>
      </c>
      <c r="G66" s="129">
        <f t="shared" si="6"/>
        <v>0</v>
      </c>
      <c r="H66" s="129">
        <f t="shared" si="7"/>
        <v>0</v>
      </c>
      <c r="I66" s="117"/>
      <c r="J66" s="117"/>
      <c r="K66" s="117"/>
      <c r="L66" s="118"/>
    </row>
    <row r="67" spans="1:17" ht="16.5" customHeight="1" x14ac:dyDescent="0.3">
      <c r="A67" s="131" t="s">
        <v>49</v>
      </c>
      <c r="B67" s="187" t="s">
        <v>143</v>
      </c>
      <c r="C67" s="125" t="s">
        <v>138</v>
      </c>
      <c r="D67" s="126">
        <v>7</v>
      </c>
      <c r="E67" s="129"/>
      <c r="F67" s="130">
        <f t="shared" si="5"/>
        <v>0</v>
      </c>
      <c r="G67" s="129">
        <f t="shared" si="6"/>
        <v>0</v>
      </c>
      <c r="H67" s="129">
        <f t="shared" si="7"/>
        <v>0</v>
      </c>
      <c r="I67" s="117"/>
      <c r="J67" s="117"/>
      <c r="K67" s="117"/>
      <c r="L67" s="118"/>
    </row>
    <row r="68" spans="1:17" x14ac:dyDescent="0.3">
      <c r="A68" s="131" t="s">
        <v>55</v>
      </c>
      <c r="B68" s="179" t="s">
        <v>144</v>
      </c>
      <c r="C68" s="125" t="s">
        <v>138</v>
      </c>
      <c r="D68" s="126">
        <v>42</v>
      </c>
      <c r="E68" s="129"/>
      <c r="F68" s="130">
        <f t="shared" si="5"/>
        <v>0</v>
      </c>
      <c r="G68" s="129">
        <f t="shared" si="6"/>
        <v>0</v>
      </c>
      <c r="H68" s="129">
        <f t="shared" si="7"/>
        <v>0</v>
      </c>
      <c r="I68" s="117"/>
      <c r="J68" s="117"/>
      <c r="K68" s="117"/>
      <c r="L68" s="118"/>
    </row>
    <row r="69" spans="1:17" x14ac:dyDescent="0.3">
      <c r="A69" s="131" t="s">
        <v>145</v>
      </c>
      <c r="B69" s="187" t="s">
        <v>146</v>
      </c>
      <c r="C69" s="125" t="s">
        <v>138</v>
      </c>
      <c r="D69" s="126">
        <v>10</v>
      </c>
      <c r="E69" s="129"/>
      <c r="F69" s="130">
        <f t="shared" si="5"/>
        <v>0</v>
      </c>
      <c r="G69" s="129">
        <f t="shared" si="6"/>
        <v>0</v>
      </c>
      <c r="H69" s="129">
        <f t="shared" si="7"/>
        <v>0</v>
      </c>
      <c r="I69" s="117"/>
      <c r="J69" s="117"/>
      <c r="K69" s="117"/>
      <c r="L69" s="118"/>
    </row>
    <row r="70" spans="1:17" x14ac:dyDescent="0.3">
      <c r="A70" s="131" t="s">
        <v>147</v>
      </c>
      <c r="B70" s="187" t="s">
        <v>148</v>
      </c>
      <c r="C70" s="125"/>
      <c r="D70" s="126"/>
      <c r="E70" s="129"/>
      <c r="F70" s="130"/>
      <c r="G70" s="129"/>
      <c r="H70" s="129"/>
      <c r="I70" s="117"/>
      <c r="J70" s="117"/>
      <c r="K70" s="117"/>
      <c r="L70" s="118"/>
    </row>
    <row r="71" spans="1:17" x14ac:dyDescent="0.3">
      <c r="A71" s="131"/>
      <c r="B71" s="187" t="s">
        <v>149</v>
      </c>
      <c r="C71" s="125" t="s">
        <v>150</v>
      </c>
      <c r="D71" s="126">
        <v>2</v>
      </c>
      <c r="E71" s="129"/>
      <c r="F71" s="130"/>
      <c r="G71" s="129">
        <f>E71*D71</f>
        <v>0</v>
      </c>
      <c r="H71" s="129"/>
      <c r="I71" s="117"/>
      <c r="J71" s="117"/>
      <c r="K71" s="117"/>
      <c r="L71" s="118"/>
    </row>
    <row r="72" spans="1:17" x14ac:dyDescent="0.3">
      <c r="A72" s="131"/>
      <c r="B72" s="187" t="s">
        <v>151</v>
      </c>
      <c r="C72" s="125" t="s">
        <v>150</v>
      </c>
      <c r="D72" s="126">
        <v>1</v>
      </c>
      <c r="E72" s="129"/>
      <c r="F72" s="130"/>
      <c r="G72" s="129">
        <f>E72*D72</f>
        <v>0</v>
      </c>
      <c r="H72" s="129"/>
      <c r="I72" s="117"/>
      <c r="J72" s="117"/>
      <c r="K72" s="117"/>
      <c r="L72" s="118"/>
    </row>
    <row r="73" spans="1:17" ht="16.5" customHeight="1" x14ac:dyDescent="0.3">
      <c r="A73" s="145"/>
      <c r="B73" s="163" t="s">
        <v>152</v>
      </c>
      <c r="C73" s="189"/>
      <c r="D73" s="190"/>
      <c r="E73" s="166"/>
      <c r="F73" s="130">
        <f t="shared" si="5"/>
        <v>0</v>
      </c>
      <c r="G73" s="166">
        <f>SUM(G62:G72)</f>
        <v>0</v>
      </c>
      <c r="H73" s="166">
        <f>SUM(H62:H69)</f>
        <v>0</v>
      </c>
      <c r="I73" s="117"/>
      <c r="J73" s="117"/>
      <c r="K73" s="117"/>
      <c r="L73" s="118"/>
    </row>
    <row r="74" spans="1:17" x14ac:dyDescent="0.3">
      <c r="A74" s="153"/>
      <c r="B74" s="191"/>
      <c r="C74" s="192"/>
      <c r="D74" s="193"/>
      <c r="E74" s="194"/>
      <c r="F74" s="130">
        <f t="shared" si="5"/>
        <v>0</v>
      </c>
      <c r="G74" s="194"/>
      <c r="H74" s="194"/>
      <c r="I74" s="117"/>
      <c r="J74" s="117"/>
      <c r="K74" s="117"/>
      <c r="L74" s="118"/>
    </row>
    <row r="75" spans="1:17" x14ac:dyDescent="0.3">
      <c r="A75" s="157"/>
      <c r="B75" s="170" t="s">
        <v>153</v>
      </c>
      <c r="C75" s="158"/>
      <c r="D75" s="159"/>
      <c r="E75" s="129"/>
      <c r="F75" s="130">
        <f t="shared" si="5"/>
        <v>0</v>
      </c>
      <c r="G75" s="129"/>
      <c r="H75" s="129"/>
      <c r="I75" s="117"/>
      <c r="J75" s="117"/>
      <c r="K75" s="117"/>
      <c r="L75" s="118"/>
    </row>
    <row r="76" spans="1:17" ht="109.2" x14ac:dyDescent="0.3">
      <c r="A76" s="147"/>
      <c r="B76" s="148" t="s">
        <v>154</v>
      </c>
      <c r="C76" s="133"/>
      <c r="D76" s="134"/>
      <c r="E76" s="129"/>
      <c r="F76" s="130">
        <f t="shared" si="5"/>
        <v>0</v>
      </c>
      <c r="G76" s="129"/>
      <c r="H76" s="129"/>
      <c r="I76" s="117"/>
      <c r="J76" s="117"/>
      <c r="K76" s="117"/>
      <c r="L76" s="118"/>
    </row>
    <row r="77" spans="1:17" ht="31.2" x14ac:dyDescent="0.3">
      <c r="A77" s="147" t="s">
        <v>90</v>
      </c>
      <c r="B77" s="195" t="s">
        <v>155</v>
      </c>
      <c r="C77" s="125" t="s">
        <v>138</v>
      </c>
      <c r="D77" s="134">
        <v>5</v>
      </c>
      <c r="E77" s="129"/>
      <c r="F77" s="130">
        <f t="shared" si="5"/>
        <v>0</v>
      </c>
      <c r="G77" s="129">
        <f>D77*E77</f>
        <v>0</v>
      </c>
      <c r="H77" s="129">
        <f>F77*D77</f>
        <v>0</v>
      </c>
      <c r="I77" s="117"/>
      <c r="J77" s="117"/>
      <c r="K77" s="117"/>
      <c r="L77" s="118"/>
      <c r="Q77" s="93">
        <f>2*1.5</f>
        <v>3</v>
      </c>
    </row>
    <row r="78" spans="1:17" x14ac:dyDescent="0.3">
      <c r="A78" s="147" t="s">
        <v>42</v>
      </c>
      <c r="B78" s="277" t="s">
        <v>156</v>
      </c>
      <c r="C78" s="125" t="s">
        <v>138</v>
      </c>
      <c r="D78" s="134">
        <v>2</v>
      </c>
      <c r="E78" s="129"/>
      <c r="F78" s="130">
        <f t="shared" si="5"/>
        <v>0</v>
      </c>
      <c r="G78" s="129">
        <f t="shared" ref="G78:G81" si="8">D78*E78</f>
        <v>0</v>
      </c>
      <c r="H78" s="129">
        <f t="shared" ref="H78:H81" si="9">F78*D78</f>
        <v>0</v>
      </c>
      <c r="I78" s="117"/>
      <c r="J78" s="117"/>
      <c r="K78" s="117"/>
      <c r="L78" s="118"/>
      <c r="Q78" s="93">
        <f>0.58*3</f>
        <v>1.7399999999999998</v>
      </c>
    </row>
    <row r="79" spans="1:17" x14ac:dyDescent="0.3">
      <c r="A79" s="145" t="s">
        <v>45</v>
      </c>
      <c r="B79" s="196" t="s">
        <v>157</v>
      </c>
      <c r="C79" s="125" t="s">
        <v>138</v>
      </c>
      <c r="D79" s="134">
        <v>3</v>
      </c>
      <c r="E79" s="129"/>
      <c r="F79" s="130">
        <f t="shared" si="5"/>
        <v>0</v>
      </c>
      <c r="G79" s="129">
        <f t="shared" si="8"/>
        <v>0</v>
      </c>
      <c r="H79" s="129">
        <f t="shared" si="9"/>
        <v>0</v>
      </c>
      <c r="I79" s="117"/>
      <c r="J79" s="117"/>
      <c r="K79" s="117"/>
      <c r="L79" s="118"/>
      <c r="Q79" s="93">
        <f>0.58*2</f>
        <v>1.1599999999999999</v>
      </c>
    </row>
    <row r="80" spans="1:17" x14ac:dyDescent="0.3">
      <c r="A80" s="153"/>
      <c r="B80" s="152" t="s">
        <v>158</v>
      </c>
      <c r="C80" s="137"/>
      <c r="D80" s="138"/>
      <c r="E80" s="139"/>
      <c r="F80" s="130">
        <f t="shared" si="5"/>
        <v>0</v>
      </c>
      <c r="G80" s="139"/>
      <c r="H80" s="129">
        <f t="shared" si="9"/>
        <v>0</v>
      </c>
      <c r="I80" s="117"/>
      <c r="J80" s="117"/>
      <c r="K80" s="117"/>
      <c r="L80" s="118"/>
    </row>
    <row r="81" spans="1:12" ht="90" customHeight="1" x14ac:dyDescent="0.3">
      <c r="A81" s="127" t="s">
        <v>90</v>
      </c>
      <c r="B81" s="128" t="s">
        <v>159</v>
      </c>
      <c r="C81" s="125" t="s">
        <v>160</v>
      </c>
      <c r="D81" s="126">
        <f>(2*1.5*5)+(2.4*2*2)+(1.2*0.7*3)</f>
        <v>27.12</v>
      </c>
      <c r="E81" s="129"/>
      <c r="F81" s="130">
        <f t="shared" si="5"/>
        <v>0</v>
      </c>
      <c r="G81" s="129">
        <f t="shared" si="8"/>
        <v>0</v>
      </c>
      <c r="H81" s="129">
        <f t="shared" si="9"/>
        <v>0</v>
      </c>
      <c r="I81" s="117"/>
      <c r="J81" s="117"/>
      <c r="K81" s="117"/>
      <c r="L81" s="118"/>
    </row>
    <row r="82" spans="1:12" x14ac:dyDescent="0.3">
      <c r="A82" s="145"/>
      <c r="B82" s="181" t="s">
        <v>161</v>
      </c>
      <c r="C82" s="197"/>
      <c r="D82" s="198"/>
      <c r="E82" s="178"/>
      <c r="F82" s="130">
        <f t="shared" si="5"/>
        <v>0</v>
      </c>
      <c r="G82" s="166">
        <f>SUM(G76:G81)</f>
        <v>0</v>
      </c>
      <c r="H82" s="166">
        <f>SUM(H76:H81)</f>
        <v>0</v>
      </c>
      <c r="I82" s="117"/>
      <c r="J82" s="117"/>
      <c r="K82" s="117"/>
      <c r="L82" s="118"/>
    </row>
    <row r="83" spans="1:12" x14ac:dyDescent="0.3">
      <c r="A83" s="157"/>
      <c r="B83" s="154"/>
      <c r="C83" s="158"/>
      <c r="D83" s="159"/>
      <c r="E83" s="129"/>
      <c r="F83" s="130">
        <f t="shared" si="5"/>
        <v>0</v>
      </c>
      <c r="G83" s="129"/>
      <c r="H83" s="129"/>
      <c r="I83" s="117"/>
      <c r="J83" s="117"/>
      <c r="K83" s="117"/>
      <c r="L83" s="118"/>
    </row>
    <row r="84" spans="1:12" x14ac:dyDescent="0.3">
      <c r="A84" s="157"/>
      <c r="B84" s="170" t="s">
        <v>162</v>
      </c>
      <c r="C84" s="158"/>
      <c r="D84" s="159"/>
      <c r="E84" s="129"/>
      <c r="F84" s="130">
        <f t="shared" si="5"/>
        <v>0</v>
      </c>
      <c r="G84" s="129"/>
      <c r="H84" s="129"/>
      <c r="I84" s="117"/>
      <c r="J84" s="117"/>
      <c r="K84" s="117"/>
      <c r="L84" s="118"/>
    </row>
    <row r="85" spans="1:12" x14ac:dyDescent="0.3">
      <c r="A85" s="157"/>
      <c r="B85" s="154" t="s">
        <v>163</v>
      </c>
      <c r="C85" s="158"/>
      <c r="D85" s="159"/>
      <c r="E85" s="129"/>
      <c r="F85" s="130">
        <f t="shared" si="5"/>
        <v>0</v>
      </c>
      <c r="G85" s="129"/>
      <c r="H85" s="129"/>
      <c r="I85" s="117"/>
      <c r="J85" s="117"/>
      <c r="K85" s="117"/>
      <c r="L85" s="118"/>
    </row>
    <row r="86" spans="1:12" s="201" customFormat="1" ht="22.5" customHeight="1" x14ac:dyDescent="0.3">
      <c r="A86" s="147" t="s">
        <v>90</v>
      </c>
      <c r="B86" s="148" t="s">
        <v>164</v>
      </c>
      <c r="C86" s="149" t="s">
        <v>107</v>
      </c>
      <c r="D86" s="150">
        <f>15.2*11</f>
        <v>167.2</v>
      </c>
      <c r="E86" s="129"/>
      <c r="F86" s="130">
        <f t="shared" si="5"/>
        <v>0</v>
      </c>
      <c r="G86" s="129">
        <f t="shared" si="6"/>
        <v>0</v>
      </c>
      <c r="H86" s="129">
        <f>F86*D86</f>
        <v>0</v>
      </c>
      <c r="I86" s="199"/>
      <c r="J86" s="199"/>
      <c r="K86" s="199"/>
      <c r="L86" s="200"/>
    </row>
    <row r="87" spans="1:12" x14ac:dyDescent="0.3">
      <c r="A87" s="147" t="s">
        <v>42</v>
      </c>
      <c r="B87" s="148" t="s">
        <v>165</v>
      </c>
      <c r="C87" s="149" t="s">
        <v>107</v>
      </c>
      <c r="D87" s="150">
        <f>(8.501+0.894+0.789+0.683+0.577+0.472+0.6)*11</f>
        <v>137.67599999999999</v>
      </c>
      <c r="E87" s="129"/>
      <c r="F87" s="130">
        <f t="shared" si="5"/>
        <v>0</v>
      </c>
      <c r="G87" s="129">
        <f t="shared" si="6"/>
        <v>0</v>
      </c>
      <c r="H87" s="129">
        <f t="shared" ref="H87:H94" si="10">F87*D87</f>
        <v>0</v>
      </c>
      <c r="I87" s="117"/>
      <c r="J87" s="117"/>
      <c r="K87" s="117"/>
      <c r="L87" s="118"/>
    </row>
    <row r="88" spans="1:12" x14ac:dyDescent="0.3">
      <c r="A88" s="147"/>
      <c r="B88" s="148"/>
      <c r="C88" s="149"/>
      <c r="D88" s="150"/>
      <c r="E88" s="129"/>
      <c r="F88" s="130"/>
      <c r="G88" s="129"/>
      <c r="H88" s="129"/>
      <c r="I88" s="117"/>
      <c r="J88" s="117"/>
      <c r="K88" s="117"/>
      <c r="L88" s="118"/>
    </row>
    <row r="89" spans="1:12" x14ac:dyDescent="0.3">
      <c r="A89" s="147" t="s">
        <v>45</v>
      </c>
      <c r="B89" s="148" t="s">
        <v>166</v>
      </c>
      <c r="C89" s="149" t="s">
        <v>107</v>
      </c>
      <c r="D89" s="150">
        <v>31</v>
      </c>
      <c r="E89" s="129"/>
      <c r="F89" s="130">
        <f t="shared" si="5"/>
        <v>0</v>
      </c>
      <c r="G89" s="129">
        <f t="shared" si="6"/>
        <v>0</v>
      </c>
      <c r="H89" s="129">
        <f t="shared" si="10"/>
        <v>0</v>
      </c>
      <c r="I89" s="117"/>
      <c r="J89" s="117"/>
      <c r="K89" s="117"/>
      <c r="L89" s="118"/>
    </row>
    <row r="90" spans="1:12" x14ac:dyDescent="0.3">
      <c r="A90" s="147" t="s">
        <v>49</v>
      </c>
      <c r="B90" s="148" t="s">
        <v>167</v>
      </c>
      <c r="C90" s="149" t="s">
        <v>107</v>
      </c>
      <c r="D90" s="150">
        <f>((13.5/0.6)+1)*12*1.1</f>
        <v>310.20000000000005</v>
      </c>
      <c r="E90" s="129"/>
      <c r="F90" s="130">
        <f t="shared" si="5"/>
        <v>0</v>
      </c>
      <c r="G90" s="129">
        <f t="shared" si="6"/>
        <v>0</v>
      </c>
      <c r="H90" s="129">
        <f t="shared" si="10"/>
        <v>0</v>
      </c>
      <c r="I90" s="117"/>
      <c r="J90" s="117"/>
      <c r="K90" s="117"/>
      <c r="L90" s="118"/>
    </row>
    <row r="91" spans="1:12" ht="19.5" customHeight="1" x14ac:dyDescent="0.3">
      <c r="A91" s="147" t="s">
        <v>55</v>
      </c>
      <c r="B91" s="148" t="s">
        <v>168</v>
      </c>
      <c r="C91" s="149" t="s">
        <v>107</v>
      </c>
      <c r="D91" s="150">
        <f>((12.425/0.5)+1)*13.6+((13.6/0.5)+1)*12.425</f>
        <v>701.94499999999994</v>
      </c>
      <c r="E91" s="129"/>
      <c r="F91" s="130">
        <f t="shared" si="5"/>
        <v>0</v>
      </c>
      <c r="G91" s="129">
        <f t="shared" si="6"/>
        <v>0</v>
      </c>
      <c r="H91" s="129">
        <f t="shared" si="10"/>
        <v>0</v>
      </c>
      <c r="I91" s="117"/>
      <c r="J91" s="117"/>
      <c r="K91" s="117"/>
      <c r="L91" s="118"/>
    </row>
    <row r="92" spans="1:12" ht="46.8" x14ac:dyDescent="0.3">
      <c r="A92" s="147"/>
      <c r="B92" s="202" t="s">
        <v>169</v>
      </c>
      <c r="C92" s="168" t="s">
        <v>170</v>
      </c>
      <c r="D92" s="169">
        <v>166</v>
      </c>
      <c r="E92" s="129"/>
      <c r="F92" s="130">
        <f t="shared" si="5"/>
        <v>0</v>
      </c>
      <c r="G92" s="129">
        <f t="shared" si="6"/>
        <v>0</v>
      </c>
      <c r="H92" s="129">
        <f t="shared" si="10"/>
        <v>0</v>
      </c>
      <c r="I92" s="117"/>
      <c r="J92" s="117"/>
      <c r="K92" s="117"/>
      <c r="L92" s="118"/>
    </row>
    <row r="93" spans="1:12" ht="53.25" customHeight="1" x14ac:dyDescent="0.3">
      <c r="A93" s="147" t="s">
        <v>145</v>
      </c>
      <c r="B93" s="148" t="s">
        <v>171</v>
      </c>
      <c r="C93" s="125" t="s">
        <v>160</v>
      </c>
      <c r="D93" s="203">
        <f>(49.3*TAN(3.14*12/180)+60.8*TAN(3.14*12/180))*1.2</f>
        <v>28.068311372531589</v>
      </c>
      <c r="E93" s="129"/>
      <c r="F93" s="130">
        <f t="shared" si="5"/>
        <v>0</v>
      </c>
      <c r="G93" s="129">
        <f t="shared" si="6"/>
        <v>0</v>
      </c>
      <c r="H93" s="129">
        <f t="shared" si="10"/>
        <v>0</v>
      </c>
      <c r="I93" s="117"/>
      <c r="J93" s="117"/>
      <c r="K93" s="117"/>
      <c r="L93" s="118"/>
    </row>
    <row r="94" spans="1:12" x14ac:dyDescent="0.3">
      <c r="A94" s="145" t="s">
        <v>147</v>
      </c>
      <c r="B94" s="202" t="s">
        <v>172</v>
      </c>
      <c r="C94" s="149" t="s">
        <v>173</v>
      </c>
      <c r="D94" s="150">
        <v>5</v>
      </c>
      <c r="E94" s="129"/>
      <c r="F94" s="130">
        <f t="shared" si="5"/>
        <v>0</v>
      </c>
      <c r="G94" s="129">
        <f t="shared" si="6"/>
        <v>0</v>
      </c>
      <c r="H94" s="129">
        <f t="shared" si="10"/>
        <v>0</v>
      </c>
      <c r="I94" s="117"/>
      <c r="J94" s="117"/>
      <c r="K94" s="117"/>
      <c r="L94" s="118"/>
    </row>
    <row r="95" spans="1:12" x14ac:dyDescent="0.3">
      <c r="B95" s="202" t="s">
        <v>174</v>
      </c>
      <c r="C95" s="133" t="s">
        <v>107</v>
      </c>
      <c r="D95" s="134"/>
      <c r="E95" s="129"/>
      <c r="F95" s="130">
        <f t="shared" si="5"/>
        <v>0</v>
      </c>
      <c r="G95" s="129">
        <f t="shared" si="6"/>
        <v>0</v>
      </c>
      <c r="H95" s="129"/>
      <c r="I95" s="117"/>
      <c r="J95" s="117"/>
      <c r="K95" s="117"/>
      <c r="L95" s="118"/>
    </row>
    <row r="96" spans="1:12" x14ac:dyDescent="0.3">
      <c r="A96" s="264" t="s">
        <v>175</v>
      </c>
      <c r="B96" s="202" t="s">
        <v>176</v>
      </c>
      <c r="C96" s="133" t="s">
        <v>107</v>
      </c>
      <c r="D96" s="134">
        <f>11.85+(13.5*2)</f>
        <v>38.85</v>
      </c>
      <c r="E96" s="129"/>
      <c r="F96" s="130"/>
      <c r="G96" s="129">
        <f>E96*D96</f>
        <v>0</v>
      </c>
      <c r="H96" s="129"/>
      <c r="I96" s="117"/>
      <c r="J96" s="117"/>
      <c r="K96" s="117"/>
      <c r="L96" s="118"/>
    </row>
    <row r="97" spans="1:12" ht="31.2" x14ac:dyDescent="0.3">
      <c r="A97" s="264" t="s">
        <v>177</v>
      </c>
      <c r="B97" s="202" t="s">
        <v>178</v>
      </c>
      <c r="C97" s="133" t="s">
        <v>107</v>
      </c>
      <c r="D97" s="134">
        <f>D96</f>
        <v>38.85</v>
      </c>
      <c r="E97" s="129"/>
      <c r="F97" s="130"/>
      <c r="G97" s="129">
        <f>E97*D97</f>
        <v>0</v>
      </c>
      <c r="H97" s="129"/>
      <c r="I97" s="117"/>
      <c r="J97" s="117"/>
      <c r="K97" s="117"/>
      <c r="L97" s="118"/>
    </row>
    <row r="98" spans="1:12" x14ac:dyDescent="0.3">
      <c r="A98" s="131"/>
      <c r="B98" s="204" t="s">
        <v>179</v>
      </c>
      <c r="C98" s="205"/>
      <c r="D98" s="206"/>
      <c r="E98" s="166"/>
      <c r="F98" s="130">
        <f t="shared" si="5"/>
        <v>0</v>
      </c>
      <c r="G98" s="166">
        <f>SUM(G86:G97)</f>
        <v>0</v>
      </c>
      <c r="H98" s="166">
        <f>SUM(H86:H95)</f>
        <v>0</v>
      </c>
      <c r="I98" s="117"/>
      <c r="J98" s="117"/>
      <c r="K98" s="117"/>
      <c r="L98" s="118"/>
    </row>
    <row r="99" spans="1:12" x14ac:dyDescent="0.3">
      <c r="A99" s="131"/>
      <c r="B99" s="204"/>
      <c r="C99" s="205"/>
      <c r="D99" s="206"/>
      <c r="E99" s="166"/>
      <c r="F99" s="130"/>
      <c r="G99" s="166"/>
      <c r="H99" s="166"/>
      <c r="I99" s="117"/>
      <c r="J99" s="117"/>
      <c r="K99" s="117"/>
      <c r="L99" s="118"/>
    </row>
    <row r="100" spans="1:12" x14ac:dyDescent="0.3">
      <c r="A100" s="131"/>
      <c r="B100" s="204" t="s">
        <v>180</v>
      </c>
      <c r="C100" s="205"/>
      <c r="D100" s="206"/>
      <c r="E100" s="166"/>
      <c r="F100" s="130"/>
      <c r="G100" s="166"/>
      <c r="H100" s="166"/>
      <c r="I100" s="117"/>
      <c r="J100" s="117"/>
      <c r="K100" s="117"/>
      <c r="L100" s="118"/>
    </row>
    <row r="101" spans="1:12" ht="31.2" x14ac:dyDescent="0.3">
      <c r="A101" s="131" t="s">
        <v>90</v>
      </c>
      <c r="B101" s="202" t="s">
        <v>181</v>
      </c>
      <c r="C101" s="125" t="s">
        <v>160</v>
      </c>
      <c r="D101" s="207">
        <f>76.4*1.5</f>
        <v>114.60000000000001</v>
      </c>
      <c r="E101" s="278"/>
      <c r="F101" s="279"/>
      <c r="G101" s="278">
        <f>E101*D101</f>
        <v>0</v>
      </c>
      <c r="H101" s="166"/>
      <c r="I101" s="117"/>
      <c r="J101" s="117"/>
      <c r="K101" s="117"/>
      <c r="L101" s="118"/>
    </row>
    <row r="102" spans="1:12" ht="46.8" x14ac:dyDescent="0.3">
      <c r="A102" s="131" t="s">
        <v>42</v>
      </c>
      <c r="B102" s="202" t="s">
        <v>182</v>
      </c>
      <c r="C102" s="125" t="s">
        <v>160</v>
      </c>
      <c r="D102" s="207">
        <f>D101*2</f>
        <v>229.20000000000002</v>
      </c>
      <c r="E102" s="278"/>
      <c r="F102" s="279"/>
      <c r="G102" s="278">
        <f>E102*D102</f>
        <v>0</v>
      </c>
      <c r="H102" s="166"/>
      <c r="I102" s="117"/>
      <c r="J102" s="117"/>
      <c r="K102" s="117"/>
      <c r="L102" s="118"/>
    </row>
    <row r="103" spans="1:12" x14ac:dyDescent="0.3">
      <c r="A103" s="131"/>
      <c r="B103" s="276"/>
      <c r="C103" s="253"/>
      <c r="D103" s="207"/>
      <c r="E103" s="278"/>
      <c r="F103" s="279"/>
      <c r="G103" s="278"/>
      <c r="H103" s="166"/>
      <c r="I103" s="117"/>
      <c r="J103" s="117"/>
      <c r="K103" s="117"/>
      <c r="L103" s="118"/>
    </row>
    <row r="104" spans="1:12" ht="31.2" x14ac:dyDescent="0.3">
      <c r="A104" s="131" t="s">
        <v>45</v>
      </c>
      <c r="B104" s="202" t="s">
        <v>183</v>
      </c>
      <c r="C104" s="253" t="s">
        <v>107</v>
      </c>
      <c r="D104" s="281">
        <v>10</v>
      </c>
      <c r="E104" s="278"/>
      <c r="F104" s="279"/>
      <c r="G104" s="278">
        <f>E104*D104</f>
        <v>0</v>
      </c>
      <c r="H104" s="166"/>
      <c r="I104" s="117"/>
      <c r="J104" s="117"/>
      <c r="K104" s="117"/>
      <c r="L104" s="118"/>
    </row>
    <row r="105" spans="1:12" s="141" customFormat="1" ht="31.2" x14ac:dyDescent="0.3">
      <c r="A105" s="131" t="s">
        <v>49</v>
      </c>
      <c r="B105" s="202" t="s">
        <v>184</v>
      </c>
      <c r="C105" s="125" t="s">
        <v>107</v>
      </c>
      <c r="D105" s="275">
        <v>14</v>
      </c>
      <c r="E105" s="280"/>
      <c r="F105" s="279">
        <f t="shared" si="5"/>
        <v>0</v>
      </c>
      <c r="G105" s="280">
        <f>E105*D105</f>
        <v>0</v>
      </c>
      <c r="H105" s="129">
        <f t="shared" ref="H105:H111" si="11">F105*D105</f>
        <v>0</v>
      </c>
      <c r="I105" s="212"/>
      <c r="J105" s="212"/>
      <c r="K105" s="212"/>
      <c r="L105" s="213"/>
    </row>
    <row r="106" spans="1:12" s="141" customFormat="1" ht="12.75" customHeight="1" x14ac:dyDescent="0.3">
      <c r="A106" s="208"/>
      <c r="B106" s="214"/>
      <c r="C106" s="209"/>
      <c r="D106" s="210"/>
      <c r="E106" s="211"/>
      <c r="F106" s="130"/>
      <c r="G106" s="129"/>
      <c r="H106" s="129"/>
      <c r="I106" s="212"/>
      <c r="J106" s="212"/>
      <c r="K106" s="212"/>
      <c r="L106" s="213"/>
    </row>
    <row r="107" spans="1:12" x14ac:dyDescent="0.3">
      <c r="A107" s="215"/>
      <c r="B107" s="216" t="s">
        <v>185</v>
      </c>
      <c r="C107" s="133"/>
      <c r="D107" s="134"/>
      <c r="E107" s="129"/>
      <c r="F107" s="130">
        <f t="shared" si="5"/>
        <v>0</v>
      </c>
      <c r="G107" s="129"/>
      <c r="H107" s="129">
        <f t="shared" si="11"/>
        <v>0</v>
      </c>
      <c r="I107" s="117"/>
      <c r="J107" s="117"/>
      <c r="K107" s="117"/>
      <c r="L107" s="118"/>
    </row>
    <row r="108" spans="1:12" x14ac:dyDescent="0.3">
      <c r="A108" s="217"/>
      <c r="B108" s="218" t="s">
        <v>186</v>
      </c>
      <c r="C108" s="133"/>
      <c r="D108" s="134"/>
      <c r="E108" s="129"/>
      <c r="F108" s="130">
        <f t="shared" si="5"/>
        <v>0</v>
      </c>
      <c r="G108" s="129"/>
      <c r="H108" s="129">
        <f t="shared" si="11"/>
        <v>0</v>
      </c>
      <c r="I108" s="117"/>
      <c r="J108" s="117"/>
      <c r="K108" s="117"/>
      <c r="L108" s="118"/>
    </row>
    <row r="109" spans="1:12" x14ac:dyDescent="0.3">
      <c r="A109" s="217"/>
      <c r="B109" s="219" t="s">
        <v>187</v>
      </c>
      <c r="C109" s="133"/>
      <c r="D109" s="134"/>
      <c r="E109" s="129"/>
      <c r="F109" s="130">
        <f t="shared" si="5"/>
        <v>0</v>
      </c>
      <c r="G109" s="129"/>
      <c r="H109" s="129">
        <f t="shared" si="11"/>
        <v>0</v>
      </c>
      <c r="I109" s="117"/>
      <c r="J109" s="117"/>
      <c r="K109" s="117"/>
      <c r="L109" s="118"/>
    </row>
    <row r="110" spans="1:12" x14ac:dyDescent="0.3">
      <c r="A110" s="220"/>
      <c r="B110" s="221"/>
      <c r="C110" s="137"/>
      <c r="D110" s="138"/>
      <c r="E110" s="139"/>
      <c r="F110" s="130">
        <f t="shared" si="5"/>
        <v>0</v>
      </c>
      <c r="G110" s="139"/>
      <c r="H110" s="129">
        <f t="shared" si="11"/>
        <v>0</v>
      </c>
      <c r="I110" s="117"/>
      <c r="J110" s="117"/>
      <c r="K110" s="117"/>
      <c r="L110" s="118"/>
    </row>
    <row r="111" spans="1:12" x14ac:dyDescent="0.3">
      <c r="A111" s="222"/>
      <c r="B111" s="223" t="s">
        <v>188</v>
      </c>
      <c r="C111" s="125"/>
      <c r="D111" s="126"/>
      <c r="E111" s="224"/>
      <c r="F111" s="130">
        <f t="shared" si="5"/>
        <v>0</v>
      </c>
      <c r="G111" s="129"/>
      <c r="H111" s="129">
        <f t="shared" si="11"/>
        <v>0</v>
      </c>
      <c r="I111" s="117"/>
      <c r="J111" s="117"/>
      <c r="K111" s="117"/>
      <c r="L111" s="118"/>
    </row>
    <row r="112" spans="1:12" ht="17.399999999999999" x14ac:dyDescent="0.3">
      <c r="A112" s="157" t="s">
        <v>90</v>
      </c>
      <c r="B112" s="276" t="s">
        <v>189</v>
      </c>
      <c r="C112" s="149" t="s">
        <v>190</v>
      </c>
      <c r="D112" s="150">
        <v>107</v>
      </c>
      <c r="E112" s="129"/>
      <c r="F112" s="130">
        <f t="shared" si="5"/>
        <v>0</v>
      </c>
      <c r="G112" s="129">
        <f t="shared" ref="G112" si="12">D112*E112</f>
        <v>0</v>
      </c>
      <c r="H112" s="129">
        <f>F112*D112</f>
        <v>0</v>
      </c>
      <c r="I112" s="117"/>
      <c r="J112" s="117"/>
      <c r="K112" s="117"/>
      <c r="L112" s="118"/>
    </row>
    <row r="113" spans="1:12" x14ac:dyDescent="0.3">
      <c r="A113" s="222"/>
      <c r="B113" s="173"/>
      <c r="C113" s="225"/>
      <c r="D113" s="226"/>
      <c r="E113" s="139"/>
      <c r="F113" s="130">
        <f t="shared" ref="F113:F167" si="13">E113/2600</f>
        <v>0</v>
      </c>
      <c r="G113" s="139"/>
      <c r="H113" s="129">
        <f t="shared" ref="H113:H124" si="14">F113*D113</f>
        <v>0</v>
      </c>
      <c r="I113" s="117"/>
      <c r="J113" s="117"/>
      <c r="K113" s="117"/>
      <c r="L113" s="118"/>
    </row>
    <row r="114" spans="1:12" x14ac:dyDescent="0.3">
      <c r="A114" s="147"/>
      <c r="B114" s="227" t="s">
        <v>191</v>
      </c>
      <c r="C114" s="149"/>
      <c r="D114" s="150"/>
      <c r="E114" s="129"/>
      <c r="F114" s="130">
        <f t="shared" si="13"/>
        <v>0</v>
      </c>
      <c r="G114" s="129"/>
      <c r="H114" s="129">
        <f t="shared" si="14"/>
        <v>0</v>
      </c>
      <c r="I114" s="117"/>
      <c r="J114" s="117"/>
      <c r="K114" s="117"/>
      <c r="L114" s="118"/>
    </row>
    <row r="115" spans="1:12" ht="17.399999999999999" x14ac:dyDescent="0.3">
      <c r="A115" s="147" t="s">
        <v>90</v>
      </c>
      <c r="B115" s="148" t="s">
        <v>192</v>
      </c>
      <c r="C115" s="149" t="s">
        <v>190</v>
      </c>
      <c r="D115" s="150" t="e">
        <f>#REF!-(SUM(#REF!))+SUM(#REF!)</f>
        <v>#REF!</v>
      </c>
      <c r="E115" s="129"/>
      <c r="F115" s="130">
        <f t="shared" si="13"/>
        <v>0</v>
      </c>
      <c r="G115" s="129" t="e">
        <f>D115*E115</f>
        <v>#REF!</v>
      </c>
      <c r="H115" s="129" t="e">
        <f t="shared" si="14"/>
        <v>#REF!</v>
      </c>
      <c r="I115" s="117"/>
      <c r="J115" s="117"/>
      <c r="K115" s="117"/>
      <c r="L115" s="118"/>
    </row>
    <row r="116" spans="1:12" ht="17.399999999999999" x14ac:dyDescent="0.3">
      <c r="A116" s="147" t="s">
        <v>42</v>
      </c>
      <c r="B116" s="148" t="s">
        <v>193</v>
      </c>
      <c r="C116" s="149" t="s">
        <v>190</v>
      </c>
      <c r="D116" s="150" t="e">
        <f>45.9*5-SUM(#REF!)</f>
        <v>#REF!</v>
      </c>
      <c r="E116" s="129"/>
      <c r="F116" s="130">
        <f t="shared" si="13"/>
        <v>0</v>
      </c>
      <c r="G116" s="129" t="e">
        <f>D116*E116</f>
        <v>#REF!</v>
      </c>
      <c r="H116" s="129" t="e">
        <f t="shared" si="14"/>
        <v>#REF!</v>
      </c>
      <c r="I116" s="117"/>
      <c r="J116" s="117"/>
      <c r="K116" s="117"/>
      <c r="L116" s="118"/>
    </row>
    <row r="117" spans="1:12" x14ac:dyDescent="0.3">
      <c r="A117" s="157"/>
      <c r="B117" s="173"/>
      <c r="C117" s="225"/>
      <c r="D117" s="226"/>
      <c r="E117" s="139"/>
      <c r="F117" s="130">
        <f t="shared" si="13"/>
        <v>0</v>
      </c>
      <c r="G117" s="139"/>
      <c r="H117" s="129">
        <f t="shared" si="14"/>
        <v>0</v>
      </c>
      <c r="I117" s="117"/>
      <c r="J117" s="117"/>
      <c r="K117" s="117"/>
      <c r="L117" s="118"/>
    </row>
    <row r="118" spans="1:12" x14ac:dyDescent="0.3">
      <c r="A118" s="147"/>
      <c r="B118" s="227" t="s">
        <v>194</v>
      </c>
      <c r="C118" s="149"/>
      <c r="D118" s="150"/>
      <c r="E118" s="129"/>
      <c r="F118" s="130">
        <f t="shared" si="13"/>
        <v>0</v>
      </c>
      <c r="G118" s="129"/>
      <c r="H118" s="129">
        <f t="shared" si="14"/>
        <v>0</v>
      </c>
      <c r="I118" s="117"/>
      <c r="J118" s="117"/>
      <c r="K118" s="117"/>
      <c r="L118" s="118"/>
    </row>
    <row r="119" spans="1:12" ht="31.2" x14ac:dyDescent="0.3">
      <c r="A119" s="145"/>
      <c r="B119" s="202" t="s">
        <v>195</v>
      </c>
      <c r="C119" s="133"/>
      <c r="D119" s="134"/>
      <c r="E119" s="129"/>
      <c r="F119" s="130">
        <f t="shared" si="13"/>
        <v>0</v>
      </c>
      <c r="G119" s="129"/>
      <c r="H119" s="129">
        <f t="shared" si="14"/>
        <v>0</v>
      </c>
      <c r="I119" s="117"/>
      <c r="J119" s="117"/>
      <c r="K119" s="117"/>
      <c r="L119" s="118"/>
    </row>
    <row r="120" spans="1:12" ht="31.2" x14ac:dyDescent="0.3">
      <c r="A120" s="145" t="s">
        <v>90</v>
      </c>
      <c r="B120" s="202" t="s">
        <v>196</v>
      </c>
      <c r="C120" s="125" t="s">
        <v>104</v>
      </c>
      <c r="D120" s="134">
        <v>98</v>
      </c>
      <c r="E120" s="129"/>
      <c r="F120" s="130">
        <f t="shared" si="13"/>
        <v>0</v>
      </c>
      <c r="G120" s="129">
        <f t="shared" ref="G120:G124" si="15">D120*E120</f>
        <v>0</v>
      </c>
      <c r="H120" s="129">
        <f t="shared" si="14"/>
        <v>0</v>
      </c>
      <c r="I120" s="117"/>
      <c r="J120" s="117"/>
      <c r="K120" s="117"/>
      <c r="L120" s="118"/>
    </row>
    <row r="121" spans="1:12" x14ac:dyDescent="0.3">
      <c r="A121" s="153"/>
      <c r="B121" s="228"/>
      <c r="C121" s="137"/>
      <c r="D121" s="138"/>
      <c r="E121" s="139"/>
      <c r="F121" s="130">
        <f t="shared" si="13"/>
        <v>0</v>
      </c>
      <c r="G121" s="139"/>
      <c r="H121" s="129">
        <f t="shared" si="14"/>
        <v>0</v>
      </c>
      <c r="I121" s="117"/>
      <c r="J121" s="117"/>
      <c r="K121" s="117"/>
      <c r="L121" s="118"/>
    </row>
    <row r="122" spans="1:12" x14ac:dyDescent="0.3">
      <c r="A122" s="145" t="s">
        <v>42</v>
      </c>
      <c r="B122" s="202" t="s">
        <v>197</v>
      </c>
      <c r="C122" s="133" t="s">
        <v>198</v>
      </c>
      <c r="D122" s="134">
        <v>128</v>
      </c>
      <c r="E122" s="129"/>
      <c r="F122" s="130">
        <f t="shared" si="13"/>
        <v>0</v>
      </c>
      <c r="G122" s="129">
        <f t="shared" si="15"/>
        <v>0</v>
      </c>
      <c r="H122" s="129">
        <f t="shared" si="14"/>
        <v>0</v>
      </c>
      <c r="I122" s="117"/>
      <c r="J122" s="117"/>
      <c r="K122" s="117"/>
      <c r="L122" s="118"/>
    </row>
    <row r="123" spans="1:12" x14ac:dyDescent="0.3">
      <c r="A123" s="145"/>
      <c r="B123" s="148"/>
      <c r="C123" s="133"/>
      <c r="D123" s="134"/>
      <c r="E123" s="129"/>
      <c r="F123" s="130">
        <f t="shared" si="13"/>
        <v>0</v>
      </c>
      <c r="G123" s="129"/>
      <c r="H123" s="129">
        <f t="shared" si="14"/>
        <v>0</v>
      </c>
      <c r="I123" s="117"/>
      <c r="J123" s="117"/>
      <c r="K123" s="117"/>
      <c r="L123" s="118"/>
    </row>
    <row r="124" spans="1:12" ht="31.2" x14ac:dyDescent="0.3">
      <c r="A124" s="171" t="s">
        <v>45</v>
      </c>
      <c r="B124" s="229" t="s">
        <v>199</v>
      </c>
      <c r="C124" s="133" t="s">
        <v>190</v>
      </c>
      <c r="D124" s="134">
        <f>0.6*14*4</f>
        <v>33.6</v>
      </c>
      <c r="E124" s="129"/>
      <c r="F124" s="130">
        <f t="shared" si="13"/>
        <v>0</v>
      </c>
      <c r="G124" s="129">
        <f t="shared" si="15"/>
        <v>0</v>
      </c>
      <c r="H124" s="129">
        <f t="shared" si="14"/>
        <v>0</v>
      </c>
      <c r="I124" s="117"/>
      <c r="J124" s="117"/>
      <c r="K124" s="117"/>
      <c r="L124" s="118"/>
    </row>
    <row r="125" spans="1:12" x14ac:dyDescent="0.3">
      <c r="A125" s="147"/>
      <c r="B125" s="181" t="s">
        <v>200</v>
      </c>
      <c r="C125" s="182"/>
      <c r="D125" s="183"/>
      <c r="E125" s="166"/>
      <c r="F125" s="130">
        <f t="shared" si="13"/>
        <v>0</v>
      </c>
      <c r="G125" s="166" t="e">
        <f>SUM(G101:G124)</f>
        <v>#REF!</v>
      </c>
      <c r="H125" s="166" t="e">
        <f>SUM(H110:H124)</f>
        <v>#REF!</v>
      </c>
      <c r="I125" s="117"/>
      <c r="J125" s="117"/>
      <c r="K125" s="117"/>
      <c r="L125" s="118"/>
    </row>
    <row r="126" spans="1:12" x14ac:dyDescent="0.3">
      <c r="A126" s="222"/>
      <c r="B126" s="154"/>
      <c r="C126" s="158"/>
      <c r="D126" s="159"/>
      <c r="E126" s="129"/>
      <c r="F126" s="130">
        <f t="shared" si="13"/>
        <v>0</v>
      </c>
      <c r="G126" s="129"/>
      <c r="H126" s="129">
        <f t="shared" ref="H126:H130" si="16">F126*D126</f>
        <v>0</v>
      </c>
      <c r="I126" s="117"/>
      <c r="J126" s="117"/>
      <c r="K126" s="117"/>
      <c r="L126" s="118"/>
    </row>
    <row r="127" spans="1:12" x14ac:dyDescent="0.3">
      <c r="A127" s="222"/>
      <c r="B127" s="154"/>
      <c r="C127" s="158"/>
      <c r="D127" s="159"/>
      <c r="E127" s="129"/>
      <c r="F127" s="130">
        <f t="shared" si="13"/>
        <v>0</v>
      </c>
      <c r="G127" s="129"/>
      <c r="H127" s="129">
        <f t="shared" si="16"/>
        <v>0</v>
      </c>
      <c r="I127" s="117"/>
      <c r="J127" s="117"/>
      <c r="K127" s="117"/>
      <c r="L127" s="118"/>
    </row>
    <row r="128" spans="1:12" ht="17.25" customHeight="1" x14ac:dyDescent="0.3">
      <c r="A128" s="222"/>
      <c r="B128" s="170" t="s">
        <v>201</v>
      </c>
      <c r="C128" s="158"/>
      <c r="D128" s="159"/>
      <c r="E128" s="129"/>
      <c r="F128" s="130">
        <f t="shared" si="13"/>
        <v>0</v>
      </c>
      <c r="G128" s="129"/>
      <c r="H128" s="129">
        <f t="shared" si="16"/>
        <v>0</v>
      </c>
      <c r="I128" s="117"/>
      <c r="J128" s="117"/>
      <c r="K128" s="117"/>
      <c r="L128" s="118"/>
    </row>
    <row r="129" spans="1:12" x14ac:dyDescent="0.3">
      <c r="A129" s="222"/>
      <c r="B129" s="148" t="s">
        <v>202</v>
      </c>
      <c r="C129" s="149"/>
      <c r="D129" s="150"/>
      <c r="E129" s="129"/>
      <c r="F129" s="130">
        <f t="shared" si="13"/>
        <v>0</v>
      </c>
      <c r="G129" s="129"/>
      <c r="H129" s="129">
        <f t="shared" si="16"/>
        <v>0</v>
      </c>
      <c r="I129" s="117"/>
      <c r="J129" s="117"/>
      <c r="K129" s="117"/>
      <c r="L129" s="118"/>
    </row>
    <row r="130" spans="1:12" ht="46.8" x14ac:dyDescent="0.3">
      <c r="A130" s="222"/>
      <c r="B130" s="230" t="s">
        <v>203</v>
      </c>
      <c r="C130" s="149"/>
      <c r="D130" s="150"/>
      <c r="E130" s="129"/>
      <c r="F130" s="130">
        <f t="shared" si="13"/>
        <v>0</v>
      </c>
      <c r="G130" s="129"/>
      <c r="H130" s="129">
        <f t="shared" si="16"/>
        <v>0</v>
      </c>
      <c r="I130" s="117"/>
      <c r="J130" s="117"/>
      <c r="K130" s="117"/>
      <c r="L130" s="118"/>
    </row>
    <row r="131" spans="1:12" x14ac:dyDescent="0.3">
      <c r="A131" s="157" t="s">
        <v>90</v>
      </c>
      <c r="B131" s="148" t="s">
        <v>204</v>
      </c>
      <c r="C131" s="149" t="s">
        <v>104</v>
      </c>
      <c r="D131" s="150" t="e">
        <f>D115</f>
        <v>#REF!</v>
      </c>
      <c r="E131" s="129"/>
      <c r="F131" s="130">
        <f t="shared" si="13"/>
        <v>0</v>
      </c>
      <c r="G131" s="129" t="e">
        <f t="shared" ref="G131" si="17">D131*E131</f>
        <v>#REF!</v>
      </c>
      <c r="H131" s="129" t="e">
        <f>F131*D131</f>
        <v>#REF!</v>
      </c>
      <c r="I131" s="117"/>
      <c r="J131" s="117"/>
      <c r="K131" s="117"/>
      <c r="L131" s="118"/>
    </row>
    <row r="132" spans="1:12" x14ac:dyDescent="0.3">
      <c r="A132" s="157"/>
      <c r="B132" s="148"/>
      <c r="C132" s="149"/>
      <c r="D132" s="150"/>
      <c r="E132" s="129"/>
      <c r="F132" s="130">
        <f t="shared" si="13"/>
        <v>0</v>
      </c>
      <c r="G132" s="129"/>
      <c r="H132" s="129">
        <f t="shared" ref="H132:H140" si="18">F132*D132</f>
        <v>0</v>
      </c>
      <c r="I132" s="117"/>
      <c r="J132" s="117"/>
      <c r="K132" s="117"/>
      <c r="L132" s="118"/>
    </row>
    <row r="133" spans="1:12" ht="31.2" x14ac:dyDescent="0.3">
      <c r="A133" s="157"/>
      <c r="B133" s="202" t="s">
        <v>205</v>
      </c>
      <c r="C133" s="149"/>
      <c r="D133" s="150"/>
      <c r="E133" s="129"/>
      <c r="F133" s="130">
        <f t="shared" si="13"/>
        <v>0</v>
      </c>
      <c r="G133" s="129"/>
      <c r="H133" s="129">
        <f t="shared" si="18"/>
        <v>0</v>
      </c>
      <c r="I133" s="117"/>
      <c r="J133" s="117"/>
      <c r="K133" s="117"/>
      <c r="L133" s="118"/>
    </row>
    <row r="134" spans="1:12" x14ac:dyDescent="0.3">
      <c r="A134" s="157" t="s">
        <v>42</v>
      </c>
      <c r="B134" s="202" t="s">
        <v>206</v>
      </c>
      <c r="C134" s="149" t="s">
        <v>104</v>
      </c>
      <c r="D134" s="150">
        <f>D120</f>
        <v>98</v>
      </c>
      <c r="E134" s="129"/>
      <c r="F134" s="130">
        <f t="shared" si="13"/>
        <v>0</v>
      </c>
      <c r="G134" s="129">
        <f>D134*E134</f>
        <v>0</v>
      </c>
      <c r="H134" s="129">
        <f t="shared" si="18"/>
        <v>0</v>
      </c>
      <c r="I134" s="117"/>
      <c r="J134" s="117"/>
      <c r="K134" s="117"/>
      <c r="L134" s="118"/>
    </row>
    <row r="135" spans="1:12" x14ac:dyDescent="0.3">
      <c r="A135" s="157"/>
      <c r="B135" s="202"/>
      <c r="C135" s="149"/>
      <c r="D135" s="150"/>
      <c r="E135" s="129"/>
      <c r="F135" s="130">
        <f t="shared" si="13"/>
        <v>0</v>
      </c>
      <c r="G135" s="129"/>
      <c r="H135" s="129">
        <f t="shared" si="18"/>
        <v>0</v>
      </c>
      <c r="I135" s="117"/>
      <c r="J135" s="117"/>
      <c r="K135" s="117"/>
      <c r="L135" s="118"/>
    </row>
    <row r="136" spans="1:12" x14ac:dyDescent="0.3">
      <c r="A136" s="157"/>
      <c r="B136" s="219" t="s">
        <v>207</v>
      </c>
      <c r="C136" s="149"/>
      <c r="D136" s="150"/>
      <c r="E136" s="129"/>
      <c r="F136" s="130">
        <f t="shared" si="13"/>
        <v>0</v>
      </c>
      <c r="G136" s="129"/>
      <c r="H136" s="129">
        <f t="shared" si="18"/>
        <v>0</v>
      </c>
      <c r="I136" s="117"/>
      <c r="J136" s="117"/>
      <c r="K136" s="117"/>
      <c r="L136" s="118"/>
    </row>
    <row r="137" spans="1:12" ht="31.2" x14ac:dyDescent="0.3">
      <c r="A137" s="157"/>
      <c r="B137" s="202" t="s">
        <v>208</v>
      </c>
      <c r="C137" s="149"/>
      <c r="D137" s="150"/>
      <c r="E137" s="129"/>
      <c r="F137" s="130">
        <f t="shared" si="13"/>
        <v>0</v>
      </c>
      <c r="G137" s="129"/>
      <c r="H137" s="129">
        <f t="shared" si="18"/>
        <v>0</v>
      </c>
      <c r="I137" s="117"/>
      <c r="J137" s="117"/>
      <c r="K137" s="117"/>
      <c r="L137" s="118"/>
    </row>
    <row r="138" spans="1:12" x14ac:dyDescent="0.3">
      <c r="A138" s="157" t="s">
        <v>90</v>
      </c>
      <c r="B138" s="231" t="s">
        <v>209</v>
      </c>
      <c r="C138" s="149" t="s">
        <v>104</v>
      </c>
      <c r="D138" s="150" t="e">
        <f>D116</f>
        <v>#REF!</v>
      </c>
      <c r="E138" s="129"/>
      <c r="F138" s="130">
        <f t="shared" si="13"/>
        <v>0</v>
      </c>
      <c r="G138" s="129" t="e">
        <f t="shared" ref="G138" si="19">D138*E138</f>
        <v>#REF!</v>
      </c>
      <c r="H138" s="129" t="e">
        <f t="shared" si="18"/>
        <v>#REF!</v>
      </c>
      <c r="I138" s="117"/>
      <c r="J138" s="117"/>
      <c r="K138" s="117"/>
      <c r="L138" s="118"/>
    </row>
    <row r="139" spans="1:12" ht="31.2" x14ac:dyDescent="0.3">
      <c r="A139" s="157"/>
      <c r="B139" s="202" t="s">
        <v>210</v>
      </c>
      <c r="C139" s="149"/>
      <c r="D139" s="150"/>
      <c r="E139" s="129"/>
      <c r="F139" s="130">
        <f t="shared" si="13"/>
        <v>0</v>
      </c>
      <c r="G139" s="129"/>
      <c r="H139" s="129">
        <f t="shared" si="18"/>
        <v>0</v>
      </c>
      <c r="I139" s="117"/>
      <c r="J139" s="117"/>
      <c r="K139" s="117"/>
      <c r="L139" s="118"/>
    </row>
    <row r="140" spans="1:12" ht="20.25" customHeight="1" x14ac:dyDescent="0.3">
      <c r="A140" s="157"/>
      <c r="B140" s="231"/>
      <c r="C140" s="149"/>
      <c r="D140" s="150"/>
      <c r="E140" s="129"/>
      <c r="F140" s="130">
        <f t="shared" si="13"/>
        <v>0</v>
      </c>
      <c r="G140" s="129"/>
      <c r="H140" s="129">
        <f t="shared" si="18"/>
        <v>0</v>
      </c>
      <c r="I140" s="117"/>
      <c r="J140" s="117"/>
      <c r="K140" s="117"/>
      <c r="L140" s="118"/>
    </row>
    <row r="141" spans="1:12" x14ac:dyDescent="0.3">
      <c r="A141" s="222"/>
      <c r="B141" s="181" t="s">
        <v>211</v>
      </c>
      <c r="C141" s="182"/>
      <c r="D141" s="183"/>
      <c r="E141" s="166"/>
      <c r="F141" s="130">
        <f t="shared" si="13"/>
        <v>0</v>
      </c>
      <c r="G141" s="166" t="e">
        <f>SUM(G130:G140)</f>
        <v>#REF!</v>
      </c>
      <c r="H141" s="166" t="e">
        <f>SUM(H126:H140)</f>
        <v>#REF!</v>
      </c>
      <c r="I141" s="117"/>
      <c r="J141" s="117"/>
      <c r="K141" s="117"/>
      <c r="L141" s="118"/>
    </row>
    <row r="142" spans="1:12" x14ac:dyDescent="0.3">
      <c r="A142" s="222"/>
      <c r="B142" s="154"/>
      <c r="C142" s="158"/>
      <c r="D142" s="159"/>
      <c r="E142" s="129"/>
      <c r="F142" s="130">
        <f t="shared" si="13"/>
        <v>0</v>
      </c>
      <c r="G142" s="129"/>
      <c r="H142" s="129"/>
      <c r="I142" s="117"/>
      <c r="J142" s="117"/>
      <c r="K142" s="117"/>
      <c r="L142" s="118"/>
    </row>
    <row r="143" spans="1:12" x14ac:dyDescent="0.3">
      <c r="A143" s="222"/>
      <c r="B143" s="154"/>
      <c r="C143" s="158"/>
      <c r="D143" s="159"/>
      <c r="E143" s="129"/>
      <c r="F143" s="130">
        <f t="shared" si="13"/>
        <v>0</v>
      </c>
      <c r="G143" s="129"/>
      <c r="H143" s="129"/>
      <c r="I143" s="117"/>
      <c r="J143" s="117"/>
      <c r="K143" s="117"/>
      <c r="L143" s="118"/>
    </row>
    <row r="144" spans="1:12" x14ac:dyDescent="0.3">
      <c r="A144" s="232"/>
      <c r="B144" s="146" t="s">
        <v>212</v>
      </c>
      <c r="C144" s="149"/>
      <c r="D144" s="150"/>
      <c r="E144" s="129"/>
      <c r="F144" s="130">
        <f t="shared" si="13"/>
        <v>0</v>
      </c>
      <c r="G144" s="129"/>
      <c r="H144" s="129"/>
      <c r="I144" s="117"/>
      <c r="J144" s="117"/>
      <c r="K144" s="117"/>
      <c r="L144" s="118"/>
    </row>
    <row r="145" spans="1:12" s="141" customFormat="1" ht="46.8" x14ac:dyDescent="0.3">
      <c r="A145" s="147"/>
      <c r="B145" s="148" t="s">
        <v>213</v>
      </c>
      <c r="C145" s="233" t="s">
        <v>214</v>
      </c>
      <c r="D145" s="150" t="s">
        <v>215</v>
      </c>
      <c r="E145" s="234"/>
      <c r="F145" s="130">
        <f t="shared" si="13"/>
        <v>0</v>
      </c>
      <c r="G145" s="235">
        <f t="shared" ref="G145:G168" si="20">D145*E145</f>
        <v>0</v>
      </c>
      <c r="H145" s="235">
        <f>F145*D145</f>
        <v>0</v>
      </c>
      <c r="I145" s="212"/>
      <c r="J145" s="212"/>
      <c r="K145" s="212"/>
      <c r="L145" s="213"/>
    </row>
    <row r="146" spans="1:12" s="141" customFormat="1" x14ac:dyDescent="0.3">
      <c r="A146" s="147"/>
      <c r="B146" s="187" t="s">
        <v>216</v>
      </c>
      <c r="C146" s="236" t="s">
        <v>214</v>
      </c>
      <c r="D146" s="236">
        <v>1</v>
      </c>
      <c r="E146" s="237"/>
      <c r="F146" s="130">
        <f t="shared" si="13"/>
        <v>0</v>
      </c>
      <c r="G146" s="235">
        <f t="shared" si="20"/>
        <v>0</v>
      </c>
      <c r="H146" s="235">
        <f t="shared" ref="H146:H168" si="21">F146*D146</f>
        <v>0</v>
      </c>
      <c r="I146" s="212"/>
      <c r="J146" s="212"/>
      <c r="K146" s="212"/>
      <c r="L146" s="213"/>
    </row>
    <row r="147" spans="1:12" s="141" customFormat="1" x14ac:dyDescent="0.3">
      <c r="A147" s="147"/>
      <c r="B147" s="238" t="s">
        <v>217</v>
      </c>
      <c r="C147" s="236" t="s">
        <v>214</v>
      </c>
      <c r="D147" s="236">
        <v>1</v>
      </c>
      <c r="E147" s="237"/>
      <c r="F147" s="130">
        <f t="shared" si="13"/>
        <v>0</v>
      </c>
      <c r="G147" s="235">
        <f t="shared" si="20"/>
        <v>0</v>
      </c>
      <c r="H147" s="235">
        <f t="shared" si="21"/>
        <v>0</v>
      </c>
      <c r="I147" s="212"/>
      <c r="J147" s="212"/>
      <c r="K147" s="212"/>
      <c r="L147" s="213"/>
    </row>
    <row r="148" spans="1:12" s="141" customFormat="1" x14ac:dyDescent="0.3">
      <c r="A148" s="147"/>
      <c r="B148" s="238" t="s">
        <v>218</v>
      </c>
      <c r="C148" s="236" t="s">
        <v>214</v>
      </c>
      <c r="D148" s="236">
        <v>12</v>
      </c>
      <c r="E148" s="237"/>
      <c r="F148" s="130">
        <f t="shared" si="13"/>
        <v>0</v>
      </c>
      <c r="G148" s="235">
        <f t="shared" si="20"/>
        <v>0</v>
      </c>
      <c r="H148" s="235">
        <f t="shared" si="21"/>
        <v>0</v>
      </c>
      <c r="I148" s="212"/>
      <c r="J148" s="212"/>
      <c r="K148" s="212"/>
      <c r="L148" s="213"/>
    </row>
    <row r="149" spans="1:12" s="141" customFormat="1" x14ac:dyDescent="0.3">
      <c r="A149" s="147"/>
      <c r="B149" s="187" t="s">
        <v>219</v>
      </c>
      <c r="C149" s="236" t="s">
        <v>214</v>
      </c>
      <c r="D149" s="236">
        <v>10</v>
      </c>
      <c r="E149" s="237"/>
      <c r="F149" s="130">
        <f t="shared" si="13"/>
        <v>0</v>
      </c>
      <c r="G149" s="235">
        <f t="shared" si="20"/>
        <v>0</v>
      </c>
      <c r="H149" s="235">
        <f t="shared" si="21"/>
        <v>0</v>
      </c>
      <c r="I149" s="212"/>
      <c r="J149" s="212"/>
      <c r="K149" s="212"/>
      <c r="L149" s="213"/>
    </row>
    <row r="150" spans="1:12" x14ac:dyDescent="0.3">
      <c r="A150" s="131"/>
      <c r="B150" s="187" t="s">
        <v>220</v>
      </c>
      <c r="C150" s="236" t="s">
        <v>214</v>
      </c>
      <c r="D150" s="236">
        <v>50</v>
      </c>
      <c r="E150" s="237"/>
      <c r="F150" s="130">
        <f t="shared" si="13"/>
        <v>0</v>
      </c>
      <c r="G150" s="235">
        <f t="shared" si="20"/>
        <v>0</v>
      </c>
      <c r="H150" s="235">
        <f t="shared" si="21"/>
        <v>0</v>
      </c>
      <c r="I150" s="117"/>
      <c r="J150" s="117"/>
      <c r="K150" s="117"/>
      <c r="L150" s="118"/>
    </row>
    <row r="151" spans="1:12" x14ac:dyDescent="0.3">
      <c r="A151" s="145"/>
      <c r="B151" s="187" t="s">
        <v>221</v>
      </c>
      <c r="C151" s="236" t="s">
        <v>222</v>
      </c>
      <c r="D151" s="236">
        <v>2</v>
      </c>
      <c r="E151" s="237"/>
      <c r="F151" s="130">
        <f t="shared" si="13"/>
        <v>0</v>
      </c>
      <c r="G151" s="235">
        <f t="shared" si="20"/>
        <v>0</v>
      </c>
      <c r="H151" s="235">
        <f t="shared" si="21"/>
        <v>0</v>
      </c>
      <c r="I151" s="117"/>
      <c r="J151" s="117"/>
      <c r="K151" s="117"/>
      <c r="L151" s="118"/>
    </row>
    <row r="152" spans="1:12" x14ac:dyDescent="0.3">
      <c r="A152" s="147"/>
      <c r="B152" s="187" t="s">
        <v>223</v>
      </c>
      <c r="C152" s="236" t="s">
        <v>224</v>
      </c>
      <c r="D152" s="236">
        <v>8</v>
      </c>
      <c r="E152" s="237"/>
      <c r="F152" s="130">
        <f t="shared" si="13"/>
        <v>0</v>
      </c>
      <c r="G152" s="235">
        <f t="shared" si="20"/>
        <v>0</v>
      </c>
      <c r="H152" s="235">
        <f t="shared" si="21"/>
        <v>0</v>
      </c>
      <c r="I152" s="117"/>
      <c r="J152" s="117"/>
      <c r="K152" s="117"/>
      <c r="L152" s="118"/>
    </row>
    <row r="153" spans="1:12" x14ac:dyDescent="0.3">
      <c r="A153" s="147"/>
      <c r="B153" s="187" t="s">
        <v>225</v>
      </c>
      <c r="C153" s="236" t="s">
        <v>224</v>
      </c>
      <c r="D153" s="236">
        <v>1</v>
      </c>
      <c r="E153" s="237"/>
      <c r="F153" s="130">
        <f t="shared" si="13"/>
        <v>0</v>
      </c>
      <c r="G153" s="235">
        <f t="shared" si="20"/>
        <v>0</v>
      </c>
      <c r="H153" s="235">
        <f t="shared" si="21"/>
        <v>0</v>
      </c>
      <c r="I153" s="117"/>
      <c r="J153" s="117"/>
      <c r="K153" s="117"/>
      <c r="L153" s="118"/>
    </row>
    <row r="154" spans="1:12" x14ac:dyDescent="0.3">
      <c r="A154" s="145"/>
      <c r="B154" s="187" t="s">
        <v>226</v>
      </c>
      <c r="C154" s="236" t="s">
        <v>224</v>
      </c>
      <c r="D154" s="236">
        <v>4</v>
      </c>
      <c r="E154" s="237"/>
      <c r="F154" s="130">
        <f t="shared" si="13"/>
        <v>0</v>
      </c>
      <c r="G154" s="235">
        <f t="shared" si="20"/>
        <v>0</v>
      </c>
      <c r="H154" s="235">
        <f t="shared" si="21"/>
        <v>0</v>
      </c>
      <c r="I154" s="117"/>
      <c r="J154" s="117"/>
      <c r="K154" s="117"/>
      <c r="L154" s="118"/>
    </row>
    <row r="155" spans="1:12" x14ac:dyDescent="0.3">
      <c r="A155" s="145"/>
      <c r="B155" s="187" t="s">
        <v>227</v>
      </c>
      <c r="C155" s="236" t="s">
        <v>224</v>
      </c>
      <c r="D155" s="236">
        <v>14</v>
      </c>
      <c r="E155" s="237"/>
      <c r="F155" s="130">
        <f t="shared" si="13"/>
        <v>0</v>
      </c>
      <c r="G155" s="235">
        <f t="shared" si="20"/>
        <v>0</v>
      </c>
      <c r="H155" s="235">
        <f t="shared" si="21"/>
        <v>0</v>
      </c>
      <c r="I155" s="117"/>
      <c r="J155" s="117"/>
      <c r="K155" s="117"/>
      <c r="L155" s="118"/>
    </row>
    <row r="156" spans="1:12" x14ac:dyDescent="0.3">
      <c r="A156" s="145"/>
      <c r="B156" s="187" t="s">
        <v>228</v>
      </c>
      <c r="C156" s="236" t="s">
        <v>224</v>
      </c>
      <c r="D156" s="236">
        <v>10</v>
      </c>
      <c r="E156" s="237"/>
      <c r="F156" s="130">
        <f t="shared" si="13"/>
        <v>0</v>
      </c>
      <c r="G156" s="235">
        <f t="shared" si="20"/>
        <v>0</v>
      </c>
      <c r="H156" s="235">
        <f t="shared" si="21"/>
        <v>0</v>
      </c>
      <c r="I156" s="117"/>
      <c r="J156" s="117"/>
      <c r="K156" s="117"/>
      <c r="L156" s="118"/>
    </row>
    <row r="157" spans="1:12" x14ac:dyDescent="0.3">
      <c r="A157" s="147"/>
      <c r="B157" s="187" t="s">
        <v>229</v>
      </c>
      <c r="C157" s="236" t="s">
        <v>230</v>
      </c>
      <c r="D157" s="239">
        <v>20</v>
      </c>
      <c r="E157" s="237"/>
      <c r="F157" s="130">
        <f t="shared" si="13"/>
        <v>0</v>
      </c>
      <c r="G157" s="235">
        <f t="shared" si="20"/>
        <v>0</v>
      </c>
      <c r="H157" s="235">
        <f t="shared" si="21"/>
        <v>0</v>
      </c>
      <c r="I157" s="117"/>
      <c r="J157" s="117"/>
      <c r="K157" s="117"/>
      <c r="L157" s="118"/>
    </row>
    <row r="158" spans="1:12" ht="17.399999999999999" x14ac:dyDescent="0.3">
      <c r="A158" s="147"/>
      <c r="B158" s="187" t="s">
        <v>231</v>
      </c>
      <c r="C158" s="236" t="s">
        <v>230</v>
      </c>
      <c r="D158" s="236">
        <v>20</v>
      </c>
      <c r="E158" s="237"/>
      <c r="F158" s="130">
        <f t="shared" si="13"/>
        <v>0</v>
      </c>
      <c r="G158" s="235">
        <f t="shared" si="20"/>
        <v>0</v>
      </c>
      <c r="H158" s="235">
        <f t="shared" si="21"/>
        <v>0</v>
      </c>
      <c r="I158" s="117"/>
      <c r="J158" s="117"/>
      <c r="K158" s="117"/>
      <c r="L158" s="118"/>
    </row>
    <row r="159" spans="1:12" x14ac:dyDescent="0.3">
      <c r="A159" s="147"/>
      <c r="B159" s="187"/>
      <c r="C159" s="149"/>
      <c r="D159" s="236"/>
      <c r="E159" s="237"/>
      <c r="F159" s="130">
        <f t="shared" si="13"/>
        <v>0</v>
      </c>
      <c r="G159" s="235"/>
      <c r="H159" s="235">
        <f t="shared" si="21"/>
        <v>0</v>
      </c>
      <c r="I159" s="117"/>
      <c r="J159" s="117"/>
      <c r="K159" s="117"/>
      <c r="L159" s="118"/>
    </row>
    <row r="160" spans="1:12" x14ac:dyDescent="0.3">
      <c r="A160" s="147"/>
      <c r="B160" s="187" t="s">
        <v>232</v>
      </c>
      <c r="C160" s="149"/>
      <c r="D160" s="236"/>
      <c r="E160" s="237"/>
      <c r="F160" s="130">
        <f t="shared" si="13"/>
        <v>0</v>
      </c>
      <c r="G160" s="235"/>
      <c r="H160" s="235">
        <f t="shared" si="21"/>
        <v>0</v>
      </c>
      <c r="I160" s="117"/>
      <c r="J160" s="117"/>
      <c r="K160" s="117"/>
      <c r="L160" s="118"/>
    </row>
    <row r="161" spans="1:12" x14ac:dyDescent="0.3">
      <c r="A161" s="147"/>
      <c r="B161" s="187" t="s">
        <v>233</v>
      </c>
      <c r="C161" s="149" t="s">
        <v>234</v>
      </c>
      <c r="D161" s="236">
        <v>3</v>
      </c>
      <c r="E161" s="237"/>
      <c r="F161" s="130">
        <f t="shared" si="13"/>
        <v>0</v>
      </c>
      <c r="G161" s="235">
        <f t="shared" si="20"/>
        <v>0</v>
      </c>
      <c r="H161" s="235">
        <f t="shared" si="21"/>
        <v>0</v>
      </c>
      <c r="I161" s="117"/>
      <c r="J161" s="117"/>
      <c r="K161" s="117"/>
      <c r="L161" s="118"/>
    </row>
    <row r="162" spans="1:12" x14ac:dyDescent="0.3">
      <c r="A162" s="147"/>
      <c r="B162" s="187" t="s">
        <v>235</v>
      </c>
      <c r="C162" s="149" t="s">
        <v>234</v>
      </c>
      <c r="D162" s="236">
        <v>2</v>
      </c>
      <c r="E162" s="237"/>
      <c r="F162" s="130">
        <f t="shared" si="13"/>
        <v>0</v>
      </c>
      <c r="G162" s="235">
        <f t="shared" si="20"/>
        <v>0</v>
      </c>
      <c r="H162" s="235">
        <f t="shared" si="21"/>
        <v>0</v>
      </c>
      <c r="I162" s="117"/>
      <c r="J162" s="117"/>
      <c r="K162" s="117"/>
      <c r="L162" s="118"/>
    </row>
    <row r="163" spans="1:12" x14ac:dyDescent="0.3">
      <c r="A163" s="147"/>
      <c r="B163" s="187" t="s">
        <v>236</v>
      </c>
      <c r="C163" s="149" t="s">
        <v>234</v>
      </c>
      <c r="D163" s="236">
        <v>2</v>
      </c>
      <c r="E163" s="237"/>
      <c r="F163" s="130">
        <f t="shared" si="13"/>
        <v>0</v>
      </c>
      <c r="G163" s="235">
        <f t="shared" si="20"/>
        <v>0</v>
      </c>
      <c r="H163" s="235">
        <f t="shared" si="21"/>
        <v>0</v>
      </c>
      <c r="I163" s="117"/>
      <c r="J163" s="117"/>
      <c r="K163" s="117"/>
      <c r="L163" s="118"/>
    </row>
    <row r="164" spans="1:12" x14ac:dyDescent="0.3">
      <c r="A164" s="145"/>
      <c r="B164" s="240"/>
      <c r="C164" s="133"/>
      <c r="D164" s="236"/>
      <c r="E164" s="237"/>
      <c r="F164" s="130">
        <f t="shared" si="13"/>
        <v>0</v>
      </c>
      <c r="G164" s="235"/>
      <c r="H164" s="235">
        <f t="shared" si="21"/>
        <v>0</v>
      </c>
      <c r="I164" s="117"/>
      <c r="J164" s="117"/>
      <c r="K164" s="117"/>
      <c r="L164" s="118"/>
    </row>
    <row r="165" spans="1:12" x14ac:dyDescent="0.3">
      <c r="A165" s="145"/>
      <c r="B165" s="187" t="s">
        <v>237</v>
      </c>
      <c r="C165" s="133"/>
      <c r="D165" s="236"/>
      <c r="E165" s="237"/>
      <c r="F165" s="130">
        <f t="shared" si="13"/>
        <v>0</v>
      </c>
      <c r="G165" s="235"/>
      <c r="H165" s="235">
        <f t="shared" si="21"/>
        <v>0</v>
      </c>
      <c r="I165" s="117"/>
      <c r="J165" s="117"/>
      <c r="K165" s="117"/>
      <c r="L165" s="118"/>
    </row>
    <row r="166" spans="1:12" x14ac:dyDescent="0.3">
      <c r="A166" s="147"/>
      <c r="B166" s="187" t="s">
        <v>233</v>
      </c>
      <c r="C166" s="149" t="s">
        <v>234</v>
      </c>
      <c r="D166" s="236">
        <v>3</v>
      </c>
      <c r="E166" s="237"/>
      <c r="F166" s="130">
        <f t="shared" si="13"/>
        <v>0</v>
      </c>
      <c r="G166" s="235">
        <f t="shared" si="20"/>
        <v>0</v>
      </c>
      <c r="H166" s="235">
        <f t="shared" si="21"/>
        <v>0</v>
      </c>
      <c r="I166" s="117"/>
      <c r="J166" s="117"/>
      <c r="K166" s="117"/>
      <c r="L166" s="118"/>
    </row>
    <row r="167" spans="1:12" x14ac:dyDescent="0.3">
      <c r="A167" s="131"/>
      <c r="B167" s="187" t="s">
        <v>235</v>
      </c>
      <c r="C167" s="149" t="s">
        <v>234</v>
      </c>
      <c r="D167" s="236">
        <v>2</v>
      </c>
      <c r="E167" s="237"/>
      <c r="F167" s="130">
        <f t="shared" si="13"/>
        <v>0</v>
      </c>
      <c r="G167" s="235">
        <f t="shared" si="20"/>
        <v>0</v>
      </c>
      <c r="H167" s="235">
        <f t="shared" si="21"/>
        <v>0</v>
      </c>
      <c r="I167" s="117"/>
      <c r="J167" s="117"/>
      <c r="K167" s="117"/>
      <c r="L167" s="118"/>
    </row>
    <row r="168" spans="1:12" x14ac:dyDescent="0.3">
      <c r="A168" s="131"/>
      <c r="B168" s="187" t="s">
        <v>236</v>
      </c>
      <c r="C168" s="149" t="s">
        <v>234</v>
      </c>
      <c r="D168" s="126">
        <v>2</v>
      </c>
      <c r="E168" s="237"/>
      <c r="F168" s="130">
        <f t="shared" ref="F168:F227" si="22">E168/2600</f>
        <v>0</v>
      </c>
      <c r="G168" s="235">
        <f t="shared" si="20"/>
        <v>0</v>
      </c>
      <c r="H168" s="235">
        <f t="shared" si="21"/>
        <v>0</v>
      </c>
      <c r="I168" s="117"/>
      <c r="J168" s="117"/>
      <c r="K168" s="117"/>
      <c r="L168" s="118"/>
    </row>
    <row r="169" spans="1:12" x14ac:dyDescent="0.3">
      <c r="A169" s="131"/>
      <c r="B169" s="214" t="s">
        <v>238</v>
      </c>
      <c r="C169" s="125"/>
      <c r="D169" s="126"/>
      <c r="E169" s="129"/>
      <c r="F169" s="130">
        <f t="shared" si="22"/>
        <v>0</v>
      </c>
      <c r="G169" s="211">
        <f>SUM(G145:G168)</f>
        <v>0</v>
      </c>
      <c r="H169" s="211">
        <f>SUM(H145:H168)</f>
        <v>0</v>
      </c>
      <c r="I169" s="117"/>
      <c r="J169" s="117"/>
      <c r="K169" s="117"/>
      <c r="L169" s="118"/>
    </row>
    <row r="170" spans="1:12" x14ac:dyDescent="0.3">
      <c r="A170" s="131"/>
      <c r="B170" s="214"/>
      <c r="C170" s="125"/>
      <c r="D170" s="126"/>
      <c r="E170" s="129"/>
      <c r="F170" s="130">
        <f t="shared" si="22"/>
        <v>0</v>
      </c>
      <c r="G170" s="129"/>
      <c r="H170" s="129"/>
      <c r="I170" s="117"/>
      <c r="J170" s="117"/>
      <c r="K170" s="117"/>
      <c r="L170" s="118"/>
    </row>
    <row r="171" spans="1:12" x14ac:dyDescent="0.3">
      <c r="A171" s="131"/>
      <c r="B171" s="128"/>
      <c r="C171" s="125"/>
      <c r="D171" s="126"/>
      <c r="E171" s="129"/>
      <c r="F171" s="130">
        <f t="shared" si="22"/>
        <v>0</v>
      </c>
      <c r="G171" s="129"/>
      <c r="H171" s="129"/>
      <c r="I171" s="117"/>
      <c r="J171" s="117"/>
      <c r="K171" s="117"/>
      <c r="L171" s="118"/>
    </row>
    <row r="172" spans="1:12" ht="31.2" x14ac:dyDescent="0.3">
      <c r="A172" s="131"/>
      <c r="B172" s="282" t="s">
        <v>239</v>
      </c>
      <c r="C172" s="125"/>
      <c r="D172" s="126"/>
      <c r="E172" s="129"/>
      <c r="F172" s="130">
        <f t="shared" si="22"/>
        <v>0</v>
      </c>
      <c r="G172" s="129"/>
      <c r="H172" s="129"/>
      <c r="I172" s="117"/>
      <c r="J172" s="117"/>
      <c r="K172" s="117"/>
      <c r="L172" s="118"/>
    </row>
    <row r="173" spans="1:12" x14ac:dyDescent="0.3">
      <c r="A173" s="131"/>
      <c r="B173" s="186" t="s">
        <v>240</v>
      </c>
      <c r="C173" s="233" t="s">
        <v>241</v>
      </c>
      <c r="D173" s="233">
        <v>2</v>
      </c>
      <c r="E173" s="241"/>
      <c r="F173" s="130">
        <f t="shared" si="22"/>
        <v>0</v>
      </c>
      <c r="G173" s="129">
        <f>D173*E173</f>
        <v>0</v>
      </c>
      <c r="H173" s="129">
        <f>F173*D173</f>
        <v>0</v>
      </c>
      <c r="I173" s="117"/>
      <c r="J173" s="117"/>
      <c r="K173" s="117"/>
      <c r="L173" s="118"/>
    </row>
    <row r="174" spans="1:12" x14ac:dyDescent="0.3">
      <c r="A174" s="131"/>
      <c r="B174" s="187" t="s">
        <v>242</v>
      </c>
      <c r="C174" s="236" t="s">
        <v>241</v>
      </c>
      <c r="D174" s="236">
        <v>2</v>
      </c>
      <c r="E174" s="242"/>
      <c r="F174" s="130">
        <f t="shared" si="22"/>
        <v>0</v>
      </c>
      <c r="G174" s="129">
        <f t="shared" ref="G174:G204" si="23">D174*E174</f>
        <v>0</v>
      </c>
      <c r="H174" s="129">
        <f t="shared" ref="H174:H232" si="24">F174*D174</f>
        <v>0</v>
      </c>
      <c r="I174" s="117"/>
      <c r="J174" s="117"/>
      <c r="K174" s="117"/>
      <c r="L174" s="118"/>
    </row>
    <row r="175" spans="1:12" x14ac:dyDescent="0.3">
      <c r="A175" s="131"/>
      <c r="B175" s="187" t="s">
        <v>243</v>
      </c>
      <c r="C175" s="233" t="s">
        <v>241</v>
      </c>
      <c r="D175" s="233">
        <v>2</v>
      </c>
      <c r="E175" s="241"/>
      <c r="F175" s="130">
        <f t="shared" si="22"/>
        <v>0</v>
      </c>
      <c r="G175" s="129">
        <f t="shared" si="23"/>
        <v>0</v>
      </c>
      <c r="H175" s="129">
        <f t="shared" si="24"/>
        <v>0</v>
      </c>
      <c r="I175" s="117"/>
      <c r="J175" s="117"/>
      <c r="K175" s="117"/>
      <c r="L175" s="118"/>
    </row>
    <row r="176" spans="1:12" x14ac:dyDescent="0.3">
      <c r="A176" s="131"/>
      <c r="B176" s="187" t="s">
        <v>244</v>
      </c>
      <c r="C176" s="236" t="s">
        <v>224</v>
      </c>
      <c r="D176" s="236">
        <v>3</v>
      </c>
      <c r="E176" s="244"/>
      <c r="F176" s="130">
        <f t="shared" si="22"/>
        <v>0</v>
      </c>
      <c r="G176" s="129">
        <f t="shared" si="23"/>
        <v>0</v>
      </c>
      <c r="H176" s="129">
        <f t="shared" si="24"/>
        <v>0</v>
      </c>
      <c r="I176" s="117"/>
      <c r="J176" s="117"/>
      <c r="K176" s="117"/>
      <c r="L176" s="118"/>
    </row>
    <row r="177" spans="1:12" x14ac:dyDescent="0.3">
      <c r="A177" s="131"/>
      <c r="B177" s="187" t="s">
        <v>245</v>
      </c>
      <c r="C177" s="236" t="s">
        <v>214</v>
      </c>
      <c r="D177" s="236">
        <v>3</v>
      </c>
      <c r="E177" s="244"/>
      <c r="F177" s="130">
        <f t="shared" si="22"/>
        <v>0</v>
      </c>
      <c r="G177" s="129">
        <f t="shared" si="23"/>
        <v>0</v>
      </c>
      <c r="H177" s="129">
        <f t="shared" si="24"/>
        <v>0</v>
      </c>
      <c r="I177" s="117"/>
      <c r="J177" s="117"/>
      <c r="K177" s="117"/>
      <c r="L177" s="118"/>
    </row>
    <row r="178" spans="1:12" x14ac:dyDescent="0.3">
      <c r="A178" s="131"/>
      <c r="B178" s="187" t="s">
        <v>246</v>
      </c>
      <c r="C178" s="236" t="s">
        <v>214</v>
      </c>
      <c r="D178" s="236">
        <v>3</v>
      </c>
      <c r="E178" s="244"/>
      <c r="F178" s="130">
        <f t="shared" si="22"/>
        <v>0</v>
      </c>
      <c r="G178" s="129">
        <f t="shared" si="23"/>
        <v>0</v>
      </c>
      <c r="H178" s="129">
        <f t="shared" si="24"/>
        <v>0</v>
      </c>
      <c r="I178" s="117"/>
      <c r="J178" s="117"/>
      <c r="K178" s="117"/>
      <c r="L178" s="118"/>
    </row>
    <row r="179" spans="1:12" x14ac:dyDescent="0.3">
      <c r="A179" s="131"/>
      <c r="B179" s="187" t="s">
        <v>247</v>
      </c>
      <c r="C179" s="236" t="s">
        <v>214</v>
      </c>
      <c r="D179" s="236">
        <v>3</v>
      </c>
      <c r="E179" s="244"/>
      <c r="F179" s="130">
        <f t="shared" si="22"/>
        <v>0</v>
      </c>
      <c r="G179" s="129">
        <f t="shared" si="23"/>
        <v>0</v>
      </c>
      <c r="H179" s="129">
        <f t="shared" si="24"/>
        <v>0</v>
      </c>
      <c r="I179" s="117"/>
      <c r="J179" s="117"/>
      <c r="K179" s="117"/>
      <c r="L179" s="118"/>
    </row>
    <row r="180" spans="1:12" x14ac:dyDescent="0.3">
      <c r="A180" s="131"/>
      <c r="B180" s="238" t="s">
        <v>248</v>
      </c>
      <c r="C180" s="236" t="s">
        <v>214</v>
      </c>
      <c r="D180" s="236">
        <v>3</v>
      </c>
      <c r="E180" s="244"/>
      <c r="F180" s="130">
        <f t="shared" si="22"/>
        <v>0</v>
      </c>
      <c r="G180" s="129">
        <f t="shared" si="23"/>
        <v>0</v>
      </c>
      <c r="H180" s="129">
        <f t="shared" si="24"/>
        <v>0</v>
      </c>
      <c r="I180" s="117"/>
      <c r="J180" s="117"/>
      <c r="K180" s="117"/>
      <c r="L180" s="118"/>
    </row>
    <row r="181" spans="1:12" x14ac:dyDescent="0.3">
      <c r="A181" s="131"/>
      <c r="B181" s="187" t="s">
        <v>249</v>
      </c>
      <c r="C181" s="236" t="s">
        <v>214</v>
      </c>
      <c r="D181" s="236">
        <v>3</v>
      </c>
      <c r="E181" s="244"/>
      <c r="F181" s="130">
        <f t="shared" si="22"/>
        <v>0</v>
      </c>
      <c r="G181" s="129">
        <f t="shared" si="23"/>
        <v>0</v>
      </c>
      <c r="H181" s="129">
        <f t="shared" si="24"/>
        <v>0</v>
      </c>
      <c r="I181" s="117"/>
      <c r="J181" s="117"/>
      <c r="K181" s="117"/>
      <c r="L181" s="118"/>
    </row>
    <row r="182" spans="1:12" x14ac:dyDescent="0.3">
      <c r="A182" s="131"/>
      <c r="B182" s="187" t="s">
        <v>250</v>
      </c>
      <c r="C182" s="236" t="s">
        <v>214</v>
      </c>
      <c r="D182" s="236">
        <v>3</v>
      </c>
      <c r="E182" s="244"/>
      <c r="F182" s="130">
        <f t="shared" si="22"/>
        <v>0</v>
      </c>
      <c r="G182" s="129">
        <f t="shared" si="23"/>
        <v>0</v>
      </c>
      <c r="H182" s="129">
        <f t="shared" si="24"/>
        <v>0</v>
      </c>
      <c r="I182" s="117"/>
      <c r="J182" s="117"/>
      <c r="K182" s="117"/>
      <c r="L182" s="118"/>
    </row>
    <row r="183" spans="1:12" x14ac:dyDescent="0.3">
      <c r="A183" s="131"/>
      <c r="B183" s="238" t="s">
        <v>251</v>
      </c>
      <c r="C183" s="236" t="s">
        <v>214</v>
      </c>
      <c r="D183" s="236">
        <v>3</v>
      </c>
      <c r="E183" s="244"/>
      <c r="F183" s="130">
        <f t="shared" si="22"/>
        <v>0</v>
      </c>
      <c r="G183" s="129">
        <f t="shared" si="23"/>
        <v>0</v>
      </c>
      <c r="H183" s="129">
        <f t="shared" si="24"/>
        <v>0</v>
      </c>
      <c r="I183" s="117"/>
      <c r="J183" s="117"/>
      <c r="K183" s="117"/>
      <c r="L183" s="118"/>
    </row>
    <row r="184" spans="1:12" x14ac:dyDescent="0.3">
      <c r="A184" s="131"/>
      <c r="B184" s="238" t="s">
        <v>252</v>
      </c>
      <c r="C184" s="236" t="s">
        <v>214</v>
      </c>
      <c r="D184" s="236">
        <v>3</v>
      </c>
      <c r="E184" s="244"/>
      <c r="F184" s="130">
        <f t="shared" si="22"/>
        <v>0</v>
      </c>
      <c r="G184" s="129">
        <f t="shared" si="23"/>
        <v>0</v>
      </c>
      <c r="H184" s="129">
        <f t="shared" si="24"/>
        <v>0</v>
      </c>
      <c r="I184" s="117"/>
      <c r="J184" s="117"/>
      <c r="K184" s="117"/>
      <c r="L184" s="118"/>
    </row>
    <row r="185" spans="1:12" x14ac:dyDescent="0.3">
      <c r="A185" s="131"/>
      <c r="B185" s="238" t="s">
        <v>253</v>
      </c>
      <c r="C185" s="236" t="s">
        <v>214</v>
      </c>
      <c r="D185" s="236">
        <v>3</v>
      </c>
      <c r="E185" s="244"/>
      <c r="F185" s="130">
        <f t="shared" si="22"/>
        <v>0</v>
      </c>
      <c r="G185" s="129">
        <f t="shared" si="23"/>
        <v>0</v>
      </c>
      <c r="H185" s="129">
        <f t="shared" si="24"/>
        <v>0</v>
      </c>
      <c r="I185" s="117"/>
      <c r="J185" s="117"/>
      <c r="K185" s="117"/>
      <c r="L185" s="118"/>
    </row>
    <row r="186" spans="1:12" x14ac:dyDescent="0.3">
      <c r="A186" s="131"/>
      <c r="B186" s="238" t="s">
        <v>254</v>
      </c>
      <c r="C186" s="236" t="s">
        <v>224</v>
      </c>
      <c r="D186" s="236">
        <v>3</v>
      </c>
      <c r="E186" s="244"/>
      <c r="F186" s="130">
        <f t="shared" si="22"/>
        <v>0</v>
      </c>
      <c r="G186" s="129">
        <f t="shared" si="23"/>
        <v>0</v>
      </c>
      <c r="H186" s="129">
        <f t="shared" si="24"/>
        <v>0</v>
      </c>
      <c r="I186" s="117"/>
      <c r="J186" s="117"/>
      <c r="K186" s="117"/>
      <c r="L186" s="118"/>
    </row>
    <row r="187" spans="1:12" x14ac:dyDescent="0.3">
      <c r="A187" s="131"/>
      <c r="B187" s="238" t="s">
        <v>255</v>
      </c>
      <c r="C187" s="236" t="s">
        <v>224</v>
      </c>
      <c r="D187" s="236">
        <v>3</v>
      </c>
      <c r="E187" s="244"/>
      <c r="F187" s="130">
        <f t="shared" si="22"/>
        <v>0</v>
      </c>
      <c r="G187" s="129">
        <f t="shared" si="23"/>
        <v>0</v>
      </c>
      <c r="H187" s="129">
        <f t="shared" si="24"/>
        <v>0</v>
      </c>
      <c r="I187" s="117"/>
      <c r="J187" s="117"/>
      <c r="K187" s="117"/>
      <c r="L187" s="118"/>
    </row>
    <row r="188" spans="1:12" x14ac:dyDescent="0.3">
      <c r="A188" s="131"/>
      <c r="B188" s="238" t="s">
        <v>256</v>
      </c>
      <c r="C188" s="236" t="s">
        <v>224</v>
      </c>
      <c r="D188" s="236">
        <v>3</v>
      </c>
      <c r="E188" s="244"/>
      <c r="F188" s="130">
        <f t="shared" si="22"/>
        <v>0</v>
      </c>
      <c r="G188" s="129">
        <f t="shared" si="23"/>
        <v>0</v>
      </c>
      <c r="H188" s="129">
        <f t="shared" si="24"/>
        <v>0</v>
      </c>
      <c r="I188" s="117"/>
      <c r="J188" s="117"/>
      <c r="K188" s="117"/>
      <c r="L188" s="118"/>
    </row>
    <row r="189" spans="1:12" x14ac:dyDescent="0.3">
      <c r="A189" s="131"/>
      <c r="B189" s="238" t="s">
        <v>257</v>
      </c>
      <c r="C189" s="236" t="s">
        <v>224</v>
      </c>
      <c r="D189" s="236">
        <v>3</v>
      </c>
      <c r="E189" s="244"/>
      <c r="F189" s="130">
        <f t="shared" si="22"/>
        <v>0</v>
      </c>
      <c r="G189" s="129">
        <f t="shared" si="23"/>
        <v>0</v>
      </c>
      <c r="H189" s="129">
        <f t="shared" si="24"/>
        <v>0</v>
      </c>
      <c r="I189" s="117"/>
      <c r="J189" s="117"/>
      <c r="K189" s="117"/>
      <c r="L189" s="118"/>
    </row>
    <row r="190" spans="1:12" x14ac:dyDescent="0.3">
      <c r="A190" s="131"/>
      <c r="B190" s="238" t="s">
        <v>258</v>
      </c>
      <c r="C190" s="236" t="s">
        <v>224</v>
      </c>
      <c r="D190" s="236">
        <v>3</v>
      </c>
      <c r="E190" s="244"/>
      <c r="F190" s="130">
        <f t="shared" si="22"/>
        <v>0</v>
      </c>
      <c r="G190" s="129">
        <f t="shared" si="23"/>
        <v>0</v>
      </c>
      <c r="H190" s="129">
        <f t="shared" si="24"/>
        <v>0</v>
      </c>
      <c r="I190" s="117"/>
      <c r="J190" s="117"/>
      <c r="K190" s="117"/>
      <c r="L190" s="118"/>
    </row>
    <row r="191" spans="1:12" x14ac:dyDescent="0.3">
      <c r="A191" s="131"/>
      <c r="B191" s="238" t="s">
        <v>259</v>
      </c>
      <c r="C191" s="236" t="s">
        <v>234</v>
      </c>
      <c r="D191" s="236">
        <v>3</v>
      </c>
      <c r="E191" s="244"/>
      <c r="F191" s="130">
        <f t="shared" si="22"/>
        <v>0</v>
      </c>
      <c r="G191" s="129">
        <f t="shared" si="23"/>
        <v>0</v>
      </c>
      <c r="H191" s="129">
        <f t="shared" si="24"/>
        <v>0</v>
      </c>
      <c r="I191" s="117"/>
      <c r="J191" s="117"/>
      <c r="K191" s="117"/>
      <c r="L191" s="118"/>
    </row>
    <row r="192" spans="1:12" x14ac:dyDescent="0.3">
      <c r="A192" s="131"/>
      <c r="B192" s="238" t="s">
        <v>260</v>
      </c>
      <c r="C192" s="236" t="s">
        <v>214</v>
      </c>
      <c r="D192" s="236">
        <v>3</v>
      </c>
      <c r="E192" s="244"/>
      <c r="F192" s="130">
        <f t="shared" si="22"/>
        <v>0</v>
      </c>
      <c r="G192" s="129">
        <f t="shared" si="23"/>
        <v>0</v>
      </c>
      <c r="H192" s="129">
        <f t="shared" si="24"/>
        <v>0</v>
      </c>
      <c r="I192" s="117"/>
      <c r="J192" s="117"/>
      <c r="K192" s="117"/>
      <c r="L192" s="118"/>
    </row>
    <row r="193" spans="1:12" x14ac:dyDescent="0.3">
      <c r="A193" s="131"/>
      <c r="B193" s="238" t="s">
        <v>261</v>
      </c>
      <c r="C193" s="236" t="s">
        <v>214</v>
      </c>
      <c r="D193" s="236">
        <v>3</v>
      </c>
      <c r="E193" s="244"/>
      <c r="F193" s="130">
        <f t="shared" si="22"/>
        <v>0</v>
      </c>
      <c r="G193" s="129">
        <f t="shared" si="23"/>
        <v>0</v>
      </c>
      <c r="H193" s="129">
        <f t="shared" si="24"/>
        <v>0</v>
      </c>
      <c r="I193" s="117"/>
      <c r="J193" s="117"/>
      <c r="K193" s="117"/>
      <c r="L193" s="118"/>
    </row>
    <row r="194" spans="1:12" x14ac:dyDescent="0.3">
      <c r="A194" s="131"/>
      <c r="B194" s="238" t="s">
        <v>262</v>
      </c>
      <c r="C194" s="236" t="s">
        <v>214</v>
      </c>
      <c r="D194" s="236">
        <v>3</v>
      </c>
      <c r="E194" s="244"/>
      <c r="F194" s="130">
        <f t="shared" si="22"/>
        <v>0</v>
      </c>
      <c r="G194" s="129">
        <f t="shared" si="23"/>
        <v>0</v>
      </c>
      <c r="H194" s="129">
        <f t="shared" si="24"/>
        <v>0</v>
      </c>
      <c r="I194" s="117"/>
      <c r="J194" s="117"/>
      <c r="K194" s="117"/>
      <c r="L194" s="118"/>
    </row>
    <row r="195" spans="1:12" x14ac:dyDescent="0.3">
      <c r="A195" s="131"/>
      <c r="B195" s="238" t="s">
        <v>263</v>
      </c>
      <c r="C195" s="236" t="s">
        <v>214</v>
      </c>
      <c r="D195" s="236">
        <v>3</v>
      </c>
      <c r="E195" s="244"/>
      <c r="F195" s="130">
        <f t="shared" si="22"/>
        <v>0</v>
      </c>
      <c r="G195" s="129">
        <f t="shared" si="23"/>
        <v>0</v>
      </c>
      <c r="H195" s="129">
        <f t="shared" si="24"/>
        <v>0</v>
      </c>
      <c r="I195" s="117"/>
      <c r="J195" s="117"/>
      <c r="K195" s="117"/>
      <c r="L195" s="118"/>
    </row>
    <row r="196" spans="1:12" x14ac:dyDescent="0.3">
      <c r="A196" s="208"/>
      <c r="B196" s="238" t="s">
        <v>264</v>
      </c>
      <c r="C196" s="236" t="s">
        <v>214</v>
      </c>
      <c r="D196" s="236">
        <v>3</v>
      </c>
      <c r="E196" s="244"/>
      <c r="F196" s="130">
        <f t="shared" si="22"/>
        <v>0</v>
      </c>
      <c r="G196" s="129">
        <f t="shared" si="23"/>
        <v>0</v>
      </c>
      <c r="H196" s="129">
        <f t="shared" si="24"/>
        <v>0</v>
      </c>
      <c r="I196" s="117"/>
      <c r="J196" s="117"/>
      <c r="K196" s="117"/>
      <c r="L196" s="118"/>
    </row>
    <row r="197" spans="1:12" x14ac:dyDescent="0.3">
      <c r="A197" s="208"/>
      <c r="B197" s="238" t="s">
        <v>265</v>
      </c>
      <c r="C197" s="236" t="s">
        <v>214</v>
      </c>
      <c r="D197" s="236">
        <v>3</v>
      </c>
      <c r="E197" s="244"/>
      <c r="F197" s="130">
        <f t="shared" si="22"/>
        <v>0</v>
      </c>
      <c r="G197" s="129">
        <f t="shared" si="23"/>
        <v>0</v>
      </c>
      <c r="H197" s="129">
        <f t="shared" si="24"/>
        <v>0</v>
      </c>
      <c r="I197" s="117"/>
      <c r="J197" s="117"/>
      <c r="K197" s="117"/>
      <c r="L197" s="118"/>
    </row>
    <row r="198" spans="1:12" x14ac:dyDescent="0.3">
      <c r="A198" s="208"/>
      <c r="B198" s="238" t="s">
        <v>266</v>
      </c>
      <c r="C198" s="236" t="s">
        <v>214</v>
      </c>
      <c r="D198" s="236">
        <v>3</v>
      </c>
      <c r="E198" s="244"/>
      <c r="F198" s="130">
        <f t="shared" si="22"/>
        <v>0</v>
      </c>
      <c r="G198" s="129">
        <f t="shared" si="23"/>
        <v>0</v>
      </c>
      <c r="H198" s="129">
        <f t="shared" si="24"/>
        <v>0</v>
      </c>
      <c r="I198" s="117"/>
      <c r="J198" s="117"/>
      <c r="K198" s="117"/>
      <c r="L198" s="118"/>
    </row>
    <row r="199" spans="1:12" x14ac:dyDescent="0.3">
      <c r="A199" s="208"/>
      <c r="B199" s="238" t="s">
        <v>267</v>
      </c>
      <c r="C199" s="236" t="s">
        <v>214</v>
      </c>
      <c r="D199" s="236">
        <v>3</v>
      </c>
      <c r="E199" s="244"/>
      <c r="F199" s="130">
        <f t="shared" si="22"/>
        <v>0</v>
      </c>
      <c r="G199" s="129">
        <f t="shared" si="23"/>
        <v>0</v>
      </c>
      <c r="H199" s="129">
        <f t="shared" si="24"/>
        <v>0</v>
      </c>
      <c r="I199" s="117"/>
      <c r="J199" s="117"/>
      <c r="K199" s="117"/>
      <c r="L199" s="118"/>
    </row>
    <row r="200" spans="1:12" x14ac:dyDescent="0.3">
      <c r="A200" s="208"/>
      <c r="B200" s="238" t="s">
        <v>268</v>
      </c>
      <c r="C200" s="236" t="s">
        <v>214</v>
      </c>
      <c r="D200" s="236">
        <v>3</v>
      </c>
      <c r="E200" s="244"/>
      <c r="F200" s="130">
        <f t="shared" si="22"/>
        <v>0</v>
      </c>
      <c r="G200" s="129">
        <f t="shared" si="23"/>
        <v>0</v>
      </c>
      <c r="H200" s="129">
        <f t="shared" si="24"/>
        <v>0</v>
      </c>
      <c r="I200" s="117"/>
      <c r="J200" s="117"/>
      <c r="K200" s="117"/>
      <c r="L200" s="118"/>
    </row>
    <row r="201" spans="1:12" x14ac:dyDescent="0.3">
      <c r="A201" s="208"/>
      <c r="B201" s="238" t="s">
        <v>269</v>
      </c>
      <c r="C201" s="236" t="s">
        <v>214</v>
      </c>
      <c r="D201" s="236">
        <v>3</v>
      </c>
      <c r="E201" s="244"/>
      <c r="F201" s="130">
        <f t="shared" si="22"/>
        <v>0</v>
      </c>
      <c r="G201" s="129">
        <f t="shared" si="23"/>
        <v>0</v>
      </c>
      <c r="H201" s="129">
        <f t="shared" si="24"/>
        <v>0</v>
      </c>
      <c r="I201" s="117"/>
      <c r="J201" s="117"/>
      <c r="K201" s="117"/>
      <c r="L201" s="118"/>
    </row>
    <row r="202" spans="1:12" x14ac:dyDescent="0.3">
      <c r="A202" s="208"/>
      <c r="B202" s="238" t="s">
        <v>270</v>
      </c>
      <c r="C202" s="236" t="s">
        <v>214</v>
      </c>
      <c r="D202" s="236">
        <v>3</v>
      </c>
      <c r="E202" s="244"/>
      <c r="F202" s="130">
        <f t="shared" si="22"/>
        <v>0</v>
      </c>
      <c r="G202" s="129">
        <f t="shared" si="23"/>
        <v>0</v>
      </c>
      <c r="H202" s="129">
        <f t="shared" si="24"/>
        <v>0</v>
      </c>
      <c r="I202" s="117"/>
      <c r="J202" s="117"/>
      <c r="K202" s="117"/>
      <c r="L202" s="118"/>
    </row>
    <row r="203" spans="1:12" x14ac:dyDescent="0.3">
      <c r="A203" s="208"/>
      <c r="B203" s="238" t="s">
        <v>271</v>
      </c>
      <c r="C203" s="236" t="s">
        <v>142</v>
      </c>
      <c r="D203" s="236">
        <v>3</v>
      </c>
      <c r="E203" s="244"/>
      <c r="F203" s="130">
        <f t="shared" si="22"/>
        <v>0</v>
      </c>
      <c r="G203" s="129">
        <f t="shared" si="23"/>
        <v>0</v>
      </c>
      <c r="H203" s="129">
        <f t="shared" si="24"/>
        <v>0</v>
      </c>
      <c r="I203" s="117"/>
      <c r="J203" s="117"/>
      <c r="K203" s="117"/>
      <c r="L203" s="118"/>
    </row>
    <row r="204" spans="1:12" x14ac:dyDescent="0.3">
      <c r="A204" s="208"/>
      <c r="B204" s="238" t="s">
        <v>272</v>
      </c>
      <c r="C204" s="236" t="s">
        <v>224</v>
      </c>
      <c r="D204" s="236">
        <v>3</v>
      </c>
      <c r="E204" s="244"/>
      <c r="F204" s="130">
        <f t="shared" si="22"/>
        <v>0</v>
      </c>
      <c r="G204" s="129">
        <f t="shared" si="23"/>
        <v>0</v>
      </c>
      <c r="H204" s="129">
        <f t="shared" si="24"/>
        <v>0</v>
      </c>
      <c r="I204" s="117"/>
      <c r="J204" s="117"/>
      <c r="K204" s="117"/>
      <c r="L204" s="118"/>
    </row>
    <row r="205" spans="1:12" x14ac:dyDescent="0.3">
      <c r="A205" s="208"/>
      <c r="B205" s="238" t="s">
        <v>273</v>
      </c>
      <c r="C205" s="236" t="s">
        <v>274</v>
      </c>
      <c r="D205" s="236">
        <v>3</v>
      </c>
      <c r="E205" s="244"/>
      <c r="F205" s="130">
        <f t="shared" si="22"/>
        <v>0</v>
      </c>
      <c r="G205" s="129">
        <f t="shared" ref="G205:G241" si="25">D205*E205</f>
        <v>0</v>
      </c>
      <c r="H205" s="129">
        <f t="shared" si="24"/>
        <v>0</v>
      </c>
      <c r="I205" s="117"/>
      <c r="J205" s="117"/>
      <c r="K205" s="117"/>
      <c r="L205" s="118"/>
    </row>
    <row r="206" spans="1:12" x14ac:dyDescent="0.3">
      <c r="A206" s="208"/>
      <c r="B206" s="238" t="s">
        <v>275</v>
      </c>
      <c r="C206" s="236" t="s">
        <v>224</v>
      </c>
      <c r="D206" s="236">
        <v>3</v>
      </c>
      <c r="E206" s="244"/>
      <c r="F206" s="130">
        <f t="shared" si="22"/>
        <v>0</v>
      </c>
      <c r="G206" s="129">
        <f t="shared" si="25"/>
        <v>0</v>
      </c>
      <c r="H206" s="129">
        <f t="shared" si="24"/>
        <v>0</v>
      </c>
      <c r="I206" s="117"/>
      <c r="J206" s="117"/>
      <c r="K206" s="117"/>
      <c r="L206" s="118"/>
    </row>
    <row r="207" spans="1:12" x14ac:dyDescent="0.3">
      <c r="A207" s="208"/>
      <c r="B207" s="238" t="s">
        <v>276</v>
      </c>
      <c r="C207" s="236" t="s">
        <v>214</v>
      </c>
      <c r="D207" s="236">
        <v>3</v>
      </c>
      <c r="E207" s="244"/>
      <c r="F207" s="130">
        <f t="shared" si="22"/>
        <v>0</v>
      </c>
      <c r="G207" s="129">
        <f t="shared" si="25"/>
        <v>0</v>
      </c>
      <c r="H207" s="129">
        <f t="shared" si="24"/>
        <v>0</v>
      </c>
      <c r="I207" s="117"/>
      <c r="J207" s="117"/>
      <c r="K207" s="117"/>
      <c r="L207" s="118"/>
    </row>
    <row r="208" spans="1:12" x14ac:dyDescent="0.3">
      <c r="A208" s="208"/>
      <c r="B208" s="238" t="s">
        <v>277</v>
      </c>
      <c r="C208" s="236" t="s">
        <v>224</v>
      </c>
      <c r="D208" s="236">
        <v>3</v>
      </c>
      <c r="E208" s="244"/>
      <c r="F208" s="130">
        <f t="shared" si="22"/>
        <v>0</v>
      </c>
      <c r="G208" s="129">
        <f t="shared" si="25"/>
        <v>0</v>
      </c>
      <c r="H208" s="129">
        <f t="shared" si="24"/>
        <v>0</v>
      </c>
      <c r="I208" s="117"/>
      <c r="J208" s="117"/>
      <c r="K208" s="117"/>
      <c r="L208" s="118"/>
    </row>
    <row r="209" spans="1:12" x14ac:dyDescent="0.3">
      <c r="A209" s="208"/>
      <c r="B209" s="238" t="s">
        <v>278</v>
      </c>
      <c r="C209" s="236" t="s">
        <v>224</v>
      </c>
      <c r="D209" s="236">
        <v>3</v>
      </c>
      <c r="E209" s="244"/>
      <c r="F209" s="130">
        <f t="shared" si="22"/>
        <v>0</v>
      </c>
      <c r="G209" s="129">
        <f t="shared" si="25"/>
        <v>0</v>
      </c>
      <c r="H209" s="129">
        <f t="shared" si="24"/>
        <v>0</v>
      </c>
      <c r="I209" s="117"/>
      <c r="J209" s="117"/>
      <c r="K209" s="117"/>
      <c r="L209" s="118"/>
    </row>
    <row r="210" spans="1:12" x14ac:dyDescent="0.3">
      <c r="A210" s="208"/>
      <c r="B210" s="238" t="s">
        <v>279</v>
      </c>
      <c r="C210" s="236" t="s">
        <v>224</v>
      </c>
      <c r="D210" s="236">
        <v>3</v>
      </c>
      <c r="E210" s="244"/>
      <c r="F210" s="130">
        <f t="shared" si="22"/>
        <v>0</v>
      </c>
      <c r="G210" s="129">
        <f t="shared" si="25"/>
        <v>0</v>
      </c>
      <c r="H210" s="129">
        <f t="shared" si="24"/>
        <v>0</v>
      </c>
      <c r="I210" s="117"/>
      <c r="J210" s="117"/>
      <c r="K210" s="117"/>
      <c r="L210" s="118"/>
    </row>
    <row r="211" spans="1:12" x14ac:dyDescent="0.3">
      <c r="A211" s="208"/>
      <c r="B211" s="238" t="s">
        <v>280</v>
      </c>
      <c r="C211" s="236" t="s">
        <v>224</v>
      </c>
      <c r="D211" s="236">
        <v>3</v>
      </c>
      <c r="E211" s="244"/>
      <c r="F211" s="130">
        <f t="shared" si="22"/>
        <v>0</v>
      </c>
      <c r="G211" s="129">
        <f t="shared" si="25"/>
        <v>0</v>
      </c>
      <c r="H211" s="129">
        <f t="shared" si="24"/>
        <v>0</v>
      </c>
      <c r="I211" s="117"/>
      <c r="J211" s="117"/>
      <c r="K211" s="117"/>
      <c r="L211" s="118"/>
    </row>
    <row r="212" spans="1:12" x14ac:dyDescent="0.3">
      <c r="A212" s="208"/>
      <c r="B212" s="238" t="s">
        <v>281</v>
      </c>
      <c r="C212" s="236" t="s">
        <v>224</v>
      </c>
      <c r="D212" s="236">
        <v>3</v>
      </c>
      <c r="E212" s="244"/>
      <c r="F212" s="130">
        <f t="shared" si="22"/>
        <v>0</v>
      </c>
      <c r="G212" s="129">
        <f t="shared" si="25"/>
        <v>0</v>
      </c>
      <c r="H212" s="129">
        <f t="shared" si="24"/>
        <v>0</v>
      </c>
      <c r="I212" s="117"/>
      <c r="J212" s="117"/>
      <c r="K212" s="117"/>
      <c r="L212" s="118"/>
    </row>
    <row r="213" spans="1:12" x14ac:dyDescent="0.3">
      <c r="A213" s="208"/>
      <c r="B213" s="238" t="s">
        <v>282</v>
      </c>
      <c r="C213" s="236" t="s">
        <v>224</v>
      </c>
      <c r="D213" s="236">
        <v>3</v>
      </c>
      <c r="E213" s="244"/>
      <c r="F213" s="130">
        <f t="shared" si="22"/>
        <v>0</v>
      </c>
      <c r="G213" s="129">
        <f t="shared" si="25"/>
        <v>0</v>
      </c>
      <c r="H213" s="129">
        <f t="shared" si="24"/>
        <v>0</v>
      </c>
      <c r="I213" s="117"/>
      <c r="J213" s="117"/>
      <c r="K213" s="117"/>
      <c r="L213" s="118"/>
    </row>
    <row r="214" spans="1:12" x14ac:dyDescent="0.3">
      <c r="A214" s="208"/>
      <c r="B214" s="238" t="s">
        <v>283</v>
      </c>
      <c r="C214" s="236" t="s">
        <v>214</v>
      </c>
      <c r="D214" s="236">
        <v>3</v>
      </c>
      <c r="E214" s="244"/>
      <c r="F214" s="130">
        <f t="shared" si="22"/>
        <v>0</v>
      </c>
      <c r="G214" s="129">
        <f t="shared" si="25"/>
        <v>0</v>
      </c>
      <c r="H214" s="129">
        <f t="shared" si="24"/>
        <v>0</v>
      </c>
      <c r="I214" s="117"/>
      <c r="J214" s="117"/>
      <c r="K214" s="117"/>
      <c r="L214" s="118"/>
    </row>
    <row r="215" spans="1:12" ht="31.2" x14ac:dyDescent="0.3">
      <c r="A215" s="208"/>
      <c r="B215" s="187" t="s">
        <v>284</v>
      </c>
      <c r="C215" s="236" t="s">
        <v>214</v>
      </c>
      <c r="D215" s="236">
        <v>3</v>
      </c>
      <c r="E215" s="244"/>
      <c r="F215" s="130">
        <f t="shared" si="22"/>
        <v>0</v>
      </c>
      <c r="G215" s="245">
        <f t="shared" si="25"/>
        <v>0</v>
      </c>
      <c r="H215" s="129">
        <f t="shared" si="24"/>
        <v>0</v>
      </c>
      <c r="I215" s="117"/>
      <c r="J215" s="117"/>
      <c r="K215" s="117"/>
      <c r="L215" s="118"/>
    </row>
    <row r="216" spans="1:12" x14ac:dyDescent="0.3">
      <c r="A216" s="208"/>
      <c r="B216" s="238" t="s">
        <v>285</v>
      </c>
      <c r="C216" s="236" t="s">
        <v>214</v>
      </c>
      <c r="D216" s="236">
        <v>3</v>
      </c>
      <c r="E216" s="244"/>
      <c r="F216" s="130">
        <f t="shared" si="22"/>
        <v>0</v>
      </c>
      <c r="G216" s="129">
        <f t="shared" si="25"/>
        <v>0</v>
      </c>
      <c r="H216" s="129">
        <f t="shared" si="24"/>
        <v>0</v>
      </c>
      <c r="I216" s="117"/>
      <c r="J216" s="117"/>
      <c r="K216" s="117"/>
      <c r="L216" s="118"/>
    </row>
    <row r="217" spans="1:12" x14ac:dyDescent="0.3">
      <c r="A217" s="208"/>
      <c r="B217" s="238" t="s">
        <v>286</v>
      </c>
      <c r="C217" s="236" t="s">
        <v>214</v>
      </c>
      <c r="D217" s="236">
        <v>3</v>
      </c>
      <c r="E217" s="244"/>
      <c r="F217" s="130">
        <f t="shared" si="22"/>
        <v>0</v>
      </c>
      <c r="G217" s="129">
        <f t="shared" si="25"/>
        <v>0</v>
      </c>
      <c r="H217" s="129">
        <f t="shared" si="24"/>
        <v>0</v>
      </c>
      <c r="I217" s="117"/>
      <c r="J217" s="117"/>
      <c r="K217" s="117"/>
      <c r="L217" s="118"/>
    </row>
    <row r="218" spans="1:12" x14ac:dyDescent="0.3">
      <c r="A218" s="208"/>
      <c r="B218" s="238" t="s">
        <v>287</v>
      </c>
      <c r="C218" s="236" t="s">
        <v>214</v>
      </c>
      <c r="D218" s="236">
        <v>3</v>
      </c>
      <c r="E218" s="244"/>
      <c r="F218" s="130">
        <f t="shared" si="22"/>
        <v>0</v>
      </c>
      <c r="G218" s="129">
        <f t="shared" si="25"/>
        <v>0</v>
      </c>
      <c r="H218" s="129">
        <f t="shared" si="24"/>
        <v>0</v>
      </c>
      <c r="I218" s="117"/>
      <c r="J218" s="117"/>
      <c r="K218" s="117"/>
      <c r="L218" s="118"/>
    </row>
    <row r="219" spans="1:12" x14ac:dyDescent="0.3">
      <c r="A219" s="208"/>
      <c r="B219" s="238" t="s">
        <v>288</v>
      </c>
      <c r="C219" s="236"/>
      <c r="D219" s="236"/>
      <c r="E219" s="243"/>
      <c r="F219" s="130">
        <f t="shared" si="22"/>
        <v>0</v>
      </c>
      <c r="G219" s="129">
        <f>SUM(G173:G218)</f>
        <v>0</v>
      </c>
      <c r="H219" s="129">
        <f t="shared" si="24"/>
        <v>0</v>
      </c>
      <c r="I219" s="117"/>
      <c r="J219" s="117"/>
      <c r="K219" s="117"/>
      <c r="L219" s="118"/>
    </row>
    <row r="220" spans="1:12" x14ac:dyDescent="0.3">
      <c r="A220" s="208"/>
      <c r="B220" s="246" t="s">
        <v>289</v>
      </c>
      <c r="C220" s="236"/>
      <c r="D220" s="236"/>
      <c r="E220" s="243"/>
      <c r="F220" s="130">
        <f t="shared" si="22"/>
        <v>0</v>
      </c>
      <c r="G220" s="129"/>
      <c r="H220" s="129">
        <f t="shared" si="24"/>
        <v>0</v>
      </c>
      <c r="I220" s="117"/>
      <c r="J220" s="117"/>
      <c r="K220" s="117"/>
      <c r="L220" s="118"/>
    </row>
    <row r="221" spans="1:12" x14ac:dyDescent="0.3">
      <c r="A221" s="208"/>
      <c r="B221" s="247" t="s">
        <v>290</v>
      </c>
      <c r="C221" s="236" t="s">
        <v>107</v>
      </c>
      <c r="D221" s="236">
        <v>12</v>
      </c>
      <c r="E221" s="243"/>
      <c r="F221" s="130">
        <f t="shared" si="22"/>
        <v>0</v>
      </c>
      <c r="G221" s="129">
        <f t="shared" si="25"/>
        <v>0</v>
      </c>
      <c r="H221" s="129">
        <f t="shared" si="24"/>
        <v>0</v>
      </c>
      <c r="I221" s="117"/>
      <c r="J221" s="117"/>
      <c r="K221" s="117"/>
      <c r="L221" s="118"/>
    </row>
    <row r="222" spans="1:12" x14ac:dyDescent="0.3">
      <c r="A222" s="208"/>
      <c r="B222" s="247" t="s">
        <v>291</v>
      </c>
      <c r="C222" s="236" t="s">
        <v>241</v>
      </c>
      <c r="D222" s="236">
        <v>10</v>
      </c>
      <c r="E222" s="243"/>
      <c r="F222" s="130">
        <f t="shared" si="22"/>
        <v>0</v>
      </c>
      <c r="G222" s="129">
        <f t="shared" si="25"/>
        <v>0</v>
      </c>
      <c r="H222" s="129">
        <f t="shared" si="24"/>
        <v>0</v>
      </c>
      <c r="I222" s="117"/>
      <c r="J222" s="117"/>
      <c r="K222" s="117"/>
      <c r="L222" s="118"/>
    </row>
    <row r="223" spans="1:12" x14ac:dyDescent="0.3">
      <c r="A223" s="208"/>
      <c r="B223" s="247" t="s">
        <v>292</v>
      </c>
      <c r="C223" s="236" t="s">
        <v>241</v>
      </c>
      <c r="D223" s="236">
        <v>2</v>
      </c>
      <c r="E223" s="243"/>
      <c r="F223" s="130">
        <f t="shared" si="22"/>
        <v>0</v>
      </c>
      <c r="G223" s="129">
        <f t="shared" si="25"/>
        <v>0</v>
      </c>
      <c r="H223" s="129">
        <f t="shared" si="24"/>
        <v>0</v>
      </c>
      <c r="I223" s="117"/>
      <c r="J223" s="117"/>
      <c r="K223" s="117"/>
      <c r="L223" s="118"/>
    </row>
    <row r="224" spans="1:12" x14ac:dyDescent="0.3">
      <c r="A224" s="208"/>
      <c r="B224" s="247" t="s">
        <v>293</v>
      </c>
      <c r="C224" s="236" t="s">
        <v>241</v>
      </c>
      <c r="D224" s="236">
        <v>8</v>
      </c>
      <c r="E224" s="243"/>
      <c r="F224" s="130">
        <f t="shared" si="22"/>
        <v>0</v>
      </c>
      <c r="G224" s="129">
        <f t="shared" si="25"/>
        <v>0</v>
      </c>
      <c r="H224" s="129">
        <f t="shared" si="24"/>
        <v>0</v>
      </c>
      <c r="I224" s="117"/>
      <c r="J224" s="117"/>
      <c r="K224" s="117"/>
      <c r="L224" s="118"/>
    </row>
    <row r="225" spans="1:12" x14ac:dyDescent="0.3">
      <c r="A225" s="208"/>
      <c r="B225" s="247" t="s">
        <v>294</v>
      </c>
      <c r="C225" s="236" t="s">
        <v>241</v>
      </c>
      <c r="D225" s="236">
        <v>4</v>
      </c>
      <c r="E225" s="243"/>
      <c r="F225" s="130">
        <f t="shared" si="22"/>
        <v>0</v>
      </c>
      <c r="G225" s="129">
        <f t="shared" si="25"/>
        <v>0</v>
      </c>
      <c r="H225" s="129">
        <f t="shared" si="24"/>
        <v>0</v>
      </c>
      <c r="I225" s="117"/>
      <c r="J225" s="117"/>
      <c r="K225" s="117"/>
      <c r="L225" s="118"/>
    </row>
    <row r="226" spans="1:12" x14ac:dyDescent="0.3">
      <c r="A226" s="208"/>
      <c r="B226" s="247" t="s">
        <v>295</v>
      </c>
      <c r="C226" s="236" t="s">
        <v>241</v>
      </c>
      <c r="D226" s="236">
        <v>3</v>
      </c>
      <c r="E226" s="243"/>
      <c r="F226" s="130">
        <f t="shared" si="22"/>
        <v>0</v>
      </c>
      <c r="G226" s="129">
        <f t="shared" si="25"/>
        <v>0</v>
      </c>
      <c r="H226" s="129">
        <f t="shared" si="24"/>
        <v>0</v>
      </c>
      <c r="I226" s="117"/>
      <c r="J226" s="117"/>
      <c r="K226" s="117"/>
      <c r="L226" s="118"/>
    </row>
    <row r="227" spans="1:12" x14ac:dyDescent="0.3">
      <c r="A227" s="208"/>
      <c r="B227" s="247" t="s">
        <v>296</v>
      </c>
      <c r="C227" s="236" t="s">
        <v>241</v>
      </c>
      <c r="D227" s="236">
        <v>9</v>
      </c>
      <c r="E227" s="243"/>
      <c r="F227" s="130">
        <f t="shared" si="22"/>
        <v>0</v>
      </c>
      <c r="G227" s="129">
        <f t="shared" si="25"/>
        <v>0</v>
      </c>
      <c r="H227" s="129">
        <f t="shared" si="24"/>
        <v>0</v>
      </c>
      <c r="I227" s="117"/>
      <c r="J227" s="117"/>
      <c r="K227" s="117"/>
      <c r="L227" s="118"/>
    </row>
    <row r="228" spans="1:12" x14ac:dyDescent="0.3">
      <c r="A228" s="208"/>
      <c r="B228" s="247" t="s">
        <v>297</v>
      </c>
      <c r="C228" s="236" t="s">
        <v>241</v>
      </c>
      <c r="D228" s="236">
        <v>4</v>
      </c>
      <c r="E228" s="243"/>
      <c r="F228" s="130">
        <f t="shared" ref="F228:F241" si="26">E228/2600</f>
        <v>0</v>
      </c>
      <c r="G228" s="129">
        <f t="shared" si="25"/>
        <v>0</v>
      </c>
      <c r="H228" s="129">
        <f t="shared" si="24"/>
        <v>0</v>
      </c>
      <c r="I228" s="117"/>
      <c r="J228" s="117"/>
      <c r="K228" s="117"/>
      <c r="L228" s="118"/>
    </row>
    <row r="229" spans="1:12" x14ac:dyDescent="0.3">
      <c r="A229" s="208"/>
      <c r="B229" s="247" t="s">
        <v>298</v>
      </c>
      <c r="C229" s="236" t="s">
        <v>241</v>
      </c>
      <c r="D229" s="236">
        <v>2</v>
      </c>
      <c r="E229" s="243"/>
      <c r="F229" s="130">
        <f t="shared" si="26"/>
        <v>0</v>
      </c>
      <c r="G229" s="129">
        <f t="shared" si="25"/>
        <v>0</v>
      </c>
      <c r="H229" s="129">
        <f t="shared" si="24"/>
        <v>0</v>
      </c>
      <c r="I229" s="117"/>
      <c r="J229" s="117"/>
      <c r="K229" s="117"/>
      <c r="L229" s="118"/>
    </row>
    <row r="230" spans="1:12" x14ac:dyDescent="0.3">
      <c r="A230" s="208"/>
      <c r="B230" s="238"/>
      <c r="C230" s="236"/>
      <c r="D230" s="236"/>
      <c r="E230" s="243"/>
      <c r="F230" s="130">
        <f t="shared" si="26"/>
        <v>0</v>
      </c>
      <c r="G230" s="129"/>
      <c r="H230" s="129">
        <f t="shared" si="24"/>
        <v>0</v>
      </c>
      <c r="I230" s="117"/>
      <c r="J230" s="117"/>
      <c r="K230" s="117"/>
      <c r="L230" s="118"/>
    </row>
    <row r="231" spans="1:12" x14ac:dyDescent="0.3">
      <c r="A231" s="208"/>
      <c r="B231" s="187" t="s">
        <v>299</v>
      </c>
      <c r="C231" s="233" t="s">
        <v>241</v>
      </c>
      <c r="D231" s="233">
        <v>1</v>
      </c>
      <c r="E231" s="241"/>
      <c r="F231" s="130">
        <f t="shared" si="26"/>
        <v>0</v>
      </c>
      <c r="G231" s="129">
        <f t="shared" si="25"/>
        <v>0</v>
      </c>
      <c r="H231" s="129">
        <f t="shared" si="24"/>
        <v>0</v>
      </c>
      <c r="I231" s="117"/>
      <c r="J231" s="117"/>
      <c r="K231" s="117"/>
      <c r="L231" s="118"/>
    </row>
    <row r="232" spans="1:12" x14ac:dyDescent="0.3">
      <c r="A232" s="248"/>
      <c r="B232" s="187"/>
      <c r="C232" s="233" t="s">
        <v>214</v>
      </c>
      <c r="D232" s="233">
        <v>1</v>
      </c>
      <c r="E232" s="242"/>
      <c r="F232" s="130">
        <f t="shared" si="26"/>
        <v>0</v>
      </c>
      <c r="G232" s="129">
        <f t="shared" si="25"/>
        <v>0</v>
      </c>
      <c r="H232" s="129">
        <f t="shared" si="24"/>
        <v>0</v>
      </c>
      <c r="I232" s="117"/>
      <c r="J232" s="117"/>
      <c r="K232" s="117"/>
      <c r="L232" s="118"/>
    </row>
    <row r="233" spans="1:12" x14ac:dyDescent="0.3">
      <c r="A233" s="208"/>
      <c r="B233" s="284" t="s">
        <v>300</v>
      </c>
      <c r="C233" s="233"/>
      <c r="D233" s="233"/>
      <c r="E233" s="249"/>
      <c r="F233" s="130"/>
      <c r="G233" s="129"/>
      <c r="H233" s="129"/>
      <c r="I233" s="117"/>
      <c r="J233" s="117"/>
      <c r="K233" s="117"/>
      <c r="L233" s="118"/>
    </row>
    <row r="234" spans="1:12" ht="17.399999999999999" x14ac:dyDescent="0.3">
      <c r="A234" s="208"/>
      <c r="B234" s="283" t="s">
        <v>301</v>
      </c>
      <c r="C234" s="285" t="s">
        <v>302</v>
      </c>
      <c r="D234" s="233">
        <v>18.399999999999999</v>
      </c>
      <c r="E234" s="249"/>
      <c r="F234" s="130"/>
      <c r="G234" s="129">
        <f>E234*D234</f>
        <v>0</v>
      </c>
      <c r="H234" s="129"/>
      <c r="I234" s="117"/>
      <c r="J234" s="117"/>
      <c r="K234" s="117"/>
      <c r="L234" s="118"/>
    </row>
    <row r="235" spans="1:12" ht="17.399999999999999" x14ac:dyDescent="0.3">
      <c r="A235" s="208"/>
      <c r="B235" s="283" t="s">
        <v>303</v>
      </c>
      <c r="C235" s="285" t="s">
        <v>304</v>
      </c>
      <c r="D235" s="233">
        <f>2.3*2.3*0.1</f>
        <v>0.52899999999999991</v>
      </c>
      <c r="E235" s="249"/>
      <c r="F235" s="130"/>
      <c r="G235" s="129">
        <f>E235*D235</f>
        <v>0</v>
      </c>
      <c r="H235" s="129"/>
      <c r="I235" s="117"/>
      <c r="J235" s="117"/>
      <c r="K235" s="117"/>
      <c r="L235" s="118"/>
    </row>
    <row r="236" spans="1:12" x14ac:dyDescent="0.3">
      <c r="A236" s="208"/>
      <c r="B236" s="283" t="s">
        <v>305</v>
      </c>
      <c r="C236" s="285" t="s">
        <v>122</v>
      </c>
      <c r="D236" s="233">
        <f>100</f>
        <v>100</v>
      </c>
      <c r="E236" s="249"/>
      <c r="F236" s="130"/>
      <c r="G236" s="129">
        <f>E236*D236</f>
        <v>0</v>
      </c>
      <c r="H236" s="129"/>
      <c r="I236" s="117"/>
      <c r="J236" s="117"/>
      <c r="K236" s="117"/>
      <c r="L236" s="118"/>
    </row>
    <row r="237" spans="1:12" ht="17.399999999999999" x14ac:dyDescent="0.3">
      <c r="A237" s="208"/>
      <c r="B237" s="283" t="s">
        <v>306</v>
      </c>
      <c r="C237" s="285" t="s">
        <v>302</v>
      </c>
      <c r="D237" s="233">
        <f>2.3*2.3</f>
        <v>5.2899999999999991</v>
      </c>
      <c r="E237" s="249"/>
      <c r="F237" s="130"/>
      <c r="G237" s="129">
        <f>E237*D237</f>
        <v>0</v>
      </c>
      <c r="H237" s="129"/>
      <c r="I237" s="117"/>
      <c r="J237" s="117"/>
      <c r="K237" s="117"/>
      <c r="L237" s="118"/>
    </row>
    <row r="238" spans="1:12" x14ac:dyDescent="0.3">
      <c r="A238" s="208"/>
      <c r="B238" s="283" t="s">
        <v>307</v>
      </c>
      <c r="C238" s="285" t="s">
        <v>170</v>
      </c>
      <c r="D238" s="233">
        <f>D234*2</f>
        <v>36.799999999999997</v>
      </c>
      <c r="E238" s="249"/>
      <c r="F238" s="130"/>
      <c r="G238" s="129">
        <f>E238*D238</f>
        <v>0</v>
      </c>
      <c r="H238" s="129"/>
      <c r="I238" s="117"/>
      <c r="J238" s="117"/>
      <c r="K238" s="117"/>
      <c r="L238" s="118"/>
    </row>
    <row r="239" spans="1:12" x14ac:dyDescent="0.3">
      <c r="A239" s="208"/>
      <c r="B239" s="187"/>
      <c r="C239" s="233"/>
      <c r="D239" s="233"/>
      <c r="E239" s="249"/>
      <c r="F239" s="130"/>
      <c r="G239" s="129"/>
      <c r="H239" s="129"/>
      <c r="I239" s="117"/>
      <c r="J239" s="117"/>
      <c r="K239" s="117"/>
      <c r="L239" s="118"/>
    </row>
    <row r="240" spans="1:12" ht="31.2" x14ac:dyDescent="0.3">
      <c r="A240" s="208"/>
      <c r="B240" s="250" t="s">
        <v>308</v>
      </c>
      <c r="C240" s="233" t="s">
        <v>241</v>
      </c>
      <c r="D240" s="233">
        <v>1</v>
      </c>
      <c r="E240" s="249"/>
      <c r="F240" s="130">
        <f t="shared" si="26"/>
        <v>0</v>
      </c>
      <c r="G240" s="129">
        <f t="shared" si="25"/>
        <v>0</v>
      </c>
      <c r="H240" s="129">
        <f t="shared" ref="H240:H241" si="27">F240*D240</f>
        <v>0</v>
      </c>
      <c r="I240" s="117"/>
      <c r="J240" s="117"/>
      <c r="K240" s="117"/>
      <c r="L240" s="118"/>
    </row>
    <row r="241" spans="1:12" ht="31.2" x14ac:dyDescent="0.3">
      <c r="A241" s="208"/>
      <c r="B241" s="250" t="s">
        <v>309</v>
      </c>
      <c r="C241" s="233" t="s">
        <v>241</v>
      </c>
      <c r="D241" s="233">
        <v>1</v>
      </c>
      <c r="E241" s="249"/>
      <c r="F241" s="130">
        <f t="shared" si="26"/>
        <v>0</v>
      </c>
      <c r="G241" s="129">
        <f t="shared" si="25"/>
        <v>0</v>
      </c>
      <c r="H241" s="129">
        <f t="shared" si="27"/>
        <v>0</v>
      </c>
      <c r="I241" s="117"/>
      <c r="J241" s="117"/>
      <c r="K241" s="117"/>
      <c r="L241" s="118"/>
    </row>
    <row r="242" spans="1:12" x14ac:dyDescent="0.3">
      <c r="A242" s="208"/>
      <c r="B242" s="250"/>
      <c r="C242" s="233"/>
      <c r="D242" s="233"/>
      <c r="E242" s="249"/>
      <c r="F242" s="251"/>
      <c r="G242" s="129"/>
      <c r="H242" s="129"/>
      <c r="I242" s="117"/>
      <c r="J242" s="117"/>
      <c r="K242" s="117"/>
      <c r="L242" s="118"/>
    </row>
    <row r="243" spans="1:12" x14ac:dyDescent="0.3">
      <c r="A243" s="208"/>
      <c r="B243" s="252" t="s">
        <v>310</v>
      </c>
      <c r="C243" s="253"/>
      <c r="D243" s="207"/>
      <c r="E243" s="178"/>
      <c r="F243" s="254"/>
      <c r="G243" s="166">
        <f>SUM(G173:G241)</f>
        <v>0</v>
      </c>
      <c r="H243" s="166">
        <f>SUM(H173:H242)</f>
        <v>0</v>
      </c>
      <c r="I243" s="117"/>
      <c r="J243" s="117"/>
      <c r="K243" s="117"/>
      <c r="L243" s="118"/>
    </row>
    <row r="244" spans="1:12" x14ac:dyDescent="0.3">
      <c r="A244" s="208"/>
      <c r="B244" s="252"/>
      <c r="C244" s="253"/>
      <c r="D244" s="207"/>
      <c r="E244" s="178"/>
      <c r="F244" s="254"/>
      <c r="G244" s="166"/>
      <c r="H244" s="166"/>
      <c r="I244" s="117"/>
      <c r="J244" s="117"/>
      <c r="K244" s="117"/>
      <c r="L244" s="118"/>
    </row>
    <row r="245" spans="1:12" x14ac:dyDescent="0.3">
      <c r="A245" s="208"/>
      <c r="B245" s="301"/>
      <c r="C245" s="301"/>
      <c r="D245" s="301"/>
      <c r="E245" s="301"/>
      <c r="F245" s="255"/>
      <c r="G245" s="129"/>
      <c r="H245" s="129"/>
      <c r="I245" s="117"/>
      <c r="J245" s="117"/>
      <c r="K245" s="117"/>
      <c r="L245" s="118"/>
    </row>
    <row r="246" spans="1:12" x14ac:dyDescent="0.3">
      <c r="A246" s="208"/>
      <c r="B246" s="297" t="s">
        <v>311</v>
      </c>
      <c r="C246" s="297"/>
      <c r="D246" s="297"/>
      <c r="E246" s="297"/>
      <c r="F246" s="256"/>
      <c r="G246" s="139"/>
      <c r="H246" s="139"/>
      <c r="I246" s="117"/>
      <c r="J246" s="117"/>
      <c r="K246" s="117"/>
      <c r="L246" s="118"/>
    </row>
    <row r="247" spans="1:12" x14ac:dyDescent="0.3">
      <c r="A247" s="208"/>
      <c r="B247" s="296" t="s">
        <v>312</v>
      </c>
      <c r="C247" s="296"/>
      <c r="D247" s="296"/>
      <c r="E247" s="296"/>
      <c r="F247" s="257"/>
      <c r="G247" s="129">
        <f>G34</f>
        <v>0</v>
      </c>
      <c r="H247" s="129">
        <f>G247/2600</f>
        <v>0</v>
      </c>
      <c r="I247" s="286" t="e">
        <f>G247/$G$257</f>
        <v>#REF!</v>
      </c>
      <c r="J247" s="286" t="e">
        <f>0.8*I247</f>
        <v>#REF!</v>
      </c>
      <c r="K247" s="117"/>
      <c r="L247" s="118"/>
    </row>
    <row r="248" spans="1:12" x14ac:dyDescent="0.3">
      <c r="A248" s="208"/>
      <c r="B248" s="296" t="s">
        <v>313</v>
      </c>
      <c r="C248" s="296"/>
      <c r="D248" s="296"/>
      <c r="E248" s="296"/>
      <c r="F248" s="257"/>
      <c r="G248" s="129">
        <f>G52</f>
        <v>0</v>
      </c>
      <c r="H248" s="129">
        <f t="shared" ref="H248:H256" si="28">G248/2600</f>
        <v>0</v>
      </c>
      <c r="I248" s="286" t="e">
        <f t="shared" ref="I248:I256" si="29">G248/$G$257</f>
        <v>#REF!</v>
      </c>
      <c r="J248" s="286" t="e">
        <f t="shared" ref="J248:J256" si="30">0.8*I248</f>
        <v>#REF!</v>
      </c>
      <c r="K248" s="117"/>
      <c r="L248" s="118"/>
    </row>
    <row r="249" spans="1:12" x14ac:dyDescent="0.3">
      <c r="A249" s="208"/>
      <c r="B249" s="296" t="s">
        <v>314</v>
      </c>
      <c r="C249" s="296"/>
      <c r="D249" s="296"/>
      <c r="E249" s="296"/>
      <c r="F249" s="257"/>
      <c r="G249" s="129">
        <f>G58</f>
        <v>0</v>
      </c>
      <c r="H249" s="129">
        <f t="shared" si="28"/>
        <v>0</v>
      </c>
      <c r="I249" s="286" t="e">
        <f t="shared" si="29"/>
        <v>#REF!</v>
      </c>
      <c r="J249" s="286" t="e">
        <f t="shared" si="30"/>
        <v>#REF!</v>
      </c>
      <c r="K249" s="117"/>
      <c r="L249" s="118"/>
    </row>
    <row r="250" spans="1:12" x14ac:dyDescent="0.3">
      <c r="A250" s="208"/>
      <c r="B250" s="296" t="s">
        <v>315</v>
      </c>
      <c r="C250" s="296"/>
      <c r="D250" s="296"/>
      <c r="E250" s="296"/>
      <c r="F250" s="257"/>
      <c r="G250" s="129">
        <f>G73</f>
        <v>0</v>
      </c>
      <c r="H250" s="129">
        <f t="shared" si="28"/>
        <v>0</v>
      </c>
      <c r="I250" s="286" t="e">
        <f t="shared" si="29"/>
        <v>#REF!</v>
      </c>
      <c r="J250" s="286" t="e">
        <f t="shared" si="30"/>
        <v>#REF!</v>
      </c>
      <c r="K250" s="117"/>
      <c r="L250" s="118"/>
    </row>
    <row r="251" spans="1:12" x14ac:dyDescent="0.3">
      <c r="A251" s="208"/>
      <c r="B251" s="296" t="s">
        <v>316</v>
      </c>
      <c r="C251" s="296"/>
      <c r="D251" s="296"/>
      <c r="E251" s="296"/>
      <c r="F251" s="257"/>
      <c r="G251" s="129">
        <f>G82</f>
        <v>0</v>
      </c>
      <c r="H251" s="129">
        <f t="shared" si="28"/>
        <v>0</v>
      </c>
      <c r="I251" s="286" t="e">
        <f t="shared" si="29"/>
        <v>#REF!</v>
      </c>
      <c r="J251" s="286" t="e">
        <f t="shared" si="30"/>
        <v>#REF!</v>
      </c>
      <c r="K251" s="117"/>
      <c r="L251" s="118"/>
    </row>
    <row r="252" spans="1:12" x14ac:dyDescent="0.3">
      <c r="A252" s="208"/>
      <c r="B252" s="296" t="s">
        <v>317</v>
      </c>
      <c r="C252" s="296"/>
      <c r="D252" s="296"/>
      <c r="E252" s="296"/>
      <c r="F252" s="257"/>
      <c r="G252" s="129">
        <f>G98</f>
        <v>0</v>
      </c>
      <c r="H252" s="129">
        <f t="shared" si="28"/>
        <v>0</v>
      </c>
      <c r="I252" s="286" t="e">
        <f t="shared" si="29"/>
        <v>#REF!</v>
      </c>
      <c r="J252" s="286" t="e">
        <f t="shared" si="30"/>
        <v>#REF!</v>
      </c>
      <c r="K252" s="117"/>
      <c r="L252" s="118"/>
    </row>
    <row r="253" spans="1:12" x14ac:dyDescent="0.3">
      <c r="A253" s="208"/>
      <c r="B253" s="296" t="s">
        <v>318</v>
      </c>
      <c r="C253" s="296"/>
      <c r="D253" s="296"/>
      <c r="E253" s="296"/>
      <c r="F253" s="257"/>
      <c r="G253" s="129" t="e">
        <f>G125</f>
        <v>#REF!</v>
      </c>
      <c r="H253" s="129" t="e">
        <f t="shared" si="28"/>
        <v>#REF!</v>
      </c>
      <c r="I253" s="286" t="e">
        <f t="shared" si="29"/>
        <v>#REF!</v>
      </c>
      <c r="J253" s="286" t="e">
        <f t="shared" si="30"/>
        <v>#REF!</v>
      </c>
      <c r="K253" s="117"/>
      <c r="L253" s="118"/>
    </row>
    <row r="254" spans="1:12" x14ac:dyDescent="0.3">
      <c r="A254" s="208"/>
      <c r="B254" s="296" t="s">
        <v>319</v>
      </c>
      <c r="C254" s="296"/>
      <c r="D254" s="296"/>
      <c r="E254" s="296"/>
      <c r="F254" s="257"/>
      <c r="G254" s="129" t="e">
        <f>G141</f>
        <v>#REF!</v>
      </c>
      <c r="H254" s="129" t="e">
        <f t="shared" si="28"/>
        <v>#REF!</v>
      </c>
      <c r="I254" s="286" t="e">
        <f t="shared" si="29"/>
        <v>#REF!</v>
      </c>
      <c r="J254" s="286" t="e">
        <f t="shared" si="30"/>
        <v>#REF!</v>
      </c>
      <c r="K254" s="117"/>
      <c r="L254" s="118"/>
    </row>
    <row r="255" spans="1:12" x14ac:dyDescent="0.3">
      <c r="A255" s="208"/>
      <c r="B255" s="296" t="s">
        <v>320</v>
      </c>
      <c r="C255" s="296"/>
      <c r="D255" s="296"/>
      <c r="E255" s="296"/>
      <c r="F255" s="257"/>
      <c r="G255" s="129">
        <f>G169</f>
        <v>0</v>
      </c>
      <c r="H255" s="129">
        <f t="shared" si="28"/>
        <v>0</v>
      </c>
      <c r="I255" s="286" t="e">
        <f t="shared" si="29"/>
        <v>#REF!</v>
      </c>
      <c r="J255" s="286" t="e">
        <f t="shared" si="30"/>
        <v>#REF!</v>
      </c>
      <c r="K255" s="117"/>
      <c r="L255" s="118"/>
    </row>
    <row r="256" spans="1:12" ht="17.25" customHeight="1" x14ac:dyDescent="0.3">
      <c r="A256" s="208"/>
      <c r="B256" s="296" t="s">
        <v>321</v>
      </c>
      <c r="C256" s="296"/>
      <c r="D256" s="296"/>
      <c r="E256" s="296"/>
      <c r="F256" s="257"/>
      <c r="G256" s="129">
        <f>G243</f>
        <v>0</v>
      </c>
      <c r="H256" s="129">
        <f t="shared" si="28"/>
        <v>0</v>
      </c>
      <c r="I256" s="286" t="e">
        <f t="shared" si="29"/>
        <v>#REF!</v>
      </c>
      <c r="J256" s="286" t="e">
        <f t="shared" si="30"/>
        <v>#REF!</v>
      </c>
      <c r="K256" s="117"/>
      <c r="L256" s="118"/>
    </row>
    <row r="257" spans="1:12" ht="21" customHeight="1" thickBot="1" x14ac:dyDescent="0.35">
      <c r="A257" s="258"/>
      <c r="B257" s="300" t="s">
        <v>322</v>
      </c>
      <c r="C257" s="300"/>
      <c r="D257" s="300"/>
      <c r="E257" s="300"/>
      <c r="F257" s="259"/>
      <c r="G257" s="260" t="e">
        <f>SUM(G247:G256)</f>
        <v>#REF!</v>
      </c>
      <c r="H257" s="260" t="e">
        <f>SUM(H247:H256)</f>
        <v>#REF!</v>
      </c>
      <c r="I257" s="261"/>
      <c r="J257" s="262"/>
      <c r="K257" s="262"/>
      <c r="L257" s="263"/>
    </row>
    <row r="258" spans="1:12" x14ac:dyDescent="0.3">
      <c r="E258" s="266"/>
      <c r="F258" s="267"/>
      <c r="G258" s="268"/>
      <c r="H258" s="268"/>
    </row>
    <row r="259" spans="1:12" x14ac:dyDescent="0.3">
      <c r="E259" s="269"/>
      <c r="F259" s="270"/>
      <c r="G259" s="271"/>
      <c r="H259" s="271"/>
    </row>
  </sheetData>
  <mergeCells count="15">
    <mergeCell ref="B257:E257"/>
    <mergeCell ref="B245:E245"/>
    <mergeCell ref="B256:E256"/>
    <mergeCell ref="B255:E255"/>
    <mergeCell ref="B254:E254"/>
    <mergeCell ref="B253:E253"/>
    <mergeCell ref="B252:E252"/>
    <mergeCell ref="B251:E251"/>
    <mergeCell ref="B250:E250"/>
    <mergeCell ref="B1:G1"/>
    <mergeCell ref="B249:E249"/>
    <mergeCell ref="B248:E248"/>
    <mergeCell ref="B247:E247"/>
    <mergeCell ref="B246:E246"/>
    <mergeCell ref="A2:I2"/>
  </mergeCells>
  <phoneticPr fontId="13" type="noConversion"/>
  <pageMargins left="0.70866141732283472" right="0.70866141732283472" top="0.74803149606299213" bottom="0.74803149606299213" header="0.31496062992125984" footer="0.31496062992125984"/>
  <pageSetup paperSize="9" scale="33" fitToHeight="0" orientation="portrait" r:id="rId1"/>
  <headerFooter>
    <oddFooter>&amp;C&amp;P
Construction of YFSC</oddFooter>
  </headerFooter>
  <rowBreaks count="1" manualBreakCount="1">
    <brk id="146" max="11" man="1"/>
  </rowBreaks>
  <ignoredErrors>
    <ignoredError sqref="D145"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zoomScale="69" zoomScaleNormal="100" zoomScaleSheetLayoutView="100" workbookViewId="0">
      <selection activeCell="C7" sqref="C7"/>
    </sheetView>
  </sheetViews>
  <sheetFormatPr defaultRowHeight="14.4" x14ac:dyDescent="0.3"/>
  <cols>
    <col min="1" max="1" width="6.6640625" customWidth="1"/>
    <col min="2" max="2" width="59" customWidth="1"/>
    <col min="3" max="3" width="23.33203125" customWidth="1"/>
    <col min="4" max="4" width="26.33203125" customWidth="1"/>
    <col min="5" max="5" width="33.44140625" customWidth="1"/>
    <col min="6" max="6" width="26" customWidth="1"/>
    <col min="7" max="7" width="32.88671875" customWidth="1"/>
  </cols>
  <sheetData>
    <row r="1" spans="1:7" ht="30" customHeight="1" x14ac:dyDescent="0.3">
      <c r="A1" s="302" t="s">
        <v>323</v>
      </c>
      <c r="B1" s="303"/>
      <c r="C1" s="303"/>
      <c r="D1" s="54"/>
      <c r="E1" s="54"/>
      <c r="F1" s="54"/>
      <c r="G1" s="55"/>
    </row>
    <row r="2" spans="1:7" ht="42" customHeight="1" x14ac:dyDescent="0.3">
      <c r="A2" s="292" t="s">
        <v>334</v>
      </c>
      <c r="B2" s="293"/>
      <c r="C2" s="293"/>
      <c r="D2" s="294"/>
      <c r="E2" s="46"/>
      <c r="F2" s="46"/>
      <c r="G2" s="56"/>
    </row>
    <row r="3" spans="1:7" ht="18" customHeight="1" thickBot="1" x14ac:dyDescent="0.35">
      <c r="A3" s="70"/>
      <c r="B3" s="71"/>
      <c r="C3" s="72"/>
      <c r="D3" s="73"/>
      <c r="E3" s="73"/>
      <c r="F3" s="73"/>
      <c r="G3" s="74"/>
    </row>
    <row r="4" spans="1:7" ht="38.25" customHeight="1" thickBot="1" x14ac:dyDescent="0.35">
      <c r="A4" s="80" t="s">
        <v>1</v>
      </c>
      <c r="B4" s="81" t="s">
        <v>79</v>
      </c>
      <c r="C4" s="81" t="s">
        <v>324</v>
      </c>
      <c r="D4" s="65" t="s">
        <v>4</v>
      </c>
      <c r="E4" s="65" t="s">
        <v>5</v>
      </c>
      <c r="F4" s="66" t="s">
        <v>6</v>
      </c>
      <c r="G4" s="67" t="s">
        <v>7</v>
      </c>
    </row>
    <row r="5" spans="1:7" ht="15.6" x14ac:dyDescent="0.3">
      <c r="A5" s="75"/>
      <c r="B5" s="76" t="s">
        <v>325</v>
      </c>
      <c r="C5" s="77"/>
      <c r="D5" s="78"/>
      <c r="E5" s="78"/>
      <c r="F5" s="78"/>
      <c r="G5" s="79"/>
    </row>
    <row r="6" spans="1:7" ht="15.6" x14ac:dyDescent="0.3">
      <c r="A6" s="58"/>
      <c r="B6" s="47"/>
      <c r="C6" s="48"/>
      <c r="D6" s="46"/>
      <c r="E6" s="46"/>
      <c r="F6" s="46"/>
      <c r="G6" s="56"/>
    </row>
    <row r="7" spans="1:7" ht="15.6" x14ac:dyDescent="0.3">
      <c r="A7" s="58" t="s">
        <v>90</v>
      </c>
      <c r="B7" s="47" t="s">
        <v>326</v>
      </c>
      <c r="C7" s="48">
        <f>' Preliminaries '!C122</f>
        <v>0</v>
      </c>
      <c r="D7" s="46"/>
      <c r="E7" s="46"/>
      <c r="F7" s="46"/>
      <c r="G7" s="56"/>
    </row>
    <row r="8" spans="1:7" ht="15.6" x14ac:dyDescent="0.3">
      <c r="A8" s="58"/>
      <c r="B8" s="47"/>
      <c r="C8" s="48"/>
      <c r="D8" s="46"/>
      <c r="E8" s="46"/>
      <c r="F8" s="46"/>
      <c r="G8" s="56"/>
    </row>
    <row r="9" spans="1:7" ht="15" x14ac:dyDescent="0.3">
      <c r="A9" s="59" t="s">
        <v>42</v>
      </c>
      <c r="B9" s="45" t="s">
        <v>327</v>
      </c>
      <c r="C9" s="50" t="e">
        <f>'Measured work '!G257</f>
        <v>#REF!</v>
      </c>
      <c r="D9" s="46"/>
      <c r="E9" s="46"/>
      <c r="F9" s="46"/>
      <c r="G9" s="56"/>
    </row>
    <row r="10" spans="1:7" ht="15" x14ac:dyDescent="0.3">
      <c r="A10" s="59"/>
      <c r="B10" s="45"/>
      <c r="C10" s="50"/>
      <c r="D10" s="46"/>
      <c r="E10" s="46"/>
      <c r="F10" s="46"/>
      <c r="G10" s="56"/>
    </row>
    <row r="11" spans="1:7" ht="15" x14ac:dyDescent="0.3">
      <c r="A11" s="59"/>
      <c r="B11" s="45"/>
      <c r="C11" s="50"/>
      <c r="D11" s="46"/>
      <c r="E11" s="46"/>
      <c r="F11" s="46"/>
      <c r="G11" s="56"/>
    </row>
    <row r="12" spans="1:7" ht="15.6" x14ac:dyDescent="0.3">
      <c r="A12" s="58"/>
      <c r="B12" s="49" t="s">
        <v>328</v>
      </c>
      <c r="C12" s="52"/>
      <c r="D12" s="46"/>
      <c r="E12" s="46"/>
      <c r="F12" s="46"/>
      <c r="G12" s="56"/>
    </row>
    <row r="13" spans="1:7" ht="36" customHeight="1" x14ac:dyDescent="0.3">
      <c r="A13" s="58"/>
      <c r="B13" s="53" t="s">
        <v>329</v>
      </c>
      <c r="C13" s="48"/>
      <c r="D13" s="46"/>
      <c r="E13" s="46"/>
      <c r="F13" s="46"/>
      <c r="G13" s="56"/>
    </row>
    <row r="14" spans="1:7" ht="15.6" x14ac:dyDescent="0.3">
      <c r="A14" s="58"/>
      <c r="B14" s="53"/>
      <c r="C14" s="48"/>
      <c r="D14" s="46"/>
      <c r="E14" s="46"/>
      <c r="F14" s="46"/>
      <c r="G14" s="56"/>
    </row>
    <row r="15" spans="1:7" ht="15.6" x14ac:dyDescent="0.3">
      <c r="A15" s="58"/>
      <c r="B15" s="53" t="s">
        <v>330</v>
      </c>
      <c r="C15" s="48"/>
      <c r="D15" s="46"/>
      <c r="E15" s="46"/>
      <c r="F15" s="46"/>
      <c r="G15" s="56"/>
    </row>
    <row r="16" spans="1:7" ht="15.6" x14ac:dyDescent="0.3">
      <c r="A16" s="58"/>
      <c r="B16" s="53"/>
      <c r="C16" s="52"/>
      <c r="D16" s="46"/>
      <c r="E16" s="46"/>
      <c r="F16" s="46"/>
      <c r="G16" s="56"/>
    </row>
    <row r="17" spans="1:7" ht="16.5" customHeight="1" x14ac:dyDescent="0.3">
      <c r="A17" s="58"/>
      <c r="B17" s="51" t="s">
        <v>331</v>
      </c>
      <c r="C17" s="52" t="e">
        <f>SUM(C7:C15)</f>
        <v>#REF!</v>
      </c>
      <c r="D17" s="46"/>
      <c r="E17" s="46"/>
      <c r="F17" s="46"/>
      <c r="G17" s="56"/>
    </row>
    <row r="18" spans="1:7" ht="15.6" x14ac:dyDescent="0.3">
      <c r="A18" s="58"/>
      <c r="B18" s="51"/>
      <c r="C18" s="52"/>
      <c r="D18" s="46"/>
      <c r="E18" s="46"/>
      <c r="F18" s="46"/>
      <c r="G18" s="56"/>
    </row>
    <row r="19" spans="1:7" ht="15.6" x14ac:dyDescent="0.3">
      <c r="A19" s="57"/>
      <c r="B19" s="51"/>
      <c r="C19" s="48"/>
      <c r="D19" s="46"/>
      <c r="E19" s="46"/>
      <c r="F19" s="46"/>
      <c r="G19" s="56"/>
    </row>
    <row r="20" spans="1:7" ht="23.25" customHeight="1" thickBot="1" x14ac:dyDescent="0.35">
      <c r="A20" s="60"/>
      <c r="B20" s="61" t="s">
        <v>332</v>
      </c>
      <c r="C20" s="62" t="e">
        <f>C17</f>
        <v>#REF!</v>
      </c>
      <c r="D20" s="63"/>
      <c r="E20" s="63"/>
      <c r="F20" s="63"/>
      <c r="G20" s="64"/>
    </row>
    <row r="21" spans="1:7" x14ac:dyDescent="0.3">
      <c r="A21" s="3"/>
      <c r="B21" s="2"/>
      <c r="C21" s="2"/>
      <c r="D21" s="88"/>
    </row>
    <row r="22" spans="1:7" x14ac:dyDescent="0.3">
      <c r="C22" s="88"/>
      <c r="D22" s="88"/>
    </row>
    <row r="23" spans="1:7" x14ac:dyDescent="0.3">
      <c r="C23" s="290"/>
      <c r="D23" s="88"/>
      <c r="F23" s="88"/>
      <c r="G23" s="88"/>
    </row>
  </sheetData>
  <mergeCells count="2">
    <mergeCell ref="A1:C1"/>
    <mergeCell ref="A2:D2"/>
  </mergeCells>
  <pageMargins left="0.70866141732283472" right="0.7086614173228347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3022d1cc-9911-4d86-8921-f1af51355b6a">
      <Value>3</Value>
      <Value>42</Value>
      <Value>1</Value>
      <Value>364</Value>
    </TaxCatchAll>
    <_dlc_DocId xmlns="508ba6eb-9e09-4fd5-92f2-2d9921329f2d">TZAENABEL-129756839-63311</_dlc_DocId>
    <_dlc_DocIdUrl xmlns="508ba6eb-9e09-4fd5-92f2-2d9921329f2d">
      <Url>https://enabelbe.sharepoint.com/sites/TZA/_layouts/15/DocIdRedir.aspx?ID=TZAENABEL-129756839-63311</Url>
      <Description>TZAENABEL-129756839-63311</Description>
    </_dlc_DocIdUr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TAN180351T</TermName>
          <TermId xmlns="http://schemas.microsoft.com/office/infopath/2007/PartnerControls">78c3dcd3-5603-41c1-a4a7-d3d64e521dee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TAN180351T-10214</TermName>
          <TermId xmlns="http://schemas.microsoft.com/office/infopath/2007/PartnerControls">f3b6658d-99f2-4185-a6f9-a5db952862e8</TermId>
        </TermInfo>
      </Terms>
    </l9d65098618b4a8fbbe87718e7187e6b>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72467F3-50E1-4D16-8C24-1346A54EAE04}">
  <ds:schemaRefs>
    <ds:schemaRef ds:uri="http://schemas.microsoft.com/sharepoint/v3/contenttype/forms"/>
  </ds:schemaRefs>
</ds:datastoreItem>
</file>

<file path=customXml/itemProps2.xml><?xml version="1.0" encoding="utf-8"?>
<ds:datastoreItem xmlns:ds="http://schemas.openxmlformats.org/officeDocument/2006/customXml" ds:itemID="{484F4687-F56E-4869-94BE-A0A763B0B799}">
  <ds:schemaRefs>
    <ds:schemaRef ds:uri="http://schemas.microsoft.com/office/2006/metadata/properties"/>
    <ds:schemaRef ds:uri="http://schemas.microsoft.com/office/infopath/2007/PartnerControls"/>
    <ds:schemaRef ds:uri="http://schemas.microsoft.com/sharepoint/v3"/>
    <ds:schemaRef ds:uri="14a9c00f-d9e3-4eb9-aad3-f69239d17d9c"/>
    <ds:schemaRef ds:uri="3022d1cc-9911-4d86-8921-f1af51355b6a"/>
    <ds:schemaRef ds:uri="508ba6eb-9e09-4fd5-92f2-2d9921329f2d"/>
    <ds:schemaRef ds:uri="85bf591c-2bb1-407e-a5a8-c84973aac0eb"/>
  </ds:schemaRefs>
</ds:datastoreItem>
</file>

<file path=customXml/itemProps3.xml><?xml version="1.0" encoding="utf-8"?>
<ds:datastoreItem xmlns:ds="http://schemas.openxmlformats.org/officeDocument/2006/customXml" ds:itemID="{152B9E8C-5B93-41FE-B06C-2BC914832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3160C9-50C2-4F9F-A241-7D9EB8A9664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 Preliminaries </vt:lpstr>
      <vt:lpstr>Measured work </vt:lpstr>
      <vt:lpstr>General Summary </vt:lpstr>
      <vt:lpstr>'General Summary '!Print_Area</vt:lpstr>
      <vt:lpstr>'Measured work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UJENZI</dc:creator>
  <cp:keywords/>
  <dc:description/>
  <cp:lastModifiedBy>MWAKIPESILE, Lutufyo</cp:lastModifiedBy>
  <cp:revision/>
  <dcterms:created xsi:type="dcterms:W3CDTF">2024-07-13T10:06:38Z</dcterms:created>
  <dcterms:modified xsi:type="dcterms:W3CDTF">2025-07-18T11:55:29Z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vt:lpwstr>
  </property>
  <property fmtid="{D5CDD505-2E9C-101B-9397-08002B2CF9AE}" pid="4" name="Country">
    <vt:lpwstr>1;#TZA|dfb3e6fb-85a6-48a3-80f6-c11ba0fe6160</vt:lpwstr>
  </property>
  <property fmtid="{D5CDD505-2E9C-101B-9397-08002B2CF9AE}" pid="5" name="_dlc_DocIdItemGuid">
    <vt:lpwstr>49b07d68-d09b-437c-8137-e89d6d534ae7</vt:lpwstr>
  </property>
  <property fmtid="{D5CDD505-2E9C-101B-9397-08002B2CF9AE}" pid="6" name="Document_Type">
    <vt:lpwstr/>
  </property>
  <property fmtid="{D5CDD505-2E9C-101B-9397-08002B2CF9AE}" pid="7" name="Document_Status">
    <vt:lpwstr/>
  </property>
  <property fmtid="{D5CDD505-2E9C-101B-9397-08002B2CF9AE}" pid="8" name="MediaServiceImageTags">
    <vt:lpwstr/>
  </property>
  <property fmtid="{D5CDD505-2E9C-101B-9397-08002B2CF9AE}" pid="9" name="Contract_reference">
    <vt:lpwstr>364</vt:lpwstr>
  </property>
  <property fmtid="{D5CDD505-2E9C-101B-9397-08002B2CF9AE}" pid="10" name="Project_code">
    <vt:lpwstr>42</vt:lpwstr>
  </property>
  <property fmtid="{D5CDD505-2E9C-101B-9397-08002B2CF9AE}" pid="11" name="e2b781e9cad840cd89b90f5a7e989839">
    <vt:lpwstr/>
  </property>
  <property fmtid="{D5CDD505-2E9C-101B-9397-08002B2CF9AE}" pid="12" name="l9d65098618b4a8fbbe87718e7187e6b">
    <vt:lpwstr/>
  </property>
</Properties>
</file>