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abelbe.sharepoint.com/sites/BFA/Contracts/21_Marchés_Publics/BFA2300111_LASSO_BOROMO/BFA23001_LASSO_WASH/BFA23001-10021_Réalisation d’ouvrages d’assainissement autonome/2_CSC/"/>
    </mc:Choice>
  </mc:AlternateContent>
  <xr:revisionPtr revIDLastSave="19" documentId="8_{8268EE9D-996D-4EA7-B480-48EF157807D8}" xr6:coauthVersionLast="47" xr6:coauthVersionMax="47" xr10:uidLastSave="{5E42C0E3-863F-4E5E-BC73-7779F024017B}"/>
  <bookViews>
    <workbookView xWindow="-120" yWindow="-120" windowWidth="20730" windowHeight="11160" tabRatio="597" activeTab="2" xr2:uid="{37849344-9A3E-4347-B4DD-A485DCEBAA33}"/>
  </bookViews>
  <sheets>
    <sheet name="LOT1_Boromo" sheetId="38" r:id="rId1"/>
    <sheet name="LOT2_DDG" sheetId="39" r:id="rId2"/>
    <sheet name="LOT3_Safane&amp;Tcheriba" sheetId="4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7" i="38" l="1"/>
  <c r="D236" i="38"/>
  <c r="D235" i="38"/>
  <c r="D234" i="38"/>
  <c r="D233" i="38"/>
  <c r="D232" i="38"/>
  <c r="D231" i="38"/>
  <c r="D230" i="38"/>
  <c r="D229" i="38"/>
  <c r="D228" i="38"/>
  <c r="D227" i="38"/>
  <c r="D224" i="38"/>
  <c r="D223" i="38"/>
  <c r="D222" i="38"/>
  <c r="D221" i="38"/>
  <c r="D220" i="38"/>
  <c r="D219" i="38"/>
  <c r="D218" i="38"/>
  <c r="D217" i="38"/>
  <c r="D214" i="38"/>
  <c r="D213" i="38"/>
  <c r="D212" i="38"/>
  <c r="D211" i="38"/>
  <c r="D210" i="38"/>
  <c r="D207" i="38"/>
  <c r="D206" i="38"/>
  <c r="D203" i="38"/>
  <c r="D200" i="38"/>
  <c r="D199" i="38"/>
  <c r="D196" i="38"/>
  <c r="D195" i="38"/>
  <c r="D192" i="38"/>
  <c r="D191" i="38"/>
  <c r="D190" i="38"/>
  <c r="D189" i="38"/>
  <c r="D188" i="38"/>
  <c r="D187" i="38"/>
  <c r="D186" i="38"/>
  <c r="D185" i="38"/>
  <c r="D182" i="38"/>
  <c r="D181" i="38"/>
  <c r="D180" i="38"/>
  <c r="D179" i="38"/>
  <c r="D178" i="38"/>
  <c r="D177" i="38"/>
  <c r="D176" i="38"/>
  <c r="D175" i="38"/>
  <c r="D172" i="38"/>
  <c r="D171" i="38"/>
  <c r="D170" i="38"/>
  <c r="D169" i="38"/>
  <c r="D168" i="38"/>
  <c r="D167" i="38"/>
  <c r="D166" i="38"/>
  <c r="D237" i="39"/>
  <c r="D236" i="39"/>
  <c r="F236" i="39" s="1"/>
  <c r="D235" i="39"/>
  <c r="D234" i="39"/>
  <c r="D233" i="39"/>
  <c r="D232" i="39"/>
  <c r="D231" i="39"/>
  <c r="D230" i="39"/>
  <c r="D229" i="39"/>
  <c r="D228" i="39"/>
  <c r="D227" i="39"/>
  <c r="D224" i="39"/>
  <c r="D223" i="39"/>
  <c r="D222" i="39"/>
  <c r="D221" i="39"/>
  <c r="D220" i="39"/>
  <c r="D219" i="39"/>
  <c r="D218" i="39"/>
  <c r="D217" i="39"/>
  <c r="D214" i="39"/>
  <c r="D213" i="39"/>
  <c r="D212" i="39"/>
  <c r="D211" i="39"/>
  <c r="D210" i="39"/>
  <c r="D207" i="39"/>
  <c r="D206" i="39"/>
  <c r="D203" i="39"/>
  <c r="D200" i="39"/>
  <c r="D199" i="39"/>
  <c r="D196" i="39"/>
  <c r="D195" i="39"/>
  <c r="D192" i="39"/>
  <c r="D191" i="39"/>
  <c r="D190" i="39"/>
  <c r="D189" i="39"/>
  <c r="D188" i="39"/>
  <c r="D187" i="39"/>
  <c r="D186" i="39"/>
  <c r="D185" i="39"/>
  <c r="D182" i="39"/>
  <c r="D181" i="39"/>
  <c r="F181" i="39" s="1"/>
  <c r="D180" i="39"/>
  <c r="D179" i="39"/>
  <c r="D178" i="39"/>
  <c r="D177" i="39"/>
  <c r="D176" i="39"/>
  <c r="D175" i="39"/>
  <c r="D172" i="39"/>
  <c r="F172" i="39" s="1"/>
  <c r="D171" i="39"/>
  <c r="F171" i="39" s="1"/>
  <c r="D170" i="39"/>
  <c r="F170" i="39" s="1"/>
  <c r="D169" i="39"/>
  <c r="F169" i="39" s="1"/>
  <c r="D168" i="39"/>
  <c r="D167" i="39"/>
  <c r="D166" i="39"/>
  <c r="D161" i="39"/>
  <c r="D160" i="39"/>
  <c r="D159" i="39"/>
  <c r="D158" i="39"/>
  <c r="D157" i="39"/>
  <c r="F157" i="39" s="1"/>
  <c r="D156" i="39"/>
  <c r="F156" i="39" s="1"/>
  <c r="D155" i="39"/>
  <c r="F155" i="39" s="1"/>
  <c r="D154" i="39"/>
  <c r="F154" i="39" s="1"/>
  <c r="D153" i="39"/>
  <c r="D152" i="39"/>
  <c r="F152" i="39" s="1"/>
  <c r="D149" i="39"/>
  <c r="F149" i="39" s="1"/>
  <c r="D148" i="39"/>
  <c r="D147" i="39"/>
  <c r="F147" i="39" s="1"/>
  <c r="D146" i="39"/>
  <c r="D145" i="39"/>
  <c r="D144" i="39"/>
  <c r="D143" i="39"/>
  <c r="F143" i="39" s="1"/>
  <c r="D142" i="39"/>
  <c r="F142" i="39" s="1"/>
  <c r="D141" i="39"/>
  <c r="D140" i="39"/>
  <c r="D139" i="39"/>
  <c r="D136" i="39"/>
  <c r="F136" i="39" s="1"/>
  <c r="D135" i="39"/>
  <c r="F135" i="39" s="1"/>
  <c r="D134" i="39"/>
  <c r="D133" i="39"/>
  <c r="D132" i="39"/>
  <c r="D129" i="39"/>
  <c r="D128" i="39"/>
  <c r="F128" i="39" s="1"/>
  <c r="D125" i="39"/>
  <c r="F125" i="39" s="1"/>
  <c r="F126" i="39" s="1"/>
  <c r="D122" i="39"/>
  <c r="D121" i="39"/>
  <c r="D118" i="39"/>
  <c r="D117" i="39"/>
  <c r="D114" i="39"/>
  <c r="D113" i="39"/>
  <c r="D112" i="39"/>
  <c r="D111" i="39"/>
  <c r="D110" i="39"/>
  <c r="D109" i="39"/>
  <c r="F109" i="39" s="1"/>
  <c r="D108" i="39"/>
  <c r="D107" i="39"/>
  <c r="F107" i="39" s="1"/>
  <c r="D104" i="39"/>
  <c r="D103" i="39"/>
  <c r="D102" i="39"/>
  <c r="F102" i="39" s="1"/>
  <c r="D101" i="39"/>
  <c r="D100" i="39"/>
  <c r="D99" i="39"/>
  <c r="D98" i="39"/>
  <c r="D95" i="39"/>
  <c r="F95" i="39" s="1"/>
  <c r="D94" i="39"/>
  <c r="D93" i="39"/>
  <c r="D92" i="39"/>
  <c r="D91" i="39"/>
  <c r="F91" i="39" s="1"/>
  <c r="D90" i="39"/>
  <c r="F90" i="39" s="1"/>
  <c r="D89" i="39"/>
  <c r="F89" i="39" s="1"/>
  <c r="D161" i="38"/>
  <c r="D160" i="38"/>
  <c r="D159" i="38"/>
  <c r="D158" i="38"/>
  <c r="D157" i="38"/>
  <c r="D156" i="38"/>
  <c r="D155" i="38"/>
  <c r="D154" i="38"/>
  <c r="D153" i="38"/>
  <c r="D152" i="38"/>
  <c r="D149" i="38"/>
  <c r="D148" i="38"/>
  <c r="D147" i="38"/>
  <c r="D146" i="38"/>
  <c r="D145" i="38"/>
  <c r="D144" i="38"/>
  <c r="D143" i="38"/>
  <c r="D142" i="38"/>
  <c r="D141" i="38"/>
  <c r="D140" i="38"/>
  <c r="D139" i="38"/>
  <c r="D136" i="38"/>
  <c r="D135" i="38"/>
  <c r="D134" i="38"/>
  <c r="D133" i="38"/>
  <c r="D132" i="38"/>
  <c r="D129" i="38"/>
  <c r="D128" i="38"/>
  <c r="D125" i="38"/>
  <c r="D122" i="38"/>
  <c r="D121" i="38"/>
  <c r="D118" i="38"/>
  <c r="D117" i="38"/>
  <c r="D114" i="38"/>
  <c r="D113" i="38"/>
  <c r="D112" i="38"/>
  <c r="D111" i="38"/>
  <c r="D110" i="38"/>
  <c r="D109" i="38"/>
  <c r="D108" i="38"/>
  <c r="D107" i="38"/>
  <c r="D104" i="38"/>
  <c r="D103" i="38"/>
  <c r="D102" i="38"/>
  <c r="D101" i="38"/>
  <c r="D100" i="38"/>
  <c r="D99" i="38"/>
  <c r="D98" i="38"/>
  <c r="D95" i="38"/>
  <c r="D94" i="38"/>
  <c r="D93" i="38"/>
  <c r="D92" i="38"/>
  <c r="D91" i="38"/>
  <c r="D90" i="38"/>
  <c r="D89" i="38"/>
  <c r="F257" i="40"/>
  <c r="F256" i="40"/>
  <c r="F255" i="40"/>
  <c r="F254" i="40"/>
  <c r="F253" i="40"/>
  <c r="F252" i="40"/>
  <c r="F251" i="40"/>
  <c r="F250" i="40"/>
  <c r="F249" i="40"/>
  <c r="F248" i="40"/>
  <c r="F247" i="40"/>
  <c r="F246" i="40"/>
  <c r="F245" i="40"/>
  <c r="F244" i="40"/>
  <c r="F243" i="40"/>
  <c r="F242" i="40"/>
  <c r="D241" i="40"/>
  <c r="F241" i="40" s="1"/>
  <c r="D237" i="40"/>
  <c r="F237" i="40" s="1"/>
  <c r="D236" i="40"/>
  <c r="F236" i="40" s="1"/>
  <c r="D235" i="40"/>
  <c r="D234" i="40"/>
  <c r="D233" i="40"/>
  <c r="F233" i="40" s="1"/>
  <c r="D232" i="40"/>
  <c r="F232" i="40" s="1"/>
  <c r="D231" i="40"/>
  <c r="F231" i="40" s="1"/>
  <c r="D230" i="40"/>
  <c r="F230" i="40" s="1"/>
  <c r="D229" i="40"/>
  <c r="F229" i="40" s="1"/>
  <c r="D228" i="40"/>
  <c r="F228" i="40" s="1"/>
  <c r="D227" i="40"/>
  <c r="F227" i="40" s="1"/>
  <c r="D224" i="40"/>
  <c r="F224" i="40" s="1"/>
  <c r="D223" i="40"/>
  <c r="F223" i="40" s="1"/>
  <c r="D222" i="40"/>
  <c r="F222" i="40" s="1"/>
  <c r="D221" i="40"/>
  <c r="F221" i="40" s="1"/>
  <c r="D220" i="40"/>
  <c r="F220" i="40" s="1"/>
  <c r="D219" i="40"/>
  <c r="F219" i="40" s="1"/>
  <c r="D218" i="40"/>
  <c r="F218" i="40" s="1"/>
  <c r="D217" i="40"/>
  <c r="F217" i="40" s="1"/>
  <c r="D214" i="40"/>
  <c r="F214" i="40" s="1"/>
  <c r="D213" i="40"/>
  <c r="F213" i="40" s="1"/>
  <c r="D212" i="40"/>
  <c r="F212" i="40" s="1"/>
  <c r="D211" i="40"/>
  <c r="F211" i="40" s="1"/>
  <c r="D210" i="40"/>
  <c r="F210" i="40" s="1"/>
  <c r="D207" i="40"/>
  <c r="F207" i="40" s="1"/>
  <c r="D206" i="40"/>
  <c r="F206" i="40" s="1"/>
  <c r="D203" i="40"/>
  <c r="F203" i="40" s="1"/>
  <c r="F204" i="40" s="1"/>
  <c r="D200" i="40"/>
  <c r="F200" i="40" s="1"/>
  <c r="D199" i="40"/>
  <c r="F199" i="40" s="1"/>
  <c r="D196" i="40"/>
  <c r="F196" i="40" s="1"/>
  <c r="D195" i="40"/>
  <c r="F195" i="40" s="1"/>
  <c r="D192" i="40"/>
  <c r="F192" i="40" s="1"/>
  <c r="D191" i="40"/>
  <c r="D190" i="40"/>
  <c r="F190" i="40" s="1"/>
  <c r="D189" i="40"/>
  <c r="F189" i="40" s="1"/>
  <c r="D188" i="40"/>
  <c r="F188" i="40" s="1"/>
  <c r="D187" i="40"/>
  <c r="F187" i="40" s="1"/>
  <c r="D186" i="40"/>
  <c r="F186" i="40" s="1"/>
  <c r="D185" i="40"/>
  <c r="F185" i="40" s="1"/>
  <c r="D182" i="40"/>
  <c r="F182" i="40" s="1"/>
  <c r="D181" i="40"/>
  <c r="F181" i="40" s="1"/>
  <c r="D180" i="40"/>
  <c r="F180" i="40" s="1"/>
  <c r="D179" i="40"/>
  <c r="F179" i="40" s="1"/>
  <c r="D178" i="40"/>
  <c r="F178" i="40" s="1"/>
  <c r="D177" i="40"/>
  <c r="F177" i="40" s="1"/>
  <c r="D176" i="40"/>
  <c r="F176" i="40" s="1"/>
  <c r="D175" i="40"/>
  <c r="F175" i="40" s="1"/>
  <c r="D172" i="40"/>
  <c r="F172" i="40" s="1"/>
  <c r="D171" i="40"/>
  <c r="F171" i="40" s="1"/>
  <c r="D170" i="40"/>
  <c r="D169" i="40"/>
  <c r="F169" i="40" s="1"/>
  <c r="D168" i="40"/>
  <c r="F168" i="40" s="1"/>
  <c r="D167" i="40"/>
  <c r="F167" i="40" s="1"/>
  <c r="D166" i="40"/>
  <c r="F166" i="40" s="1"/>
  <c r="D161" i="40"/>
  <c r="F161" i="40" s="1"/>
  <c r="D160" i="40"/>
  <c r="F160" i="40" s="1"/>
  <c r="D159" i="40"/>
  <c r="F159" i="40" s="1"/>
  <c r="D158" i="40"/>
  <c r="F158" i="40" s="1"/>
  <c r="D157" i="40"/>
  <c r="F157" i="40" s="1"/>
  <c r="D156" i="40"/>
  <c r="F156" i="40" s="1"/>
  <c r="D155" i="40"/>
  <c r="F155" i="40" s="1"/>
  <c r="D154" i="40"/>
  <c r="F154" i="40" s="1"/>
  <c r="D153" i="40"/>
  <c r="F153" i="40" s="1"/>
  <c r="D152" i="40"/>
  <c r="F152" i="40" s="1"/>
  <c r="D149" i="40"/>
  <c r="F149" i="40" s="1"/>
  <c r="D148" i="40"/>
  <c r="F148" i="40" s="1"/>
  <c r="D147" i="40"/>
  <c r="D146" i="40"/>
  <c r="F146" i="40" s="1"/>
  <c r="D145" i="40"/>
  <c r="F145" i="40" s="1"/>
  <c r="D144" i="40"/>
  <c r="F144" i="40" s="1"/>
  <c r="D143" i="40"/>
  <c r="F143" i="40" s="1"/>
  <c r="D142" i="40"/>
  <c r="F142" i="40" s="1"/>
  <c r="D141" i="40"/>
  <c r="F141" i="40" s="1"/>
  <c r="D140" i="40"/>
  <c r="F140" i="40" s="1"/>
  <c r="D139" i="40"/>
  <c r="F139" i="40" s="1"/>
  <c r="D136" i="40"/>
  <c r="F136" i="40" s="1"/>
  <c r="D135" i="40"/>
  <c r="F135" i="40" s="1"/>
  <c r="D134" i="40"/>
  <c r="F134" i="40" s="1"/>
  <c r="D133" i="40"/>
  <c r="F133" i="40" s="1"/>
  <c r="D132" i="40"/>
  <c r="F132" i="40" s="1"/>
  <c r="D129" i="40"/>
  <c r="F129" i="40" s="1"/>
  <c r="D128" i="40"/>
  <c r="D125" i="40"/>
  <c r="F125" i="40" s="1"/>
  <c r="F126" i="40" s="1"/>
  <c r="D122" i="40"/>
  <c r="F122" i="40" s="1"/>
  <c r="D121" i="40"/>
  <c r="F121" i="40" s="1"/>
  <c r="F123" i="40" s="1"/>
  <c r="D118" i="40"/>
  <c r="F118" i="40" s="1"/>
  <c r="D117" i="40"/>
  <c r="D114" i="40"/>
  <c r="F114" i="40" s="1"/>
  <c r="D113" i="40"/>
  <c r="F113" i="40" s="1"/>
  <c r="D112" i="40"/>
  <c r="F112" i="40" s="1"/>
  <c r="D111" i="40"/>
  <c r="F111" i="40" s="1"/>
  <c r="D110" i="40"/>
  <c r="F110" i="40" s="1"/>
  <c r="D109" i="40"/>
  <c r="F109" i="40" s="1"/>
  <c r="D108" i="40"/>
  <c r="F108" i="40" s="1"/>
  <c r="D107" i="40"/>
  <c r="F107" i="40" s="1"/>
  <c r="D104" i="40"/>
  <c r="F104" i="40" s="1"/>
  <c r="D103" i="40"/>
  <c r="F103" i="40" s="1"/>
  <c r="D102" i="40"/>
  <c r="F102" i="40" s="1"/>
  <c r="D101" i="40"/>
  <c r="F101" i="40" s="1"/>
  <c r="D100" i="40"/>
  <c r="F100" i="40" s="1"/>
  <c r="D99" i="40"/>
  <c r="F99" i="40" s="1"/>
  <c r="D98" i="40"/>
  <c r="F98" i="40" s="1"/>
  <c r="D95" i="40"/>
  <c r="F95" i="40" s="1"/>
  <c r="D94" i="40"/>
  <c r="F94" i="40" s="1"/>
  <c r="D93" i="40"/>
  <c r="F93" i="40" s="1"/>
  <c r="D92" i="40"/>
  <c r="F92" i="40" s="1"/>
  <c r="D91" i="40"/>
  <c r="F91" i="40" s="1"/>
  <c r="D90" i="40"/>
  <c r="F90" i="40" s="1"/>
  <c r="D89" i="40"/>
  <c r="F89" i="40" s="1"/>
  <c r="F235" i="40"/>
  <c r="F234" i="40"/>
  <c r="F191" i="40"/>
  <c r="F170" i="40"/>
  <c r="F147" i="40"/>
  <c r="F128" i="40"/>
  <c r="F117" i="40"/>
  <c r="F84" i="40"/>
  <c r="F83" i="40"/>
  <c r="F82" i="40"/>
  <c r="F81" i="40"/>
  <c r="F80" i="40"/>
  <c r="F79" i="40"/>
  <c r="F78" i="40"/>
  <c r="F77" i="40"/>
  <c r="F76" i="40"/>
  <c r="F75" i="40"/>
  <c r="F74" i="40"/>
  <c r="F71" i="40"/>
  <c r="F70" i="40"/>
  <c r="F69" i="40"/>
  <c r="F68" i="40"/>
  <c r="F67" i="40"/>
  <c r="F66" i="40"/>
  <c r="F63" i="40"/>
  <c r="F62" i="40"/>
  <c r="F61" i="40"/>
  <c r="F60" i="40"/>
  <c r="F59" i="40"/>
  <c r="F58" i="40"/>
  <c r="F57" i="40"/>
  <c r="F56" i="40"/>
  <c r="F53" i="40"/>
  <c r="F52" i="40"/>
  <c r="F51" i="40"/>
  <c r="F50" i="40"/>
  <c r="F49" i="40"/>
  <c r="F46" i="40"/>
  <c r="F45" i="40"/>
  <c r="F42" i="40"/>
  <c r="F43" i="40" s="1"/>
  <c r="D39" i="40"/>
  <c r="F39" i="40" s="1"/>
  <c r="F38" i="40"/>
  <c r="F35" i="40"/>
  <c r="F34" i="40"/>
  <c r="F31" i="40"/>
  <c r="F30" i="40"/>
  <c r="F29" i="40"/>
  <c r="F28" i="40"/>
  <c r="D27" i="40"/>
  <c r="F27" i="40" s="1"/>
  <c r="F26" i="40"/>
  <c r="D25" i="40"/>
  <c r="F25" i="40" s="1"/>
  <c r="F24" i="40"/>
  <c r="F21" i="40"/>
  <c r="F20" i="40"/>
  <c r="F19" i="40"/>
  <c r="F18" i="40"/>
  <c r="F17" i="40"/>
  <c r="D16" i="40"/>
  <c r="F16" i="40" s="1"/>
  <c r="F15" i="40"/>
  <c r="D14" i="40"/>
  <c r="F14" i="40" s="1"/>
  <c r="F11" i="40"/>
  <c r="D10" i="40"/>
  <c r="F10" i="40" s="1"/>
  <c r="F9" i="40"/>
  <c r="F8" i="40"/>
  <c r="D7" i="40"/>
  <c r="F7" i="40" s="1"/>
  <c r="D6" i="40"/>
  <c r="F6" i="40" s="1"/>
  <c r="D5" i="40"/>
  <c r="F5" i="40" s="1"/>
  <c r="F234" i="39"/>
  <c r="F231" i="39"/>
  <c r="F229" i="39"/>
  <c r="F227" i="39"/>
  <c r="F224" i="39"/>
  <c r="F223" i="39"/>
  <c r="F212" i="39"/>
  <c r="F211" i="39"/>
  <c r="F207" i="39"/>
  <c r="F206" i="39"/>
  <c r="F199" i="39"/>
  <c r="F195" i="39"/>
  <c r="F192" i="39"/>
  <c r="F188" i="39"/>
  <c r="F187" i="39"/>
  <c r="F185" i="39"/>
  <c r="F178" i="39"/>
  <c r="F176" i="39"/>
  <c r="F175" i="39"/>
  <c r="F167" i="39"/>
  <c r="F166" i="39"/>
  <c r="F161" i="39"/>
  <c r="F160" i="39"/>
  <c r="F159" i="39"/>
  <c r="F153" i="39"/>
  <c r="F148" i="39"/>
  <c r="F146" i="39"/>
  <c r="F141" i="39"/>
  <c r="F139" i="39"/>
  <c r="F121" i="39"/>
  <c r="F114" i="39"/>
  <c r="F110" i="39"/>
  <c r="F104" i="39"/>
  <c r="F101" i="39"/>
  <c r="F100" i="39"/>
  <c r="F92" i="39"/>
  <c r="F237" i="39"/>
  <c r="F235" i="39"/>
  <c r="F233" i="39"/>
  <c r="F232" i="39"/>
  <c r="F230" i="39"/>
  <c r="F228" i="39"/>
  <c r="F222" i="39"/>
  <c r="F221" i="39"/>
  <c r="F220" i="39"/>
  <c r="F219" i="39"/>
  <c r="F218" i="39"/>
  <c r="F217" i="39"/>
  <c r="F214" i="39"/>
  <c r="F213" i="39"/>
  <c r="F210" i="39"/>
  <c r="F203" i="39"/>
  <c r="F204" i="39" s="1"/>
  <c r="F200" i="39"/>
  <c r="F196" i="39"/>
  <c r="F191" i="39"/>
  <c r="F190" i="39"/>
  <c r="F189" i="39"/>
  <c r="F186" i="39"/>
  <c r="F182" i="39"/>
  <c r="F180" i="39"/>
  <c r="F179" i="39"/>
  <c r="F177" i="39"/>
  <c r="F168" i="39"/>
  <c r="F158" i="39"/>
  <c r="F145" i="39"/>
  <c r="F144" i="39"/>
  <c r="F140" i="39"/>
  <c r="F134" i="39"/>
  <c r="F133" i="39"/>
  <c r="F132" i="39"/>
  <c r="F129" i="39"/>
  <c r="F122" i="39"/>
  <c r="F118" i="39"/>
  <c r="F117" i="39"/>
  <c r="F113" i="39"/>
  <c r="F112" i="39"/>
  <c r="F111" i="39"/>
  <c r="F108" i="39"/>
  <c r="F103" i="39"/>
  <c r="F99" i="39"/>
  <c r="F98" i="39"/>
  <c r="F94" i="39"/>
  <c r="F93" i="39"/>
  <c r="F84" i="39"/>
  <c r="F83" i="39"/>
  <c r="F82" i="39"/>
  <c r="F81" i="39"/>
  <c r="F80" i="39"/>
  <c r="F79" i="39"/>
  <c r="F78" i="39"/>
  <c r="F77" i="39"/>
  <c r="F76" i="39"/>
  <c r="F75" i="39"/>
  <c r="F74" i="39"/>
  <c r="F71" i="39"/>
  <c r="F70" i="39"/>
  <c r="F69" i="39"/>
  <c r="F68" i="39"/>
  <c r="F67" i="39"/>
  <c r="F66" i="39"/>
  <c r="F63" i="39"/>
  <c r="F62" i="39"/>
  <c r="F61" i="39"/>
  <c r="F60" i="39"/>
  <c r="F59" i="39"/>
  <c r="F58" i="39"/>
  <c r="F57" i="39"/>
  <c r="F56" i="39"/>
  <c r="F53" i="39"/>
  <c r="F52" i="39"/>
  <c r="F51" i="39"/>
  <c r="F50" i="39"/>
  <c r="F49" i="39"/>
  <c r="F46" i="39"/>
  <c r="F45" i="39"/>
  <c r="F47" i="39" s="1"/>
  <c r="F42" i="39"/>
  <c r="F43" i="39" s="1"/>
  <c r="D39" i="39"/>
  <c r="F39" i="39" s="1"/>
  <c r="F38" i="39"/>
  <c r="F40" i="39" s="1"/>
  <c r="F35" i="39"/>
  <c r="F34" i="39"/>
  <c r="F36" i="39" s="1"/>
  <c r="F31" i="39"/>
  <c r="F30" i="39"/>
  <c r="F29" i="39"/>
  <c r="F28" i="39"/>
  <c r="D27" i="39"/>
  <c r="F27" i="39" s="1"/>
  <c r="F26" i="39"/>
  <c r="D25" i="39"/>
  <c r="F25" i="39" s="1"/>
  <c r="F24" i="39"/>
  <c r="F21" i="39"/>
  <c r="F20" i="39"/>
  <c r="F19" i="39"/>
  <c r="F18" i="39"/>
  <c r="F17" i="39"/>
  <c r="D16" i="39"/>
  <c r="F16" i="39" s="1"/>
  <c r="F15" i="39"/>
  <c r="D14" i="39"/>
  <c r="F14" i="39" s="1"/>
  <c r="F22" i="39" s="1"/>
  <c r="F11" i="39"/>
  <c r="D10" i="39"/>
  <c r="F10" i="39" s="1"/>
  <c r="F9" i="39"/>
  <c r="F8" i="39"/>
  <c r="F7" i="39"/>
  <c r="D7" i="39"/>
  <c r="F6" i="39"/>
  <c r="D6" i="39"/>
  <c r="D5" i="39"/>
  <c r="F5" i="39" s="1"/>
  <c r="F72" i="39" l="1"/>
  <c r="F54" i="39"/>
  <c r="F64" i="39"/>
  <c r="F85" i="39"/>
  <c r="F130" i="40"/>
  <c r="F40" i="40"/>
  <c r="F258" i="40"/>
  <c r="F36" i="40"/>
  <c r="F72" i="40"/>
  <c r="F47" i="40"/>
  <c r="F22" i="40"/>
  <c r="F12" i="40"/>
  <c r="F32" i="40"/>
  <c r="F54" i="40"/>
  <c r="F85" i="40"/>
  <c r="F201" i="40"/>
  <c r="F64" i="40"/>
  <c r="F238" i="40"/>
  <c r="F215" i="40"/>
  <c r="F208" i="40"/>
  <c r="F197" i="40"/>
  <c r="F193" i="40"/>
  <c r="F173" i="40"/>
  <c r="F137" i="40"/>
  <c r="F119" i="40"/>
  <c r="F115" i="40"/>
  <c r="F96" i="40"/>
  <c r="F162" i="40"/>
  <c r="F183" i="40"/>
  <c r="F225" i="40"/>
  <c r="F150" i="40"/>
  <c r="F105" i="40"/>
  <c r="F215" i="39"/>
  <c r="F208" i="39"/>
  <c r="F201" i="39"/>
  <c r="F193" i="39"/>
  <c r="F137" i="39"/>
  <c r="F123" i="39"/>
  <c r="F119" i="39"/>
  <c r="F105" i="39"/>
  <c r="F162" i="39"/>
  <c r="F150" i="39"/>
  <c r="F183" i="39"/>
  <c r="F96" i="39"/>
  <c r="F12" i="39"/>
  <c r="F115" i="39"/>
  <c r="F238" i="39"/>
  <c r="F225" i="39"/>
  <c r="F32" i="39"/>
  <c r="F130" i="39"/>
  <c r="F197" i="39"/>
  <c r="F173" i="39"/>
  <c r="F237" i="38"/>
  <c r="F236" i="38"/>
  <c r="F235" i="38"/>
  <c r="F234" i="38"/>
  <c r="F233" i="38"/>
  <c r="F232" i="38"/>
  <c r="F231" i="38"/>
  <c r="F230" i="38"/>
  <c r="F229" i="38"/>
  <c r="F228" i="38"/>
  <c r="F227" i="38"/>
  <c r="F224" i="38"/>
  <c r="F223" i="38"/>
  <c r="F222" i="38"/>
  <c r="F221" i="38"/>
  <c r="F220" i="38"/>
  <c r="F219" i="38"/>
  <c r="F218" i="38"/>
  <c r="F217" i="38"/>
  <c r="F214" i="38"/>
  <c r="F213" i="38"/>
  <c r="F212" i="38"/>
  <c r="F211" i="38"/>
  <c r="F210" i="38"/>
  <c r="F207" i="38"/>
  <c r="F206" i="38"/>
  <c r="F203" i="38"/>
  <c r="F204" i="38" s="1"/>
  <c r="F200" i="38"/>
  <c r="F199" i="38"/>
  <c r="F196" i="38"/>
  <c r="F195" i="38"/>
  <c r="F192" i="38"/>
  <c r="F191" i="38"/>
  <c r="F190" i="38"/>
  <c r="F189" i="38"/>
  <c r="F188" i="38"/>
  <c r="F187" i="38"/>
  <c r="F186" i="38"/>
  <c r="F185" i="38"/>
  <c r="F182" i="38"/>
  <c r="F181" i="38"/>
  <c r="F180" i="38"/>
  <c r="F179" i="38"/>
  <c r="F178" i="38"/>
  <c r="F177" i="38"/>
  <c r="F176" i="38"/>
  <c r="F175" i="38"/>
  <c r="F172" i="38"/>
  <c r="F171" i="38"/>
  <c r="F170" i="38"/>
  <c r="F169" i="38"/>
  <c r="F168" i="38"/>
  <c r="F166" i="38"/>
  <c r="F167" i="38"/>
  <c r="F161" i="38"/>
  <c r="F160" i="38"/>
  <c r="F159" i="38"/>
  <c r="F158" i="38"/>
  <c r="F157" i="38"/>
  <c r="F156" i="38"/>
  <c r="F155" i="38"/>
  <c r="F154" i="38"/>
  <c r="F153" i="38"/>
  <c r="F152" i="38"/>
  <c r="F149" i="38"/>
  <c r="F148" i="38"/>
  <c r="F147" i="38"/>
  <c r="F146" i="38"/>
  <c r="F145" i="38"/>
  <c r="F144" i="38"/>
  <c r="F143" i="38"/>
  <c r="F142" i="38"/>
  <c r="F141" i="38"/>
  <c r="F140" i="38"/>
  <c r="F139" i="38"/>
  <c r="F136" i="38"/>
  <c r="F135" i="38"/>
  <c r="F134" i="38"/>
  <c r="F133" i="38"/>
  <c r="F132" i="38"/>
  <c r="F129" i="38"/>
  <c r="F128" i="38"/>
  <c r="F125" i="38"/>
  <c r="F126" i="38" s="1"/>
  <c r="F122" i="38"/>
  <c r="F121" i="38"/>
  <c r="F118" i="38"/>
  <c r="F117" i="38"/>
  <c r="F114" i="38"/>
  <c r="F113" i="38"/>
  <c r="F112" i="38"/>
  <c r="F111" i="38"/>
  <c r="F110" i="38"/>
  <c r="F109" i="38"/>
  <c r="F108" i="38"/>
  <c r="F107" i="38"/>
  <c r="F104" i="38"/>
  <c r="F103" i="38"/>
  <c r="F102" i="38"/>
  <c r="F101" i="38"/>
  <c r="F100" i="38"/>
  <c r="F99" i="38"/>
  <c r="F98" i="38"/>
  <c r="F95" i="38"/>
  <c r="F94" i="38"/>
  <c r="F93" i="38"/>
  <c r="F92" i="38"/>
  <c r="F91" i="38"/>
  <c r="F90" i="38"/>
  <c r="F89" i="38"/>
  <c r="D5" i="38"/>
  <c r="F5" i="38" s="1"/>
  <c r="D6" i="38"/>
  <c r="F6" i="38" s="1"/>
  <c r="D7" i="38"/>
  <c r="F7" i="38" s="1"/>
  <c r="D10" i="38"/>
  <c r="F10" i="38" s="1"/>
  <c r="D14" i="38"/>
  <c r="F14" i="38" s="1"/>
  <c r="D16" i="38"/>
  <c r="F16" i="38" s="1"/>
  <c r="D25" i="38"/>
  <c r="F25" i="38" s="1"/>
  <c r="D27" i="38"/>
  <c r="F27" i="38" s="1"/>
  <c r="D39" i="38"/>
  <c r="F39" i="38" s="1"/>
  <c r="F84" i="38"/>
  <c r="F82" i="38"/>
  <c r="F81" i="38"/>
  <c r="F80" i="38"/>
  <c r="F76" i="38"/>
  <c r="F75" i="38"/>
  <c r="F69" i="38"/>
  <c r="F68" i="38"/>
  <c r="F62" i="38"/>
  <c r="F60" i="38"/>
  <c r="F53" i="38"/>
  <c r="F35" i="38"/>
  <c r="F30" i="38"/>
  <c r="F26" i="38"/>
  <c r="F24" i="38"/>
  <c r="F19" i="38"/>
  <c r="F11" i="38"/>
  <c r="F9" i="38"/>
  <c r="F83" i="38"/>
  <c r="F79" i="38"/>
  <c r="F78" i="38"/>
  <c r="F77" i="38"/>
  <c r="F74" i="38"/>
  <c r="F71" i="38"/>
  <c r="F70" i="38"/>
  <c r="F67" i="38"/>
  <c r="F66" i="38"/>
  <c r="F63" i="38"/>
  <c r="F61" i="38"/>
  <c r="F59" i="38"/>
  <c r="F58" i="38"/>
  <c r="F57" i="38"/>
  <c r="F56" i="38"/>
  <c r="F52" i="38"/>
  <c r="F51" i="38"/>
  <c r="F50" i="38"/>
  <c r="F49" i="38"/>
  <c r="F46" i="38"/>
  <c r="F45" i="38"/>
  <c r="F42" i="38"/>
  <c r="F43" i="38" s="1"/>
  <c r="F38" i="38"/>
  <c r="F34" i="38"/>
  <c r="F31" i="38"/>
  <c r="F29" i="38"/>
  <c r="F28" i="38"/>
  <c r="F21" i="38"/>
  <c r="F20" i="38"/>
  <c r="F18" i="38"/>
  <c r="F17" i="38"/>
  <c r="F15" i="38"/>
  <c r="F86" i="39" l="1"/>
  <c r="F201" i="38"/>
  <c r="F197" i="38"/>
  <c r="F119" i="38"/>
  <c r="F86" i="40"/>
  <c r="F239" i="40"/>
  <c r="F163" i="40"/>
  <c r="F163" i="39"/>
  <c r="F239" i="39"/>
  <c r="F150" i="38"/>
  <c r="F40" i="38"/>
  <c r="F130" i="38"/>
  <c r="F162" i="38"/>
  <c r="F123" i="38"/>
  <c r="F36" i="38"/>
  <c r="F238" i="38"/>
  <c r="F225" i="38"/>
  <c r="F215" i="38"/>
  <c r="F208" i="38"/>
  <c r="F173" i="38"/>
  <c r="F193" i="38"/>
  <c r="F183" i="38"/>
  <c r="F137" i="38"/>
  <c r="F115" i="38"/>
  <c r="F105" i="38"/>
  <c r="F96" i="38"/>
  <c r="F22" i="38"/>
  <c r="F32" i="38"/>
  <c r="F47" i="38"/>
  <c r="F54" i="38"/>
  <c r="F64" i="38"/>
  <c r="F72" i="38"/>
  <c r="F8" i="38"/>
  <c r="F12" i="38" s="1"/>
  <c r="F85" i="38"/>
  <c r="F260" i="40" l="1"/>
  <c r="H260" i="40"/>
  <c r="F241" i="39"/>
  <c r="H241" i="39" s="1"/>
  <c r="F239" i="38"/>
  <c r="F163" i="38"/>
  <c r="F86" i="38"/>
  <c r="F241" i="38" l="1"/>
  <c r="H241" i="38" l="1"/>
</calcChain>
</file>

<file path=xl/sharedStrings.xml><?xml version="1.0" encoding="utf-8"?>
<sst xmlns="http://schemas.openxmlformats.org/spreadsheetml/2006/main" count="1384" uniqueCount="152">
  <si>
    <t>DESIGNATION</t>
  </si>
  <si>
    <t>UNITÉ</t>
  </si>
  <si>
    <t>QUANTITÉS</t>
  </si>
  <si>
    <t>PRIX UNITAIRE</t>
  </si>
  <si>
    <t>PRIX TOTAL</t>
  </si>
  <si>
    <t>I/ TERRASSEMENT</t>
  </si>
  <si>
    <t>m2</t>
  </si>
  <si>
    <t>Implantation</t>
  </si>
  <si>
    <t>ff</t>
  </si>
  <si>
    <t xml:space="preserve">Fouilles en puit pour fosses latrines +puisards </t>
  </si>
  <si>
    <t>m3</t>
  </si>
  <si>
    <t>Nettoyage de chantier</t>
  </si>
  <si>
    <t>II/ INFRASTRUCTURE</t>
  </si>
  <si>
    <t>Maçonnerie d'agglos pleins de 15x20x40 cm (fosse + soubassement) latrine + puisards + cabine</t>
  </si>
  <si>
    <t>Béton armé dosé à 350 kg/m3 pour poteaux (fosse)</t>
  </si>
  <si>
    <t>Enduits lisse étanche sur murs intérieurs (fosse)</t>
  </si>
  <si>
    <t>III/ SUPERSTRUCTURE</t>
  </si>
  <si>
    <t>Béton armé dosé à 350 kg/m3 pour raidisseurs pour cabine</t>
  </si>
  <si>
    <t>U</t>
  </si>
  <si>
    <t>Enduits sur murs intérieurs et extérieurs des cabines</t>
  </si>
  <si>
    <t>IV/ MENUISERIE MÉTALLIQUE ET BOIS</t>
  </si>
  <si>
    <t>V/ CHARPENTE - COUVERTURE</t>
  </si>
  <si>
    <t>VI/ REVÊTEMENT ET ÉTANCHÉITÉ</t>
  </si>
  <si>
    <t>Relevé d'étanchéité au paxaluminium de 40</t>
  </si>
  <si>
    <t>VII/ PEINTURE</t>
  </si>
  <si>
    <t>VIII/ AMENAGEMENT CABINE PMR</t>
  </si>
  <si>
    <t>ml</t>
  </si>
  <si>
    <t>Ens</t>
  </si>
  <si>
    <t>Couverture en tôles prélaqué 35/100 y compris toutes sujétions</t>
  </si>
  <si>
    <t>IX/ AMENAGEMENT CABINE GHM</t>
  </si>
  <si>
    <t>Ensemble puisard (cailloux sauvage + tuyaux de vidange de diam. 110 et epaisseur 1,5cm) profondeur de 200cm y compris toutes sujetions</t>
  </si>
  <si>
    <t>Béton armé dosé à 350 kg/m3 pour poutre de 15x30ht au dessus des briques pleines et sous les agglos creux y compris toutes sujetions</t>
  </si>
  <si>
    <t>Béton armé dosé à 350 kg/m3 pour chainage et appui de mur d'intimidité de 15x10ht y compris toutes sujetions</t>
  </si>
  <si>
    <t>Béton légèrement armé dosé à 300 kg/m3 pour dallage + chape + marche + rampe + bèche y compris toutes sujetions</t>
  </si>
  <si>
    <t>Fourniture et pose de charpente en tube rectangulaire lourd (1,5mm) de 40x80 y compris toutes sujétions</t>
  </si>
  <si>
    <t>Regard de visite de 60x45x20ht  avec couvercle en béton armé y compris toutes sujétions</t>
  </si>
  <si>
    <t>Fourniture et pose de carreaux faiences de 15x25 sur murs a hauteur 1,00m y compris toutes sujetions</t>
  </si>
  <si>
    <t>Main courante en tube rond lourd de 40mm  (Ht 80 cm du sol)</t>
  </si>
  <si>
    <t>Garde corps en tube rond lourd de 40mm (Ht 80 cm du sol)</t>
  </si>
  <si>
    <t>Fourniture et pose de reservations de tuyauterie pour alimentation et evacuation y compris raccorment au reseau d'alimentation et d'évacuation et toutes sujétions</t>
  </si>
  <si>
    <t>m²</t>
  </si>
  <si>
    <t>u</t>
  </si>
  <si>
    <t>Fourniture et pose de reservoir en béton armé de 20l muni d'une fermeture metallique avec cadenas et d'un robinet de puisage</t>
  </si>
  <si>
    <t>Ensemble de barre métallique en tube rond lourd de 40 pour acrochage des habits</t>
  </si>
  <si>
    <t>Fourniture d'un bidon vide de 20 l</t>
  </si>
  <si>
    <t>Fourniture d'un gobelet de 50cl</t>
  </si>
  <si>
    <t>Fourniture de boulloires</t>
  </si>
  <si>
    <t xml:space="preserve">Fourniture de sceau a eau dur de 15l </t>
  </si>
  <si>
    <t>Amenagement de l'aire de lavage de mains de 120x120 en cuvette de -5cm avec une chape lissée y compris toutes sujetions</t>
  </si>
  <si>
    <t>ens</t>
  </si>
  <si>
    <t>Fourniture et pose de reseau d'evacuation d'eau en PVC de 63mm y compris syphon de sol et toutes sujetions</t>
  </si>
  <si>
    <t>Maçonnerie de claustras d'aération type boite à lettre (80x60ht) équipé d'un grillage anti moutique y compris toutes sujétions</t>
  </si>
  <si>
    <t>N°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</si>
  <si>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</si>
  <si>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</si>
  <si>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</si>
  <si>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</si>
  <si>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</si>
  <si>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</si>
  <si>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</si>
  <si>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</si>
  <si>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</si>
  <si>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</si>
  <si>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 Dispositif de lave mains et amenagement</t>
  </si>
  <si>
    <t>Porte à châssis métallique un battant pleine 80 x 2,00 m compris anti-rouille, toutes sujétions (avec des boucles soudées sur les portes, et 2 cadenas)</t>
  </si>
  <si>
    <t>Porte à châssis métallique un battant pleine 90 x 2,00 m compris anti-rouille, toutes sujétions (avec des boucles soudées sur les portes, et 2 cadenas)</t>
  </si>
  <si>
    <t>Peinture glycéro sur menuiserie métallique (portes + garde corps) de couleur rouge,  gris ou jaune</t>
  </si>
  <si>
    <t>Décapage et nivellement 1m au pourtour de l'emprise</t>
  </si>
  <si>
    <t>Fouilles en rigole pour fondations de murs</t>
  </si>
  <si>
    <t xml:space="preserve">Remblai compacté sans apport latéritique sous dallage </t>
  </si>
  <si>
    <t>Remblai hydraulique bien compacté autour des fosses</t>
  </si>
  <si>
    <t>Béton de propreté dosé à 150 kg/m3 pour semelles de latrine et puisard épais=0,05m</t>
  </si>
  <si>
    <t>Maçonnerie d'agglos creux de 15x20x40cm Har=2,3m, Hav=2,5m ; Harpmr=2,3m et Havpmr=2,7m</t>
  </si>
  <si>
    <t>Enduit tyrolien extérieurs y compris signalitiques "filles" PRM et GHM</t>
  </si>
  <si>
    <t>Barre de soutien en tube rond lourd de 40 de hauteur 60cm fixé contre le sol et le mur (L=80cm)</t>
  </si>
  <si>
    <t>Barre de soutien en tube rond lourd de 40 fixé contre le mur (L=80cm)</t>
  </si>
  <si>
    <t>Banquette 50 cm X 30cm sur 50cm de hauteur en béton armé dosé à 350kg/m3 y compris toutes sujetions</t>
  </si>
  <si>
    <t>Fourniture et pose de carreaux sur sol de 30x30, banquette et sol de l'aire de lavage (en cuvette de -5cm)</t>
  </si>
  <si>
    <t>Maconnerie en briques pleines pour support du reservoir d'eau de 20 l de dimensions 50x50 (hauteur 70cm) avec crépissage y compris toutes sujetions</t>
  </si>
  <si>
    <t>Ensemble realisation d'un puisard de diametre 80cm et profondeuir 120cm et remplir de moellons avec une dalle de couverture</t>
  </si>
  <si>
    <t>Sous total I</t>
  </si>
  <si>
    <t>Sous total II</t>
  </si>
  <si>
    <t>Sous total III</t>
  </si>
  <si>
    <t>Sous total IV</t>
  </si>
  <si>
    <t>Sous total V</t>
  </si>
  <si>
    <t>Sous total VI</t>
  </si>
  <si>
    <t>Sous total VII</t>
  </si>
  <si>
    <t>Sous total VIII</t>
  </si>
  <si>
    <t>Sous total IX</t>
  </si>
  <si>
    <t>Sous total X</t>
  </si>
  <si>
    <t>Total général HT</t>
  </si>
  <si>
    <t>Maçonnerie de claustras de ventilation y compris grillage +toutes sujétions</t>
  </si>
  <si>
    <t>Peinture a huile sur murs intérieur des cabines de couleur rouge, gris ou jaune</t>
  </si>
  <si>
    <t>Fourniture et pose de pavés de luxe de 30x30 d'épaisseur 7cm sur une largeur de 120cm autour des latrines (reliant les cabines au dispositif de lavage de mains) y compris pose de bordure et toutes sujétions</t>
  </si>
  <si>
    <t>Fourniture et pose de siège PMR en béton armé moulé de hauteur 40cm y compris toutes sujétions</t>
  </si>
  <si>
    <t>Décapage et nivellement 1 m au pourtour de l'emprise</t>
  </si>
  <si>
    <t>Béton armé dosé à 350 kg/m3 pour semelles filantes sous murs pour latrine (30cm x 20cm)</t>
  </si>
  <si>
    <t>Maçonnerie de claustras de ventilation de fosses y compris grillage +toutes sujétions</t>
  </si>
  <si>
    <t>Aménagement orifice d'évacuation des serviettes usagées en béton moulé de 40x40x40ht (trous 20x20) y compris fermeture metallique et toutes sujetions</t>
  </si>
  <si>
    <t>Fourniture et pose de reservations de tuyauterie pour alimentation et evacuation y compris raccorment au reseau d'alimentation et d'évacuation dans les deux cabines et toutes sujétions</t>
  </si>
  <si>
    <t>Fourniture et pose de syphons et portes savon dans les deux cabines y compris toutes sujétions</t>
  </si>
  <si>
    <t>Béton armé dosé à 350 kg/m3 pour dalle au dessus de la fosse d'épaisseur 10cm compris toutes sujetions</t>
  </si>
  <si>
    <t>IV/ MENUISERIE MÉTALLIQUE</t>
  </si>
  <si>
    <t>IX Dispositif de lave mains et amenagement</t>
  </si>
  <si>
    <t>Béton légèrement armé dosé à 300 kg/m3 pour dallage + chape lissée + marche + rampe + bèche y compris toutes sujetions</t>
  </si>
  <si>
    <t>Fourniture et pose de syphons et portes savon y compris toutes sujétions</t>
  </si>
  <si>
    <t>Fouilles en puit pour fosses latrines</t>
  </si>
  <si>
    <t>Béton de propreté dosé à 150 kg/m3 pour semelles de latrine épais=0,05m</t>
  </si>
  <si>
    <t>Béton armé dosé à 350 kg/m3 pour semelles filantes sous murs pour latrine (30cm x 15cm)</t>
  </si>
  <si>
    <t>Fourniture et pose de carreaux faiences de 15x25 sur murs a hauteur 2,00m y compris toutes sujetions</t>
  </si>
  <si>
    <t>Fourniture et pose de carreaux sur sol de 30x30 y compris toutes sujetions</t>
  </si>
  <si>
    <t>Réalisation d'un regard en agglos pleins de 15cm avec un couvercle en béton armé raccordé au réseau d'évacuation y compris toutes sujetions</t>
  </si>
  <si>
    <t>Ensemble de barre métallique en tube rond lourd de 40 fixée au mur pour acrochage des habits</t>
  </si>
  <si>
    <t>X/ Douche</t>
  </si>
  <si>
    <t>Fouilles en puit pour fosses latrines et puisard</t>
  </si>
  <si>
    <t>Béton Cyclopéen dosé à 250 kg/m3 pour semelles filantes sous murs (30cm x 15cm)</t>
  </si>
  <si>
    <t>Maçonnerie d'agglos pleins de 15x20x40 cm pour soubassement + puisard</t>
  </si>
  <si>
    <t>Béton Cyclopéen dosé à 250 kg/m3 pour semelles filantes sous murs (30cm x 20cm)</t>
  </si>
  <si>
    <t>Maçonnerie d'agglos Creux de 15x20x40 cm pour soubassement</t>
  </si>
  <si>
    <t>Maçonnerie d'agglos pleins de 15x20x40 cm</t>
  </si>
  <si>
    <t>Réalisation d'un regard en agglos pleins de 10cm avec un couvercle en béton armé raccordé au réseau d'évacuation y compris toutes sujetions</t>
  </si>
  <si>
    <t>Fourniture et fixation de séchoir complet (poteaux de 2m en tube rond galva lourd de diametre 63mm équipé de 03 passage de fils de fer galva) en longueur de 05m</t>
  </si>
  <si>
    <t>IX Urinoir</t>
  </si>
  <si>
    <t>Fourniture et pose de reservations de tuyauterie PVC de 63mm pour evacuation des urine dans la fosse y compris toutes sujétions</t>
  </si>
  <si>
    <t>Fourniture et pose de syphons y compris toutes sujétions</t>
  </si>
  <si>
    <t>Fourniture et pose de reservations de tuyauterie pour alimentation et evacuation sous fouille de 30cm de profondeur y compris raccordement au reseau d'alimentation et d'évacuation et toutes sujétions</t>
  </si>
  <si>
    <t>Devis quantitatif et estimatif de l'aire de lavage</t>
  </si>
  <si>
    <t>Ensemble de caligraphie pour les cabines pour PMR; GHM; dispositif de laves mains, Nom du projet, dessins sur murs, dessins d'empreintes de pas + dessins de jeux de marelles sur pavé + un dessin décoratif d’éléphant sur les reservoirs des dispositifs de lavage des mains, avec la fixation de deux miroirs flexibles latéraux y compris toutes sujetions</t>
  </si>
  <si>
    <t>A</t>
  </si>
  <si>
    <t>Devis quantitatif et estimatif LOT 1- Boromo</t>
  </si>
  <si>
    <t>B</t>
  </si>
  <si>
    <t>C</t>
  </si>
  <si>
    <t>TOTAL GENERAL LOT 1</t>
  </si>
  <si>
    <t>D</t>
  </si>
  <si>
    <t>Devis quantitatif et estimatif de VIP 05 Cabines (02 cabines de defecation + 01 douche + 01 cabine de GHM + 01 cabine de PMR) pour les patientes  au CSPS de Boromo</t>
  </si>
  <si>
    <t>Devis quantitatif et estimatif de VIP 05 Cabines (02 cabines de defecation + 01 douche + 01 cabine de GHM + 01 cabine de PMR) pour les patientes  au CSPS de Douroula au profit de la Maternité</t>
  </si>
  <si>
    <t>Devis quantitatif et estimatif LOT 2- Dédougou &amp; Douroula</t>
  </si>
  <si>
    <t>Devis quantitatif et estimatif LOT 3- Safané &amp; Tchériba</t>
  </si>
  <si>
    <t>Devis quantitatif et estimatif de VIP 05 Cabines (02 cabines de defecation + 01 douche + 01 cabine de GHM + 01 cabine de PMR) pour les patientes  au CM de Safané au profit de la Maternité</t>
  </si>
  <si>
    <t>E</t>
  </si>
  <si>
    <t>Sous total XI</t>
  </si>
  <si>
    <t>Total général A HT</t>
  </si>
  <si>
    <t>X Urinoir</t>
  </si>
  <si>
    <t>Total général B HT</t>
  </si>
  <si>
    <t>Total général C HT</t>
  </si>
  <si>
    <t>Total général D HT</t>
  </si>
  <si>
    <t xml:space="preserve">Devis quantitatif et estimatif de VIP 04 Cabines (03 cabines de defecation + 01 cabine de PMR) à l'Ecole primaire publique Boromo Est, VIP 04 Cabines (03 cabines de defecation + 01 cabine de PMR) au CSPS de Boromo et VIP 04 Cabines (03 cabines de defecation + 01 cabine de PMR) au CEBNF de Boromo </t>
  </si>
  <si>
    <t xml:space="preserve">Devis quantitatif et estimatif de VIP 04 Cabines (03 cabines de defecation + 01 cabine de PMR) au CEG des écoles centres de Dédougou + VIP 04 Cabines (03 cabines de defecation + 01 cabine de PMR) à l'Ecole Primaire A de Fakouna de Dédougou </t>
  </si>
  <si>
    <t>Devis quantitatif et estimatif de VIP 04 Cabines (02 cabines de defecation + 01 cabine de GHM + 01 cabine de PMR) pour filles au CEG centres de Dédougou + 2 VIP 04 Cabines (02 cabines de defecation + 01 cabine de GHM + 01 cabine de PMR) pour filles à l'Ecole Primaire A de Fakouna</t>
  </si>
  <si>
    <t>Devis quantitatif et estimatif de VIP 04 Cabines (03 cabines de defecation + 01 cabine de PMR) au CEG de SIN de Safané + VIP 04 Cabines (03 cabines de defecation + 01 cabine de PMR) au CEG de Bifor de Safané + VIP 04 Cabines (03 cabines de defecation + 01 cabine de PMR) à l'école primaire Nounou B de Safané +  VIP 04 Cabines (03 cabines de defecation + 01 cabine de PMR) à l'Ecole primaire de Sodien de Safané + VIP 04 Cabines (03 cabines de defecation + 01 cabine de PMR) au CSPS de Tissé (dispensaire) de Tchériba</t>
  </si>
  <si>
    <t>Devis quantitatif et estimatif de VIP 04 Cabines (02 cabines de defecation + 01 cabine de GHM + 01 cabine de PMR) pour filles au CEG de SIN de Safané + VIP 04 Cabines (02 cabines de defecation + 01 cabine de GHM + 01 cabine de PMR) pour filles au CEG de Bifor de Safané + VIP 04 Cabines (02 cabines de defecation + 01 cabine de GHM + 01 cabine de PMR) pour filles à l'école primaire NOUNOU B de Safané + VIP 04 Cabines (02 cabines de defecation + 01 cabine de GHM + 01 cabine de PMR) pour les filles à l'Ecole primaire de Sodien de Safané + VIP 04 Cabines (02 cabines de defecation + 01 cabine de GHM + 01 cabine de PMR) pour filles au Lycée departemental de Tchériba + 2 VIP 04 Cabines (02 cabines de defecation + 01 cabine de GHM + 01 cabine de PMR) pour patientes au profit du dispensaire du CSPS de Tissé de Tchériba</t>
  </si>
  <si>
    <t>Devis quantitatif et estimatif de VIP 04 Cabines (02 cabines de defecation + 01 cabine de GHM + 01 cabine de PMR) pour filles à l'Ecole primaire publique Boromo Est et VIP 04 Cabines (02 cabines de defecation + 01 cabine de GHM + 01 cabine de PMR) pour filles à l'école primaire publique Boromo B et Travaux de réalisation de 1 bloc de latrine à 4 cabines y compris GMH et PMR pour filles au CEBNF de Boromo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</si>
</sst>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0.0"/>
    <numFmt numFmtId="165" formatCode="0.000"/>
  </numFmts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585756"/>
      <name val="Georgia"/>
      <family val="1"/>
    </font>
    <font>
      <b/>
      <i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E00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1" fontId="6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2" fillId="0" borderId="0" xfId="0" applyFont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0" fillId="0" borderId="1" xfId="0" applyBorder="1" applyAlignment="1">
      <alignment horizontal="center" vertical="center"/>
    </xf>
    <xf numFmtId="41" fontId="4" fillId="0" borderId="1" xfId="1" applyFont="1" applyBorder="1" applyAlignment="1">
      <alignment horizontal="center" vertical="top"/>
    </xf>
    <xf numFmtId="41" fontId="3" fillId="0" borderId="1" xfId="1" applyFont="1" applyBorder="1" applyAlignment="1">
      <alignment horizontal="center" vertical="top"/>
    </xf>
    <xf numFmtId="41" fontId="0" fillId="0" borderId="1" xfId="1" applyFont="1" applyBorder="1" applyAlignment="1">
      <alignment horizontal="center" vertical="top"/>
    </xf>
    <xf numFmtId="41" fontId="4" fillId="0" borderId="1" xfId="0" applyNumberFormat="1" applyFont="1" applyBorder="1" applyAlignment="1">
      <alignment vertical="top"/>
    </xf>
    <xf numFmtId="0" fontId="10" fillId="0" borderId="1" xfId="0" applyFont="1" applyBorder="1"/>
    <xf numFmtId="0" fontId="10" fillId="0" borderId="1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/>
    </xf>
    <xf numFmtId="41" fontId="10" fillId="0" borderId="1" xfId="1" applyFont="1" applyBorder="1" applyAlignment="1">
      <alignment horizontal="center" vertical="top"/>
    </xf>
    <xf numFmtId="0" fontId="9" fillId="0" borderId="0" xfId="0" applyFont="1"/>
    <xf numFmtId="165" fontId="4" fillId="0" borderId="1" xfId="0" applyNumberFormat="1" applyFont="1" applyBorder="1" applyAlignment="1">
      <alignment horizontal="center" vertical="top"/>
    </xf>
    <xf numFmtId="165" fontId="5" fillId="0" borderId="1" xfId="0" applyNumberFormat="1" applyFont="1" applyBorder="1" applyAlignment="1">
      <alignment horizontal="center" vertical="top"/>
    </xf>
    <xf numFmtId="2" fontId="10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/>
    </xf>
    <xf numFmtId="2" fontId="3" fillId="0" borderId="1" xfId="0" applyNumberFormat="1" applyFont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/>
    </xf>
    <xf numFmtId="2" fontId="11" fillId="0" borderId="1" xfId="0" applyNumberFormat="1" applyFont="1" applyBorder="1" applyAlignment="1">
      <alignment horizontal="center" vertical="top"/>
    </xf>
    <xf numFmtId="0" fontId="0" fillId="0" borderId="0" xfId="0" applyAlignment="1">
      <alignment vertical="center"/>
    </xf>
    <xf numFmtId="0" fontId="12" fillId="0" borderId="0" xfId="0" applyFont="1"/>
    <xf numFmtId="0" fontId="4" fillId="0" borderId="1" xfId="0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41" fontId="4" fillId="0" borderId="1" xfId="1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center"/>
    </xf>
    <xf numFmtId="0" fontId="3" fillId="0" borderId="8" xfId="0" applyFont="1" applyBorder="1"/>
    <xf numFmtId="0" fontId="0" fillId="0" borderId="7" xfId="0" applyBorder="1" applyAlignment="1">
      <alignment horizontal="center" vertical="center"/>
    </xf>
    <xf numFmtId="41" fontId="4" fillId="0" borderId="8" xfId="0" applyNumberFormat="1" applyFont="1" applyBorder="1" applyAlignment="1">
      <alignment vertical="top"/>
    </xf>
    <xf numFmtId="0" fontId="9" fillId="0" borderId="7" xfId="0" applyFont="1" applyBorder="1" applyAlignment="1">
      <alignment horizontal="center" vertical="center"/>
    </xf>
    <xf numFmtId="41" fontId="10" fillId="0" borderId="8" xfId="0" applyNumberFormat="1" applyFont="1" applyBorder="1" applyAlignment="1">
      <alignment vertical="top"/>
    </xf>
    <xf numFmtId="0" fontId="1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15" fillId="0" borderId="0" xfId="0" applyFont="1"/>
    <xf numFmtId="41" fontId="0" fillId="0" borderId="0" xfId="0" applyNumberFormat="1"/>
    <xf numFmtId="0" fontId="17" fillId="2" borderId="2" xfId="0" applyFont="1" applyFill="1" applyBorder="1" applyAlignment="1">
      <alignment vertical="center" wrapText="1"/>
    </xf>
    <xf numFmtId="0" fontId="17" fillId="2" borderId="2" xfId="0" applyFont="1" applyFill="1" applyBorder="1" applyAlignment="1">
      <alignment vertical="top" wrapText="1"/>
    </xf>
    <xf numFmtId="0" fontId="14" fillId="3" borderId="3" xfId="0" applyFont="1" applyFill="1" applyBorder="1" applyAlignment="1">
      <alignment vertical="top" wrapText="1"/>
    </xf>
    <xf numFmtId="0" fontId="16" fillId="0" borderId="0" xfId="0" applyFont="1" applyAlignment="1">
      <alignment vertical="top"/>
    </xf>
    <xf numFmtId="0" fontId="12" fillId="0" borderId="7" xfId="0" applyFont="1" applyBorder="1" applyAlignment="1">
      <alignment horizontal="center" vertical="center"/>
    </xf>
    <xf numFmtId="41" fontId="13" fillId="0" borderId="8" xfId="0" applyNumberFormat="1" applyFont="1" applyBorder="1" applyAlignment="1">
      <alignment vertical="top"/>
    </xf>
    <xf numFmtId="0" fontId="0" fillId="0" borderId="13" xfId="0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0" fillId="0" borderId="10" xfId="0" applyFont="1" applyBorder="1"/>
    <xf numFmtId="0" fontId="10" fillId="0" borderId="10" xfId="0" applyFont="1" applyBorder="1" applyAlignment="1">
      <alignment horizontal="center" vertical="top"/>
    </xf>
    <xf numFmtId="2" fontId="10" fillId="0" borderId="10" xfId="0" applyNumberFormat="1" applyFont="1" applyBorder="1" applyAlignment="1">
      <alignment horizontal="center" vertical="top"/>
    </xf>
    <xf numFmtId="41" fontId="10" fillId="0" borderId="10" xfId="1" applyFont="1" applyBorder="1" applyAlignment="1">
      <alignment horizontal="center" vertical="top"/>
    </xf>
    <xf numFmtId="41" fontId="10" fillId="0" borderId="11" xfId="0" applyNumberFormat="1" applyFont="1" applyBorder="1" applyAlignment="1">
      <alignment vertical="top"/>
    </xf>
    <xf numFmtId="0" fontId="19" fillId="0" borderId="0" xfId="0" applyFont="1"/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horizontal="center" vertical="top"/>
    </xf>
    <xf numFmtId="41" fontId="7" fillId="3" borderId="1" xfId="0" applyNumberFormat="1" applyFont="1" applyFill="1" applyBorder="1"/>
    <xf numFmtId="0" fontId="7" fillId="3" borderId="14" xfId="0" applyFont="1" applyFill="1" applyBorder="1" applyAlignment="1">
      <alignment vertical="top" wrapText="1"/>
    </xf>
    <xf numFmtId="0" fontId="0" fillId="3" borderId="14" xfId="0" applyFill="1" applyBorder="1" applyAlignment="1">
      <alignment vertical="top"/>
    </xf>
    <xf numFmtId="0" fontId="0" fillId="3" borderId="14" xfId="0" applyFill="1" applyBorder="1" applyAlignment="1">
      <alignment horizontal="center" vertical="top"/>
    </xf>
    <xf numFmtId="41" fontId="7" fillId="3" borderId="15" xfId="0" applyNumberFormat="1" applyFont="1" applyFill="1" applyBorder="1"/>
    <xf numFmtId="0" fontId="0" fillId="3" borderId="9" xfId="0" applyFill="1" applyBorder="1" applyAlignment="1">
      <alignment horizontal="center" vertical="center"/>
    </xf>
    <xf numFmtId="0" fontId="7" fillId="3" borderId="10" xfId="0" applyFont="1" applyFill="1" applyBorder="1" applyAlignment="1">
      <alignment vertical="top" wrapText="1"/>
    </xf>
    <xf numFmtId="0" fontId="0" fillId="3" borderId="10" xfId="0" applyFill="1" applyBorder="1" applyAlignment="1">
      <alignment vertical="top"/>
    </xf>
    <xf numFmtId="0" fontId="0" fillId="3" borderId="10" xfId="0" applyFill="1" applyBorder="1" applyAlignment="1">
      <alignment horizontal="center" vertical="top"/>
    </xf>
    <xf numFmtId="41" fontId="7" fillId="3" borderId="11" xfId="0" applyNumberFormat="1" applyFont="1" applyFill="1" applyBorder="1"/>
    <xf numFmtId="0" fontId="17" fillId="4" borderId="16" xfId="0" applyFont="1" applyFill="1" applyBorder="1" applyAlignment="1">
      <alignment vertical="top" wrapText="1"/>
    </xf>
    <xf numFmtId="0" fontId="17" fillId="4" borderId="17" xfId="0" applyFont="1" applyFill="1" applyBorder="1" applyAlignment="1">
      <alignment vertical="top" wrapText="1"/>
    </xf>
    <xf numFmtId="0" fontId="17" fillId="4" borderId="17" xfId="0" applyFont="1" applyFill="1" applyBorder="1" applyAlignment="1">
      <alignment vertical="top"/>
    </xf>
    <xf numFmtId="0" fontId="17" fillId="4" borderId="17" xfId="0" applyFont="1" applyFill="1" applyBorder="1" applyAlignment="1">
      <alignment horizontal="center" vertical="top"/>
    </xf>
    <xf numFmtId="0" fontId="17" fillId="4" borderId="17" xfId="0" applyFont="1" applyFill="1" applyBorder="1"/>
    <xf numFmtId="41" fontId="17" fillId="4" borderId="18" xfId="0" applyNumberFormat="1" applyFont="1" applyFill="1" applyBorder="1"/>
    <xf numFmtId="0" fontId="0" fillId="3" borderId="13" xfId="0" applyFill="1" applyBorder="1" applyAlignment="1">
      <alignment horizontal="center" vertical="center"/>
    </xf>
    <xf numFmtId="41" fontId="0" fillId="0" borderId="0" xfId="1" applyFont="1"/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0" fontId="14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/>
    </xf>
    <xf numFmtId="41" fontId="10" fillId="0" borderId="1" xfId="0" applyNumberFormat="1" applyFont="1" applyBorder="1" applyAlignment="1">
      <alignment vertical="top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3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1" fontId="13" fillId="0" borderId="1" xfId="0" applyNumberFormat="1" applyFont="1" applyBorder="1" applyAlignment="1">
      <alignment vertical="top"/>
    </xf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horizontal="center" vertical="top"/>
    </xf>
    <xf numFmtId="164" fontId="20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 vertical="top"/>
    </xf>
    <xf numFmtId="164" fontId="8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/>
    </xf>
    <xf numFmtId="0" fontId="14" fillId="3" borderId="1" xfId="0" applyFont="1" applyFill="1" applyBorder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4" fillId="3" borderId="4" xfId="0" applyFont="1" applyFill="1" applyBorder="1" applyAlignment="1">
      <alignment horizontal="left" vertical="top" wrapText="1"/>
    </xf>
    <xf numFmtId="0" fontId="14" fillId="3" borderId="5" xfId="0" applyFont="1" applyFill="1" applyBorder="1" applyAlignment="1">
      <alignment horizontal="left" vertical="top" wrapText="1"/>
    </xf>
    <xf numFmtId="0" fontId="14" fillId="3" borderId="6" xfId="0" applyFont="1" applyFill="1" applyBorder="1" applyAlignment="1">
      <alignment horizontal="left" vertical="top" wrapText="1"/>
    </xf>
    <xf numFmtId="0" fontId="14" fillId="3" borderId="4" xfId="0" applyFont="1" applyFill="1" applyBorder="1" applyAlignment="1">
      <alignment horizontal="center" vertical="top" wrapText="1"/>
    </xf>
    <xf numFmtId="0" fontId="14" fillId="3" borderId="5" xfId="0" applyFont="1" applyFill="1" applyBorder="1" applyAlignment="1">
      <alignment horizontal="center" vertical="top" wrapText="1"/>
    </xf>
    <xf numFmtId="0" fontId="14" fillId="3" borderId="6" xfId="0" applyFont="1" applyFill="1" applyBorder="1" applyAlignment="1">
      <alignment horizontal="center" vertical="top" wrapText="1"/>
    </xf>
  </cellXfs>
  <cellStyles count="2">
    <cellStyle name="Millier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575FC-CBD3-4339-ACD0-E9320829251D}">
  <dimension ref="A1:AS1133"/>
  <sheetViews>
    <sheetView zoomScaleNormal="100" workbookViewId="0">
      <pane ySplit="2" topLeftCell="A3" activePane="bottomLeft" state="frozen"/>
      <selection pane="bottomLeft" activeCell="D144" sqref="D144"/>
    </sheetView>
  </sheetViews>
  <sheetFormatPr baseColWidth="10" defaultColWidth="11.42578125" defaultRowHeight="15" x14ac:dyDescent="0.25"/>
  <cols>
    <col min="1" max="1" width="8" style="27" bestFit="1" customWidth="1"/>
    <col min="2" max="2" width="54.28515625" style="1" customWidth="1"/>
    <col min="3" max="3" width="8" style="2" customWidth="1"/>
    <col min="4" max="4" width="14.85546875" style="3" customWidth="1"/>
    <col min="6" max="6" width="14.28515625" bestFit="1" customWidth="1"/>
  </cols>
  <sheetData>
    <row r="1" spans="1:6" s="62" customFormat="1" ht="21" customHeight="1" x14ac:dyDescent="0.35">
      <c r="A1" s="123" t="s">
        <v>129</v>
      </c>
      <c r="B1" s="123"/>
      <c r="C1" s="123"/>
      <c r="D1" s="123"/>
      <c r="E1" s="123"/>
      <c r="F1" s="124"/>
    </row>
    <row r="2" spans="1:6" s="4" customFormat="1" ht="34.9" customHeight="1" x14ac:dyDescent="0.3">
      <c r="A2" s="64" t="s">
        <v>52</v>
      </c>
      <c r="B2" s="64" t="s">
        <v>0</v>
      </c>
      <c r="C2" s="64" t="s">
        <v>1</v>
      </c>
      <c r="D2" s="65" t="s">
        <v>2</v>
      </c>
      <c r="E2" s="64" t="s">
        <v>3</v>
      </c>
      <c r="F2" s="64" t="s">
        <v>4</v>
      </c>
    </row>
    <row r="3" spans="1:6" s="67" customFormat="1" ht="34.9" customHeight="1" x14ac:dyDescent="0.25">
      <c r="A3" s="102" t="s">
        <v>128</v>
      </c>
      <c r="B3" s="122" t="s">
        <v>134</v>
      </c>
      <c r="C3" s="122"/>
      <c r="D3" s="122"/>
      <c r="E3" s="122"/>
      <c r="F3" s="122"/>
    </row>
    <row r="4" spans="1:6" s="5" customFormat="1" ht="15.75" x14ac:dyDescent="0.25">
      <c r="A4" s="103" t="s">
        <v>53</v>
      </c>
      <c r="B4" s="10" t="s">
        <v>5</v>
      </c>
      <c r="C4" s="11"/>
      <c r="D4" s="12"/>
      <c r="E4" s="12"/>
      <c r="F4" s="104"/>
    </row>
    <row r="5" spans="1:6" x14ac:dyDescent="0.25">
      <c r="A5" s="32">
        <v>1</v>
      </c>
      <c r="B5" s="13" t="s">
        <v>95</v>
      </c>
      <c r="C5" s="14" t="s">
        <v>6</v>
      </c>
      <c r="D5" s="20">
        <f>92.41</f>
        <v>92.41</v>
      </c>
      <c r="E5" s="33"/>
      <c r="F5" s="36">
        <f>+D5*E5</f>
        <v>0</v>
      </c>
    </row>
    <row r="6" spans="1:6" x14ac:dyDescent="0.25">
      <c r="A6" s="32">
        <v>2</v>
      </c>
      <c r="B6" s="15" t="s">
        <v>7</v>
      </c>
      <c r="C6" s="14" t="s">
        <v>8</v>
      </c>
      <c r="D6" s="20">
        <f>1</f>
        <v>1</v>
      </c>
      <c r="E6" s="33"/>
      <c r="F6" s="36">
        <f t="shared" ref="F6:F63" si="0">+D6*E6</f>
        <v>0</v>
      </c>
    </row>
    <row r="7" spans="1:6" x14ac:dyDescent="0.25">
      <c r="A7" s="32">
        <v>3</v>
      </c>
      <c r="B7" s="13" t="s">
        <v>9</v>
      </c>
      <c r="C7" s="14" t="s">
        <v>10</v>
      </c>
      <c r="D7" s="20">
        <f>32.77+2.261</f>
        <v>35.031000000000006</v>
      </c>
      <c r="E7" s="33"/>
      <c r="F7" s="36">
        <f t="shared" si="0"/>
        <v>0</v>
      </c>
    </row>
    <row r="8" spans="1:6" x14ac:dyDescent="0.25">
      <c r="A8" s="32">
        <v>4</v>
      </c>
      <c r="B8" s="15" t="s">
        <v>68</v>
      </c>
      <c r="C8" s="14" t="s">
        <v>10</v>
      </c>
      <c r="D8" s="20">
        <v>4.5999999999999996</v>
      </c>
      <c r="E8" s="33"/>
      <c r="F8" s="36">
        <f t="shared" si="0"/>
        <v>0</v>
      </c>
    </row>
    <row r="9" spans="1:6" x14ac:dyDescent="0.25">
      <c r="A9" s="32">
        <v>5</v>
      </c>
      <c r="B9" s="15" t="s">
        <v>70</v>
      </c>
      <c r="C9" s="14" t="s">
        <v>10</v>
      </c>
      <c r="D9" s="20">
        <v>3.363</v>
      </c>
      <c r="E9" s="33"/>
      <c r="F9" s="36">
        <f t="shared" si="0"/>
        <v>0</v>
      </c>
    </row>
    <row r="10" spans="1:6" x14ac:dyDescent="0.25">
      <c r="A10" s="32">
        <v>6</v>
      </c>
      <c r="B10" s="15" t="s">
        <v>69</v>
      </c>
      <c r="C10" s="14" t="s">
        <v>10</v>
      </c>
      <c r="D10" s="20">
        <f>2.757+0.387</f>
        <v>3.1440000000000001</v>
      </c>
      <c r="E10" s="33"/>
      <c r="F10" s="36">
        <f t="shared" si="0"/>
        <v>0</v>
      </c>
    </row>
    <row r="11" spans="1:6" x14ac:dyDescent="0.25">
      <c r="A11" s="32">
        <v>7</v>
      </c>
      <c r="B11" s="15" t="s">
        <v>11</v>
      </c>
      <c r="C11" s="14" t="s">
        <v>8</v>
      </c>
      <c r="D11" s="20">
        <v>1</v>
      </c>
      <c r="E11" s="33"/>
      <c r="F11" s="36">
        <f t="shared" si="0"/>
        <v>0</v>
      </c>
    </row>
    <row r="12" spans="1:6" s="41" customFormat="1" x14ac:dyDescent="0.25">
      <c r="A12" s="105"/>
      <c r="B12" s="37" t="s">
        <v>80</v>
      </c>
      <c r="C12" s="38"/>
      <c r="D12" s="39"/>
      <c r="E12" s="40"/>
      <c r="F12" s="106">
        <f>SUM(F5:F11)</f>
        <v>0</v>
      </c>
    </row>
    <row r="13" spans="1:6" s="5" customFormat="1" ht="15.75" x14ac:dyDescent="0.25">
      <c r="A13" s="103" t="s">
        <v>54</v>
      </c>
      <c r="B13" s="10" t="s">
        <v>12</v>
      </c>
      <c r="C13" s="12"/>
      <c r="D13" s="21"/>
      <c r="E13" s="34"/>
      <c r="F13" s="36"/>
    </row>
    <row r="14" spans="1:6" ht="26.25" x14ac:dyDescent="0.25">
      <c r="A14" s="32">
        <v>1</v>
      </c>
      <c r="B14" s="16" t="s">
        <v>71</v>
      </c>
      <c r="C14" s="14" t="s">
        <v>10</v>
      </c>
      <c r="D14" s="22">
        <f>0.78+0.064</f>
        <v>0.84400000000000008</v>
      </c>
      <c r="E14" s="33"/>
      <c r="F14" s="36">
        <f t="shared" si="0"/>
        <v>0</v>
      </c>
    </row>
    <row r="15" spans="1:6" ht="26.25" x14ac:dyDescent="0.25">
      <c r="A15" s="32">
        <v>2</v>
      </c>
      <c r="B15" s="16" t="s">
        <v>96</v>
      </c>
      <c r="C15" s="14" t="s">
        <v>10</v>
      </c>
      <c r="D15" s="20">
        <v>2.5499999999999998</v>
      </c>
      <c r="E15" s="33"/>
      <c r="F15" s="36">
        <f t="shared" si="0"/>
        <v>0</v>
      </c>
    </row>
    <row r="16" spans="1:6" ht="26.25" x14ac:dyDescent="0.25">
      <c r="A16" s="32">
        <v>3</v>
      </c>
      <c r="B16" s="16" t="s">
        <v>13</v>
      </c>
      <c r="C16" s="14" t="s">
        <v>6</v>
      </c>
      <c r="D16" s="20">
        <f>42.48+7.87</f>
        <v>50.349999999999994</v>
      </c>
      <c r="E16" s="33"/>
      <c r="F16" s="36">
        <f t="shared" si="0"/>
        <v>0</v>
      </c>
    </row>
    <row r="17" spans="1:6" x14ac:dyDescent="0.25">
      <c r="A17" s="32">
        <v>4</v>
      </c>
      <c r="B17" s="13" t="s">
        <v>14</v>
      </c>
      <c r="C17" s="14" t="s">
        <v>10</v>
      </c>
      <c r="D17" s="24">
        <v>0.40500000000000003</v>
      </c>
      <c r="E17" s="33"/>
      <c r="F17" s="36">
        <f t="shared" si="0"/>
        <v>0</v>
      </c>
    </row>
    <row r="18" spans="1:6" ht="33" customHeight="1" x14ac:dyDescent="0.25">
      <c r="A18" s="32">
        <v>5</v>
      </c>
      <c r="B18" s="13" t="s">
        <v>31</v>
      </c>
      <c r="C18" s="14" t="s">
        <v>10</v>
      </c>
      <c r="D18" s="24">
        <v>0.875</v>
      </c>
      <c r="E18" s="33"/>
      <c r="F18" s="36">
        <f t="shared" si="0"/>
        <v>0</v>
      </c>
    </row>
    <row r="19" spans="1:6" ht="25.5" x14ac:dyDescent="0.25">
      <c r="A19" s="32">
        <v>6</v>
      </c>
      <c r="B19" s="13" t="s">
        <v>101</v>
      </c>
      <c r="C19" s="14" t="s">
        <v>10</v>
      </c>
      <c r="D19" s="24">
        <v>1.554</v>
      </c>
      <c r="E19" s="33"/>
      <c r="F19" s="36">
        <f t="shared" si="0"/>
        <v>0</v>
      </c>
    </row>
    <row r="20" spans="1:6" x14ac:dyDescent="0.25">
      <c r="A20" s="32">
        <v>7</v>
      </c>
      <c r="B20" s="17" t="s">
        <v>15</v>
      </c>
      <c r="C20" s="14" t="s">
        <v>6</v>
      </c>
      <c r="D20" s="24">
        <v>65.31</v>
      </c>
      <c r="E20" s="33"/>
      <c r="F20" s="36">
        <f t="shared" si="0"/>
        <v>0</v>
      </c>
    </row>
    <row r="21" spans="1:6" ht="29.45" customHeight="1" x14ac:dyDescent="0.25">
      <c r="A21" s="32">
        <v>8</v>
      </c>
      <c r="B21" s="13" t="s">
        <v>30</v>
      </c>
      <c r="C21" s="14" t="s">
        <v>27</v>
      </c>
      <c r="D21" s="24">
        <v>1</v>
      </c>
      <c r="E21" s="33"/>
      <c r="F21" s="36">
        <f t="shared" si="0"/>
        <v>0</v>
      </c>
    </row>
    <row r="22" spans="1:6" s="41" customFormat="1" x14ac:dyDescent="0.25">
      <c r="A22" s="105"/>
      <c r="B22" s="37" t="s">
        <v>81</v>
      </c>
      <c r="C22" s="38"/>
      <c r="D22" s="44"/>
      <c r="E22" s="40"/>
      <c r="F22" s="106">
        <f>SUM(F14:F21)</f>
        <v>0</v>
      </c>
    </row>
    <row r="23" spans="1:6" s="5" customFormat="1" ht="15.75" x14ac:dyDescent="0.25">
      <c r="A23" s="103" t="s">
        <v>55</v>
      </c>
      <c r="B23" s="18" t="s">
        <v>16</v>
      </c>
      <c r="C23" s="12"/>
      <c r="D23" s="45"/>
      <c r="E23" s="34"/>
      <c r="F23" s="36"/>
    </row>
    <row r="24" spans="1:6" x14ac:dyDescent="0.25">
      <c r="A24" s="32">
        <v>1</v>
      </c>
      <c r="B24" s="13" t="s">
        <v>17</v>
      </c>
      <c r="C24" s="14" t="s">
        <v>10</v>
      </c>
      <c r="D24" s="43">
        <v>0.995</v>
      </c>
      <c r="E24" s="33"/>
      <c r="F24" s="36">
        <f t="shared" si="0"/>
        <v>0</v>
      </c>
    </row>
    <row r="25" spans="1:6" ht="25.5" x14ac:dyDescent="0.25">
      <c r="A25" s="32">
        <v>2</v>
      </c>
      <c r="B25" s="13" t="s">
        <v>104</v>
      </c>
      <c r="C25" s="14" t="s">
        <v>10</v>
      </c>
      <c r="D25" s="42">
        <f>2.66</f>
        <v>2.66</v>
      </c>
      <c r="E25" s="33"/>
      <c r="F25" s="36">
        <f t="shared" si="0"/>
        <v>0</v>
      </c>
    </row>
    <row r="26" spans="1:6" ht="25.5" x14ac:dyDescent="0.25">
      <c r="A26" s="32">
        <v>3</v>
      </c>
      <c r="B26" s="13" t="s">
        <v>32</v>
      </c>
      <c r="C26" s="14" t="s">
        <v>10</v>
      </c>
      <c r="D26" s="43">
        <v>0.53</v>
      </c>
      <c r="E26" s="33"/>
      <c r="F26" s="36">
        <f t="shared" si="0"/>
        <v>0</v>
      </c>
    </row>
    <row r="27" spans="1:6" ht="25.5" x14ac:dyDescent="0.25">
      <c r="A27" s="32">
        <v>4</v>
      </c>
      <c r="B27" s="13" t="s">
        <v>72</v>
      </c>
      <c r="C27" s="14" t="s">
        <v>6</v>
      </c>
      <c r="D27" s="24">
        <f>56.5+15.01+1.18</f>
        <v>72.690000000000012</v>
      </c>
      <c r="E27" s="33"/>
      <c r="F27" s="36">
        <f t="shared" si="0"/>
        <v>0</v>
      </c>
    </row>
    <row r="28" spans="1:6" ht="25.5" x14ac:dyDescent="0.25">
      <c r="A28" s="32">
        <v>5</v>
      </c>
      <c r="B28" s="13" t="s">
        <v>51</v>
      </c>
      <c r="C28" s="14" t="s">
        <v>6</v>
      </c>
      <c r="D28" s="24">
        <v>1.92</v>
      </c>
      <c r="E28" s="33"/>
      <c r="F28" s="36">
        <f t="shared" si="0"/>
        <v>0</v>
      </c>
    </row>
    <row r="29" spans="1:6" ht="25.5" x14ac:dyDescent="0.25">
      <c r="A29" s="32">
        <v>6</v>
      </c>
      <c r="B29" s="13" t="s">
        <v>97</v>
      </c>
      <c r="C29" s="14" t="s">
        <v>18</v>
      </c>
      <c r="D29" s="24">
        <v>52</v>
      </c>
      <c r="E29" s="33"/>
      <c r="F29" s="36">
        <f t="shared" si="0"/>
        <v>0</v>
      </c>
    </row>
    <row r="30" spans="1:6" x14ac:dyDescent="0.25">
      <c r="A30" s="32">
        <v>7</v>
      </c>
      <c r="B30" s="13" t="s">
        <v>19</v>
      </c>
      <c r="C30" s="14" t="s">
        <v>6</v>
      </c>
      <c r="D30" s="24">
        <v>149.59</v>
      </c>
      <c r="E30" s="33"/>
      <c r="F30" s="36">
        <f t="shared" si="0"/>
        <v>0</v>
      </c>
    </row>
    <row r="31" spans="1:6" ht="25.5" x14ac:dyDescent="0.25">
      <c r="A31" s="32">
        <v>8</v>
      </c>
      <c r="B31" s="28" t="s">
        <v>73</v>
      </c>
      <c r="C31" s="14" t="s">
        <v>6</v>
      </c>
      <c r="D31" s="24">
        <v>80.78</v>
      </c>
      <c r="E31" s="33"/>
      <c r="F31" s="36">
        <f t="shared" si="0"/>
        <v>0</v>
      </c>
    </row>
    <row r="32" spans="1:6" s="41" customFormat="1" x14ac:dyDescent="0.25">
      <c r="A32" s="105"/>
      <c r="B32" s="37" t="s">
        <v>82</v>
      </c>
      <c r="C32" s="38"/>
      <c r="D32" s="44"/>
      <c r="E32" s="40"/>
      <c r="F32" s="106">
        <f>SUM(F24:F31)</f>
        <v>0</v>
      </c>
    </row>
    <row r="33" spans="1:45" s="6" customFormat="1" ht="15.75" x14ac:dyDescent="0.25">
      <c r="A33" s="107" t="s">
        <v>56</v>
      </c>
      <c r="B33" s="29" t="s">
        <v>102</v>
      </c>
      <c r="C33" s="19"/>
      <c r="D33" s="46"/>
      <c r="E33" s="33"/>
      <c r="F33" s="36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38.25" x14ac:dyDescent="0.25">
      <c r="A34" s="32">
        <v>1</v>
      </c>
      <c r="B34" s="28" t="s">
        <v>64</v>
      </c>
      <c r="C34" s="14" t="s">
        <v>18</v>
      </c>
      <c r="D34" s="24">
        <v>4</v>
      </c>
      <c r="E34" s="33"/>
      <c r="F34" s="36">
        <f t="shared" si="0"/>
        <v>0</v>
      </c>
    </row>
    <row r="35" spans="1:45" ht="38.25" x14ac:dyDescent="0.25">
      <c r="A35" s="32">
        <v>2</v>
      </c>
      <c r="B35" s="28" t="s">
        <v>65</v>
      </c>
      <c r="C35" s="14" t="s">
        <v>18</v>
      </c>
      <c r="D35" s="24">
        <v>1</v>
      </c>
      <c r="E35" s="33"/>
      <c r="F35" s="36">
        <f t="shared" si="0"/>
        <v>0</v>
      </c>
    </row>
    <row r="36" spans="1:45" s="41" customFormat="1" x14ac:dyDescent="0.25">
      <c r="A36" s="105"/>
      <c r="B36" s="37" t="s">
        <v>83</v>
      </c>
      <c r="C36" s="38"/>
      <c r="D36" s="44"/>
      <c r="E36" s="40"/>
      <c r="F36" s="106">
        <f>SUM(F34:F35)</f>
        <v>0</v>
      </c>
    </row>
    <row r="37" spans="1:45" x14ac:dyDescent="0.25">
      <c r="A37" s="108" t="s">
        <v>57</v>
      </c>
      <c r="B37" s="29" t="s">
        <v>21</v>
      </c>
      <c r="C37" s="14"/>
      <c r="D37" s="24"/>
      <c r="E37" s="33"/>
      <c r="F37" s="36"/>
    </row>
    <row r="38" spans="1:45" ht="25.5" x14ac:dyDescent="0.25">
      <c r="A38" s="32">
        <v>1</v>
      </c>
      <c r="B38" s="28" t="s">
        <v>34</v>
      </c>
      <c r="C38" s="14" t="s">
        <v>26</v>
      </c>
      <c r="D38" s="24">
        <v>16.8</v>
      </c>
      <c r="E38" s="33"/>
      <c r="F38" s="36">
        <f t="shared" si="0"/>
        <v>0</v>
      </c>
    </row>
    <row r="39" spans="1:45" x14ac:dyDescent="0.25">
      <c r="A39" s="32">
        <v>2</v>
      </c>
      <c r="B39" s="28" t="s">
        <v>28</v>
      </c>
      <c r="C39" s="14" t="s">
        <v>6</v>
      </c>
      <c r="D39" s="24">
        <f>10.53+5.2</f>
        <v>15.73</v>
      </c>
      <c r="E39" s="33"/>
      <c r="F39" s="36">
        <f t="shared" si="0"/>
        <v>0</v>
      </c>
    </row>
    <row r="40" spans="1:45" s="41" customFormat="1" x14ac:dyDescent="0.25">
      <c r="A40" s="105"/>
      <c r="B40" s="37" t="s">
        <v>84</v>
      </c>
      <c r="C40" s="38"/>
      <c r="D40" s="44"/>
      <c r="E40" s="40"/>
      <c r="F40" s="106">
        <f>SUM(F38:F39)</f>
        <v>0</v>
      </c>
    </row>
    <row r="41" spans="1:45" x14ac:dyDescent="0.25">
      <c r="A41" s="108" t="s">
        <v>58</v>
      </c>
      <c r="B41" s="29" t="s">
        <v>22</v>
      </c>
      <c r="C41" s="14"/>
      <c r="D41" s="24"/>
      <c r="E41" s="33"/>
      <c r="F41" s="36"/>
    </row>
    <row r="42" spans="1:45" x14ac:dyDescent="0.25">
      <c r="A42" s="32">
        <v>1</v>
      </c>
      <c r="B42" s="30" t="s">
        <v>23</v>
      </c>
      <c r="C42" s="14" t="s">
        <v>6</v>
      </c>
      <c r="D42" s="24">
        <v>5.28</v>
      </c>
      <c r="E42" s="33"/>
      <c r="F42" s="36">
        <f t="shared" si="0"/>
        <v>0</v>
      </c>
    </row>
    <row r="43" spans="1:45" s="41" customFormat="1" x14ac:dyDescent="0.25">
      <c r="A43" s="105"/>
      <c r="B43" s="37" t="s">
        <v>85</v>
      </c>
      <c r="C43" s="38"/>
      <c r="D43" s="44"/>
      <c r="E43" s="40"/>
      <c r="F43" s="106">
        <f>F42</f>
        <v>0</v>
      </c>
    </row>
    <row r="44" spans="1:45" x14ac:dyDescent="0.25">
      <c r="A44" s="108" t="s">
        <v>59</v>
      </c>
      <c r="B44" s="29" t="s">
        <v>24</v>
      </c>
      <c r="C44" s="14"/>
      <c r="D44" s="24"/>
      <c r="E44" s="33"/>
      <c r="F44" s="36"/>
    </row>
    <row r="45" spans="1:45" ht="25.5" x14ac:dyDescent="0.25">
      <c r="A45" s="32">
        <v>1</v>
      </c>
      <c r="B45" s="28" t="s">
        <v>92</v>
      </c>
      <c r="C45" s="14" t="s">
        <v>6</v>
      </c>
      <c r="D45" s="24">
        <v>59.56</v>
      </c>
      <c r="E45" s="33"/>
      <c r="F45" s="36">
        <f t="shared" si="0"/>
        <v>0</v>
      </c>
    </row>
    <row r="46" spans="1:45" ht="25.5" x14ac:dyDescent="0.25">
      <c r="A46" s="32">
        <v>2</v>
      </c>
      <c r="B46" s="28" t="s">
        <v>66</v>
      </c>
      <c r="C46" s="14" t="s">
        <v>6</v>
      </c>
      <c r="D46" s="24">
        <v>18.8</v>
      </c>
      <c r="E46" s="33"/>
      <c r="F46" s="36">
        <f t="shared" si="0"/>
        <v>0</v>
      </c>
    </row>
    <row r="47" spans="1:45" s="41" customFormat="1" x14ac:dyDescent="0.25">
      <c r="A47" s="105"/>
      <c r="B47" s="37" t="s">
        <v>86</v>
      </c>
      <c r="C47" s="38"/>
      <c r="D47" s="44"/>
      <c r="E47" s="40"/>
      <c r="F47" s="106">
        <f>SUM(F45:F46)</f>
        <v>0</v>
      </c>
    </row>
    <row r="48" spans="1:45" x14ac:dyDescent="0.25">
      <c r="A48" s="108" t="s">
        <v>60</v>
      </c>
      <c r="B48" s="29" t="s">
        <v>25</v>
      </c>
      <c r="C48" s="14"/>
      <c r="D48" s="24"/>
      <c r="E48" s="33"/>
      <c r="F48" s="36"/>
    </row>
    <row r="49" spans="1:6" ht="26.25" x14ac:dyDescent="0.25">
      <c r="A49" s="32">
        <v>1</v>
      </c>
      <c r="B49" s="31" t="s">
        <v>94</v>
      </c>
      <c r="C49" s="14" t="s">
        <v>18</v>
      </c>
      <c r="D49" s="24">
        <v>2</v>
      </c>
      <c r="E49" s="33"/>
      <c r="F49" s="36">
        <f t="shared" si="0"/>
        <v>0</v>
      </c>
    </row>
    <row r="50" spans="1:6" ht="26.25" x14ac:dyDescent="0.25">
      <c r="A50" s="32">
        <v>2</v>
      </c>
      <c r="B50" s="31" t="s">
        <v>74</v>
      </c>
      <c r="C50" s="14" t="s">
        <v>18</v>
      </c>
      <c r="D50" s="24">
        <v>2</v>
      </c>
      <c r="E50" s="33"/>
      <c r="F50" s="36">
        <f t="shared" si="0"/>
        <v>0</v>
      </c>
    </row>
    <row r="51" spans="1:6" ht="26.25" x14ac:dyDescent="0.25">
      <c r="A51" s="32">
        <v>3</v>
      </c>
      <c r="B51" s="16" t="s">
        <v>75</v>
      </c>
      <c r="C51" s="14" t="s">
        <v>18</v>
      </c>
      <c r="D51" s="24">
        <v>2</v>
      </c>
      <c r="E51" s="33"/>
      <c r="F51" s="36">
        <f t="shared" si="0"/>
        <v>0</v>
      </c>
    </row>
    <row r="52" spans="1:6" x14ac:dyDescent="0.25">
      <c r="A52" s="32">
        <v>4</v>
      </c>
      <c r="B52" s="16" t="s">
        <v>38</v>
      </c>
      <c r="C52" s="14" t="s">
        <v>26</v>
      </c>
      <c r="D52" s="24">
        <v>8.9</v>
      </c>
      <c r="E52" s="33"/>
      <c r="F52" s="36">
        <f t="shared" si="0"/>
        <v>0</v>
      </c>
    </row>
    <row r="53" spans="1:6" x14ac:dyDescent="0.25">
      <c r="A53" s="32">
        <v>5</v>
      </c>
      <c r="B53" s="16" t="s">
        <v>37</v>
      </c>
      <c r="C53" s="14" t="s">
        <v>26</v>
      </c>
      <c r="D53" s="24">
        <v>2.6</v>
      </c>
      <c r="E53" s="33"/>
      <c r="F53" s="36">
        <f t="shared" si="0"/>
        <v>0</v>
      </c>
    </row>
    <row r="54" spans="1:6" s="41" customFormat="1" x14ac:dyDescent="0.25">
      <c r="A54" s="105"/>
      <c r="B54" s="37" t="s">
        <v>87</v>
      </c>
      <c r="C54" s="38"/>
      <c r="D54" s="44"/>
      <c r="E54" s="40"/>
      <c r="F54" s="106">
        <f>SUM(F49:F53)</f>
        <v>0</v>
      </c>
    </row>
    <row r="55" spans="1:6" x14ac:dyDescent="0.25">
      <c r="A55" s="108" t="s">
        <v>61</v>
      </c>
      <c r="B55" s="18" t="s">
        <v>29</v>
      </c>
      <c r="C55" s="14"/>
      <c r="D55" s="24"/>
      <c r="E55" s="33"/>
      <c r="F55" s="36"/>
    </row>
    <row r="56" spans="1:6" ht="25.5" x14ac:dyDescent="0.25">
      <c r="A56" s="32">
        <v>1</v>
      </c>
      <c r="B56" s="13" t="s">
        <v>76</v>
      </c>
      <c r="C56" s="14" t="s">
        <v>27</v>
      </c>
      <c r="D56" s="24">
        <v>1</v>
      </c>
      <c r="E56" s="33"/>
      <c r="F56" s="36">
        <f t="shared" si="0"/>
        <v>0</v>
      </c>
    </row>
    <row r="57" spans="1:6" ht="25.5" x14ac:dyDescent="0.25">
      <c r="A57" s="32">
        <v>2</v>
      </c>
      <c r="B57" s="13" t="s">
        <v>43</v>
      </c>
      <c r="C57" s="14" t="s">
        <v>26</v>
      </c>
      <c r="D57" s="24">
        <v>2</v>
      </c>
      <c r="E57" s="33"/>
      <c r="F57" s="36">
        <f t="shared" si="0"/>
        <v>0</v>
      </c>
    </row>
    <row r="58" spans="1:6" ht="25.5" x14ac:dyDescent="0.25">
      <c r="A58" s="32">
        <v>3</v>
      </c>
      <c r="B58" s="13" t="s">
        <v>77</v>
      </c>
      <c r="C58" s="14" t="s">
        <v>6</v>
      </c>
      <c r="D58" s="24">
        <v>1.8</v>
      </c>
      <c r="E58" s="33"/>
      <c r="F58" s="36">
        <f t="shared" si="0"/>
        <v>0</v>
      </c>
    </row>
    <row r="59" spans="1:6" ht="25.5" x14ac:dyDescent="0.25">
      <c r="A59" s="32">
        <v>4</v>
      </c>
      <c r="B59" s="13" t="s">
        <v>109</v>
      </c>
      <c r="C59" s="14" t="s">
        <v>6</v>
      </c>
      <c r="D59" s="24">
        <v>8.5</v>
      </c>
      <c r="E59" s="33"/>
      <c r="F59" s="36">
        <f t="shared" si="0"/>
        <v>0</v>
      </c>
    </row>
    <row r="60" spans="1:6" ht="25.5" x14ac:dyDescent="0.25">
      <c r="A60" s="32">
        <v>5</v>
      </c>
      <c r="B60" s="25" t="s">
        <v>35</v>
      </c>
      <c r="C60" s="14" t="s">
        <v>27</v>
      </c>
      <c r="D60" s="24">
        <v>1</v>
      </c>
      <c r="E60" s="33"/>
      <c r="F60" s="36">
        <f t="shared" si="0"/>
        <v>0</v>
      </c>
    </row>
    <row r="61" spans="1:6" ht="38.25" x14ac:dyDescent="0.25">
      <c r="A61" s="32">
        <v>6</v>
      </c>
      <c r="B61" s="13" t="s">
        <v>98</v>
      </c>
      <c r="C61" s="14" t="s">
        <v>27</v>
      </c>
      <c r="D61" s="24">
        <v>1</v>
      </c>
      <c r="E61" s="33"/>
      <c r="F61" s="36">
        <f t="shared" si="0"/>
        <v>0</v>
      </c>
    </row>
    <row r="62" spans="1:6" ht="46.15" customHeight="1" x14ac:dyDescent="0.25">
      <c r="A62" s="32">
        <v>7</v>
      </c>
      <c r="B62" s="13" t="s">
        <v>99</v>
      </c>
      <c r="C62" s="14" t="s">
        <v>27</v>
      </c>
      <c r="D62" s="24">
        <v>1</v>
      </c>
      <c r="E62" s="33"/>
      <c r="F62" s="36">
        <f t="shared" si="0"/>
        <v>0</v>
      </c>
    </row>
    <row r="63" spans="1:6" ht="25.5" x14ac:dyDescent="0.25">
      <c r="A63" s="32">
        <v>8</v>
      </c>
      <c r="B63" s="13" t="s">
        <v>100</v>
      </c>
      <c r="C63" s="14" t="s">
        <v>27</v>
      </c>
      <c r="D63" s="24">
        <v>1</v>
      </c>
      <c r="E63" s="33"/>
      <c r="F63" s="36">
        <f t="shared" si="0"/>
        <v>0</v>
      </c>
    </row>
    <row r="64" spans="1:6" s="41" customFormat="1" x14ac:dyDescent="0.25">
      <c r="A64" s="105"/>
      <c r="B64" s="37" t="s">
        <v>88</v>
      </c>
      <c r="C64" s="38"/>
      <c r="D64" s="44"/>
      <c r="E64" s="40"/>
      <c r="F64" s="106">
        <f>SUM(F56:F63)</f>
        <v>0</v>
      </c>
    </row>
    <row r="65" spans="1:6" s="41" customFormat="1" x14ac:dyDescent="0.25">
      <c r="A65" s="109" t="s">
        <v>62</v>
      </c>
      <c r="B65" s="104" t="s">
        <v>113</v>
      </c>
      <c r="C65" s="12"/>
      <c r="D65" s="45"/>
      <c r="E65" s="34"/>
      <c r="F65" s="110"/>
    </row>
    <row r="66" spans="1:6" s="50" customFormat="1" ht="26.25" x14ac:dyDescent="0.25">
      <c r="A66" s="111">
        <v>1</v>
      </c>
      <c r="B66" s="16" t="s">
        <v>112</v>
      </c>
      <c r="C66" s="14" t="s">
        <v>26</v>
      </c>
      <c r="D66" s="24">
        <v>2</v>
      </c>
      <c r="E66" s="33"/>
      <c r="F66" s="36">
        <f>+E66*D66</f>
        <v>0</v>
      </c>
    </row>
    <row r="67" spans="1:6" s="50" customFormat="1" ht="26.25" x14ac:dyDescent="0.25">
      <c r="A67" s="111">
        <v>2</v>
      </c>
      <c r="B67" s="16" t="s">
        <v>110</v>
      </c>
      <c r="C67" s="14" t="s">
        <v>6</v>
      </c>
      <c r="D67" s="24">
        <v>1.8</v>
      </c>
      <c r="E67" s="33"/>
      <c r="F67" s="36">
        <f t="shared" ref="F67:F71" si="1">+E67*D67</f>
        <v>0</v>
      </c>
    </row>
    <row r="68" spans="1:6" s="50" customFormat="1" ht="26.25" x14ac:dyDescent="0.25">
      <c r="A68" s="111">
        <v>3</v>
      </c>
      <c r="B68" s="16" t="s">
        <v>109</v>
      </c>
      <c r="C68" s="14" t="s">
        <v>6</v>
      </c>
      <c r="D68" s="24">
        <v>7.52</v>
      </c>
      <c r="E68" s="33"/>
      <c r="F68" s="36">
        <f t="shared" si="1"/>
        <v>0</v>
      </c>
    </row>
    <row r="69" spans="1:6" s="50" customFormat="1" ht="39" x14ac:dyDescent="0.25">
      <c r="A69" s="111">
        <v>4</v>
      </c>
      <c r="B69" s="16" t="s">
        <v>39</v>
      </c>
      <c r="C69" s="14" t="s">
        <v>27</v>
      </c>
      <c r="D69" s="24">
        <v>1</v>
      </c>
      <c r="E69" s="33"/>
      <c r="F69" s="36">
        <f t="shared" si="1"/>
        <v>0</v>
      </c>
    </row>
    <row r="70" spans="1:6" s="50" customFormat="1" ht="26.25" x14ac:dyDescent="0.25">
      <c r="A70" s="111">
        <v>5</v>
      </c>
      <c r="B70" s="16" t="s">
        <v>105</v>
      </c>
      <c r="C70" s="14" t="s">
        <v>27</v>
      </c>
      <c r="D70" s="24">
        <v>1</v>
      </c>
      <c r="E70" s="33"/>
      <c r="F70" s="36">
        <f t="shared" si="1"/>
        <v>0</v>
      </c>
    </row>
    <row r="71" spans="1:6" s="50" customFormat="1" ht="39" x14ac:dyDescent="0.25">
      <c r="A71" s="111">
        <v>6</v>
      </c>
      <c r="B71" s="16" t="s">
        <v>111</v>
      </c>
      <c r="C71" s="14" t="s">
        <v>27</v>
      </c>
      <c r="D71" s="24">
        <v>1</v>
      </c>
      <c r="E71" s="33"/>
      <c r="F71" s="36">
        <f t="shared" si="1"/>
        <v>0</v>
      </c>
    </row>
    <row r="72" spans="1:6" s="41" customFormat="1" x14ac:dyDescent="0.25">
      <c r="A72" s="109"/>
      <c r="B72" s="104" t="s">
        <v>89</v>
      </c>
      <c r="C72" s="12"/>
      <c r="D72" s="45"/>
      <c r="E72" s="34"/>
      <c r="F72" s="110">
        <f>SUM(F66:F71)</f>
        <v>0</v>
      </c>
    </row>
    <row r="73" spans="1:6" x14ac:dyDescent="0.25">
      <c r="A73" s="108" t="s">
        <v>62</v>
      </c>
      <c r="B73" s="26" t="s">
        <v>63</v>
      </c>
      <c r="D73" s="47"/>
      <c r="E73" s="35"/>
      <c r="F73" s="36"/>
    </row>
    <row r="74" spans="1:6" ht="45" x14ac:dyDescent="0.25">
      <c r="A74" s="32">
        <v>1</v>
      </c>
      <c r="B74" s="1" t="s">
        <v>78</v>
      </c>
      <c r="C74" s="2" t="s">
        <v>40</v>
      </c>
      <c r="D74" s="47">
        <v>1.4</v>
      </c>
      <c r="E74" s="35"/>
      <c r="F74" s="36">
        <f t="shared" ref="F74:F84" si="2">+D74*E74</f>
        <v>0</v>
      </c>
    </row>
    <row r="75" spans="1:6" ht="45" x14ac:dyDescent="0.25">
      <c r="A75" s="32">
        <v>2</v>
      </c>
      <c r="B75" s="1" t="s">
        <v>42</v>
      </c>
      <c r="C75" s="2" t="s">
        <v>41</v>
      </c>
      <c r="D75" s="47">
        <v>1</v>
      </c>
      <c r="E75" s="35"/>
      <c r="F75" s="36">
        <f t="shared" si="2"/>
        <v>0</v>
      </c>
    </row>
    <row r="76" spans="1:6" ht="34.9" customHeight="1" x14ac:dyDescent="0.25">
      <c r="A76" s="32">
        <v>3</v>
      </c>
      <c r="B76" s="1" t="s">
        <v>48</v>
      </c>
      <c r="C76" s="2" t="s">
        <v>49</v>
      </c>
      <c r="D76" s="47">
        <v>1</v>
      </c>
      <c r="E76" s="35"/>
      <c r="F76" s="36">
        <f t="shared" si="2"/>
        <v>0</v>
      </c>
    </row>
    <row r="77" spans="1:6" ht="30" x14ac:dyDescent="0.25">
      <c r="A77" s="32">
        <v>4</v>
      </c>
      <c r="B77" s="1" t="s">
        <v>50</v>
      </c>
      <c r="C77" s="2" t="s">
        <v>49</v>
      </c>
      <c r="D77" s="47">
        <v>1</v>
      </c>
      <c r="E77" s="35"/>
      <c r="F77" s="36">
        <f t="shared" si="2"/>
        <v>0</v>
      </c>
    </row>
    <row r="78" spans="1:6" ht="45" x14ac:dyDescent="0.25">
      <c r="A78" s="32">
        <v>5</v>
      </c>
      <c r="B78" s="1" t="s">
        <v>79</v>
      </c>
      <c r="C78" s="2" t="s">
        <v>49</v>
      </c>
      <c r="D78" s="47">
        <v>1</v>
      </c>
      <c r="E78" s="35"/>
      <c r="F78" s="36">
        <f t="shared" si="2"/>
        <v>0</v>
      </c>
    </row>
    <row r="79" spans="1:6" ht="60" x14ac:dyDescent="0.25">
      <c r="A79" s="32">
        <v>6</v>
      </c>
      <c r="B79" s="1" t="s">
        <v>93</v>
      </c>
      <c r="C79" s="2" t="s">
        <v>40</v>
      </c>
      <c r="D79" s="47">
        <v>26.46</v>
      </c>
      <c r="E79" s="35"/>
      <c r="F79" s="36">
        <f t="shared" si="2"/>
        <v>0</v>
      </c>
    </row>
    <row r="80" spans="1:6" ht="90" x14ac:dyDescent="0.25">
      <c r="A80" s="32">
        <v>7</v>
      </c>
      <c r="B80" s="1" t="s">
        <v>127</v>
      </c>
      <c r="C80" s="2" t="s">
        <v>27</v>
      </c>
      <c r="D80" s="47">
        <v>1</v>
      </c>
      <c r="E80" s="35"/>
      <c r="F80" s="36">
        <f t="shared" si="2"/>
        <v>0</v>
      </c>
    </row>
    <row r="81" spans="1:7" x14ac:dyDescent="0.25">
      <c r="A81" s="32">
        <v>8</v>
      </c>
      <c r="B81" s="1" t="s">
        <v>47</v>
      </c>
      <c r="C81" s="2" t="s">
        <v>41</v>
      </c>
      <c r="D81" s="47">
        <v>3</v>
      </c>
      <c r="E81" s="35"/>
      <c r="F81" s="36">
        <f t="shared" si="2"/>
        <v>0</v>
      </c>
    </row>
    <row r="82" spans="1:7" x14ac:dyDescent="0.25">
      <c r="A82" s="32">
        <v>9</v>
      </c>
      <c r="B82" s="1" t="s">
        <v>45</v>
      </c>
      <c r="C82" s="2" t="s">
        <v>41</v>
      </c>
      <c r="D82" s="47">
        <v>3</v>
      </c>
      <c r="E82" s="35"/>
      <c r="F82" s="36">
        <f t="shared" si="2"/>
        <v>0</v>
      </c>
    </row>
    <row r="83" spans="1:7" x14ac:dyDescent="0.25">
      <c r="A83" s="32">
        <v>10</v>
      </c>
      <c r="B83" s="1" t="s">
        <v>44</v>
      </c>
      <c r="C83" s="2" t="s">
        <v>41</v>
      </c>
      <c r="D83" s="47">
        <v>3</v>
      </c>
      <c r="E83" s="35"/>
      <c r="F83" s="36">
        <f t="shared" si="2"/>
        <v>0</v>
      </c>
    </row>
    <row r="84" spans="1:7" x14ac:dyDescent="0.25">
      <c r="A84" s="32">
        <v>11</v>
      </c>
      <c r="B84" s="1" t="s">
        <v>46</v>
      </c>
      <c r="C84" s="2" t="s">
        <v>41</v>
      </c>
      <c r="D84" s="47">
        <v>5</v>
      </c>
      <c r="E84" s="35"/>
      <c r="F84" s="36">
        <f t="shared" si="2"/>
        <v>0</v>
      </c>
    </row>
    <row r="85" spans="1:7" s="41" customFormat="1" x14ac:dyDescent="0.25">
      <c r="A85" s="105"/>
      <c r="B85" s="37" t="s">
        <v>89</v>
      </c>
      <c r="C85" s="38"/>
      <c r="D85" s="44"/>
      <c r="E85" s="40"/>
      <c r="F85" s="106">
        <f>SUM(F74:F84)</f>
        <v>0</v>
      </c>
    </row>
    <row r="86" spans="1:7" x14ac:dyDescent="0.25">
      <c r="A86" s="112"/>
      <c r="B86" s="79" t="s">
        <v>90</v>
      </c>
      <c r="C86" s="80"/>
      <c r="D86" s="81"/>
      <c r="E86" s="81"/>
      <c r="F86" s="82">
        <f>F85+F64+F54+F47+F43+F40+F36+F32+F22+F12+F72</f>
        <v>0</v>
      </c>
    </row>
    <row r="87" spans="1:7" s="67" customFormat="1" ht="46.15" customHeight="1" x14ac:dyDescent="0.25">
      <c r="A87" s="102" t="s">
        <v>130</v>
      </c>
      <c r="B87" s="122" t="s">
        <v>146</v>
      </c>
      <c r="C87" s="122"/>
      <c r="D87" s="122"/>
      <c r="E87" s="122"/>
      <c r="F87" s="122"/>
    </row>
    <row r="88" spans="1:7" ht="15.75" x14ac:dyDescent="0.25">
      <c r="A88" s="103" t="s">
        <v>53</v>
      </c>
      <c r="B88" s="10" t="s">
        <v>5</v>
      </c>
      <c r="C88" s="11"/>
      <c r="D88" s="116"/>
      <c r="E88" s="12"/>
      <c r="F88" s="104"/>
    </row>
    <row r="89" spans="1:7" x14ac:dyDescent="0.25">
      <c r="A89" s="32">
        <v>1</v>
      </c>
      <c r="B89" s="13" t="s">
        <v>67</v>
      </c>
      <c r="C89" s="14" t="s">
        <v>6</v>
      </c>
      <c r="D89" s="22">
        <f>86.53*3</f>
        <v>259.59000000000003</v>
      </c>
      <c r="E89" s="33"/>
      <c r="F89" s="36">
        <f>+D89*E89</f>
        <v>0</v>
      </c>
    </row>
    <row r="90" spans="1:7" x14ac:dyDescent="0.25">
      <c r="A90" s="32">
        <v>2</v>
      </c>
      <c r="B90" s="15" t="s">
        <v>7</v>
      </c>
      <c r="C90" s="14" t="s">
        <v>8</v>
      </c>
      <c r="D90" s="22">
        <f>1*3</f>
        <v>3</v>
      </c>
      <c r="E90" s="33"/>
      <c r="F90" s="36">
        <f t="shared" ref="F90:F136" si="3">+D90*E90</f>
        <v>0</v>
      </c>
    </row>
    <row r="91" spans="1:7" x14ac:dyDescent="0.25">
      <c r="A91" s="32">
        <v>3</v>
      </c>
      <c r="B91" s="13" t="s">
        <v>106</v>
      </c>
      <c r="C91" s="14" t="s">
        <v>10</v>
      </c>
      <c r="D91" s="22">
        <f>36.801*3</f>
        <v>110.40300000000001</v>
      </c>
      <c r="E91" s="33"/>
      <c r="F91" s="36">
        <f t="shared" si="3"/>
        <v>0</v>
      </c>
    </row>
    <row r="92" spans="1:7" x14ac:dyDescent="0.25">
      <c r="A92" s="32">
        <v>4</v>
      </c>
      <c r="B92" s="15" t="s">
        <v>68</v>
      </c>
      <c r="C92" s="14" t="s">
        <v>10</v>
      </c>
      <c r="D92" s="22">
        <f>4.335*3</f>
        <v>13.004999999999999</v>
      </c>
      <c r="E92" s="33"/>
      <c r="F92" s="36">
        <f t="shared" si="3"/>
        <v>0</v>
      </c>
    </row>
    <row r="93" spans="1:7" x14ac:dyDescent="0.25">
      <c r="A93" s="32">
        <v>5</v>
      </c>
      <c r="B93" s="15" t="s">
        <v>70</v>
      </c>
      <c r="C93" s="14" t="s">
        <v>10</v>
      </c>
      <c r="D93" s="22">
        <f>3.582*3</f>
        <v>10.745999999999999</v>
      </c>
      <c r="E93" s="33"/>
      <c r="F93" s="36">
        <f t="shared" si="3"/>
        <v>0</v>
      </c>
    </row>
    <row r="94" spans="1:7" x14ac:dyDescent="0.25">
      <c r="A94" s="32">
        <v>6</v>
      </c>
      <c r="B94" s="15" t="s">
        <v>69</v>
      </c>
      <c r="C94" s="14" t="s">
        <v>10</v>
      </c>
      <c r="D94" s="22">
        <f>2.227*3</f>
        <v>6.6809999999999992</v>
      </c>
      <c r="E94" s="33"/>
      <c r="F94" s="36">
        <f t="shared" si="3"/>
        <v>0</v>
      </c>
    </row>
    <row r="95" spans="1:7" x14ac:dyDescent="0.25">
      <c r="A95" s="32">
        <v>7</v>
      </c>
      <c r="B95" s="15" t="s">
        <v>11</v>
      </c>
      <c r="C95" s="14" t="s">
        <v>8</v>
      </c>
      <c r="D95" s="22">
        <f>1*3</f>
        <v>3</v>
      </c>
      <c r="E95" s="33"/>
      <c r="F95" s="36">
        <f t="shared" si="3"/>
        <v>0</v>
      </c>
    </row>
    <row r="96" spans="1:7" x14ac:dyDescent="0.25">
      <c r="A96" s="105"/>
      <c r="B96" s="37" t="s">
        <v>80</v>
      </c>
      <c r="C96" s="38"/>
      <c r="D96" s="117"/>
      <c r="E96" s="40"/>
      <c r="F96" s="106">
        <f>SUM(F89:F95)</f>
        <v>0</v>
      </c>
      <c r="G96" s="63"/>
    </row>
    <row r="97" spans="1:7" ht="15.75" x14ac:dyDescent="0.25">
      <c r="A97" s="103" t="s">
        <v>54</v>
      </c>
      <c r="B97" s="10" t="s">
        <v>12</v>
      </c>
      <c r="C97" s="12"/>
      <c r="D97" s="118"/>
      <c r="E97" s="34"/>
      <c r="F97" s="36"/>
    </row>
    <row r="98" spans="1:7" ht="26.25" x14ac:dyDescent="0.25">
      <c r="A98" s="32">
        <v>1</v>
      </c>
      <c r="B98" s="16" t="s">
        <v>107</v>
      </c>
      <c r="C98" s="14" t="s">
        <v>10</v>
      </c>
      <c r="D98" s="22">
        <f>0.723*3</f>
        <v>2.169</v>
      </c>
      <c r="E98" s="33"/>
      <c r="F98" s="36">
        <f t="shared" si="3"/>
        <v>0</v>
      </c>
    </row>
    <row r="99" spans="1:7" ht="26.25" x14ac:dyDescent="0.25">
      <c r="A99" s="32">
        <v>2</v>
      </c>
      <c r="B99" s="16" t="s">
        <v>108</v>
      </c>
      <c r="C99" s="14" t="s">
        <v>10</v>
      </c>
      <c r="D99" s="22">
        <f>2.89*3</f>
        <v>8.67</v>
      </c>
      <c r="E99" s="33"/>
      <c r="F99" s="36">
        <f t="shared" si="3"/>
        <v>0</v>
      </c>
    </row>
    <row r="100" spans="1:7" ht="26.25" x14ac:dyDescent="0.25">
      <c r="A100" s="32">
        <v>3</v>
      </c>
      <c r="B100" s="16" t="s">
        <v>13</v>
      </c>
      <c r="C100" s="14" t="s">
        <v>6</v>
      </c>
      <c r="D100" s="22">
        <f>60*3</f>
        <v>180</v>
      </c>
      <c r="E100" s="33"/>
      <c r="F100" s="36">
        <f t="shared" si="3"/>
        <v>0</v>
      </c>
    </row>
    <row r="101" spans="1:7" x14ac:dyDescent="0.25">
      <c r="A101" s="32">
        <v>4</v>
      </c>
      <c r="B101" s="13" t="s">
        <v>14</v>
      </c>
      <c r="C101" s="14" t="s">
        <v>10</v>
      </c>
      <c r="D101" s="119">
        <f>0.405*3</f>
        <v>1.2150000000000001</v>
      </c>
      <c r="E101" s="33"/>
      <c r="F101" s="36">
        <f t="shared" si="3"/>
        <v>0</v>
      </c>
    </row>
    <row r="102" spans="1:7" ht="38.25" x14ac:dyDescent="0.25">
      <c r="A102" s="32">
        <v>5</v>
      </c>
      <c r="B102" s="13" t="s">
        <v>31</v>
      </c>
      <c r="C102" s="14" t="s">
        <v>10</v>
      </c>
      <c r="D102" s="119">
        <f>1.08*3</f>
        <v>3.24</v>
      </c>
      <c r="E102" s="33"/>
      <c r="F102" s="36">
        <f t="shared" si="3"/>
        <v>0</v>
      </c>
    </row>
    <row r="103" spans="1:7" ht="25.5" x14ac:dyDescent="0.25">
      <c r="A103" s="32">
        <v>6</v>
      </c>
      <c r="B103" s="13" t="s">
        <v>101</v>
      </c>
      <c r="C103" s="14" t="s">
        <v>10</v>
      </c>
      <c r="D103" s="119">
        <f>1.96*3</f>
        <v>5.88</v>
      </c>
      <c r="E103" s="33"/>
      <c r="F103" s="36">
        <f t="shared" si="3"/>
        <v>0</v>
      </c>
    </row>
    <row r="104" spans="1:7" x14ac:dyDescent="0.25">
      <c r="A104" s="32">
        <v>7</v>
      </c>
      <c r="B104" s="17" t="s">
        <v>15</v>
      </c>
      <c r="C104" s="14" t="s">
        <v>6</v>
      </c>
      <c r="D104" s="22">
        <f>74*3</f>
        <v>222</v>
      </c>
      <c r="E104" s="33"/>
      <c r="F104" s="36">
        <f t="shared" si="3"/>
        <v>0</v>
      </c>
    </row>
    <row r="105" spans="1:7" x14ac:dyDescent="0.25">
      <c r="A105" s="105"/>
      <c r="B105" s="37" t="s">
        <v>81</v>
      </c>
      <c r="C105" s="38"/>
      <c r="D105" s="117"/>
      <c r="E105" s="40"/>
      <c r="F105" s="106">
        <f>SUM(F98:F104)</f>
        <v>0</v>
      </c>
      <c r="G105" s="63"/>
    </row>
    <row r="106" spans="1:7" ht="15.75" x14ac:dyDescent="0.25">
      <c r="A106" s="103" t="s">
        <v>55</v>
      </c>
      <c r="B106" s="18" t="s">
        <v>16</v>
      </c>
      <c r="C106" s="12"/>
      <c r="D106" s="118"/>
      <c r="E106" s="34"/>
      <c r="F106" s="36"/>
    </row>
    <row r="107" spans="1:7" x14ac:dyDescent="0.25">
      <c r="A107" s="32">
        <v>1</v>
      </c>
      <c r="B107" s="13" t="s">
        <v>17</v>
      </c>
      <c r="C107" s="14" t="s">
        <v>10</v>
      </c>
      <c r="D107" s="22">
        <f>0.723*3</f>
        <v>2.169</v>
      </c>
      <c r="E107" s="33"/>
      <c r="F107" s="36">
        <f t="shared" si="3"/>
        <v>0</v>
      </c>
    </row>
    <row r="108" spans="1:7" ht="25.5" x14ac:dyDescent="0.25">
      <c r="A108" s="32">
        <v>2</v>
      </c>
      <c r="B108" s="13" t="s">
        <v>33</v>
      </c>
      <c r="C108" s="14" t="s">
        <v>10</v>
      </c>
      <c r="D108" s="22">
        <f>1.753*3</f>
        <v>5.2589999999999995</v>
      </c>
      <c r="E108" s="33"/>
      <c r="F108" s="36">
        <f t="shared" si="3"/>
        <v>0</v>
      </c>
    </row>
    <row r="109" spans="1:7" ht="25.5" x14ac:dyDescent="0.25">
      <c r="A109" s="32">
        <v>3</v>
      </c>
      <c r="B109" s="13" t="s">
        <v>32</v>
      </c>
      <c r="C109" s="14" t="s">
        <v>10</v>
      </c>
      <c r="D109" s="22">
        <f>0.436*3</f>
        <v>1.3080000000000001</v>
      </c>
      <c r="E109" s="33"/>
      <c r="F109" s="36">
        <f t="shared" si="3"/>
        <v>0</v>
      </c>
    </row>
    <row r="110" spans="1:7" ht="25.5" x14ac:dyDescent="0.25">
      <c r="A110" s="32">
        <v>4</v>
      </c>
      <c r="B110" s="13" t="s">
        <v>72</v>
      </c>
      <c r="C110" s="14" t="s">
        <v>6</v>
      </c>
      <c r="D110" s="22">
        <f>61.96*3</f>
        <v>185.88</v>
      </c>
      <c r="E110" s="33"/>
      <c r="F110" s="36">
        <f t="shared" si="3"/>
        <v>0</v>
      </c>
    </row>
    <row r="111" spans="1:7" ht="25.5" x14ac:dyDescent="0.25">
      <c r="A111" s="32">
        <v>5</v>
      </c>
      <c r="B111" s="13" t="s">
        <v>51</v>
      </c>
      <c r="C111" s="14" t="s">
        <v>6</v>
      </c>
      <c r="D111" s="22">
        <f>1.92*3</f>
        <v>5.76</v>
      </c>
      <c r="E111" s="33"/>
      <c r="F111" s="36">
        <f t="shared" si="3"/>
        <v>0</v>
      </c>
    </row>
    <row r="112" spans="1:7" ht="25.5" x14ac:dyDescent="0.25">
      <c r="A112" s="32">
        <v>6</v>
      </c>
      <c r="B112" s="13" t="s">
        <v>91</v>
      </c>
      <c r="C112" s="14" t="s">
        <v>18</v>
      </c>
      <c r="D112" s="22">
        <f>65*3</f>
        <v>195</v>
      </c>
      <c r="E112" s="33"/>
      <c r="F112" s="36">
        <f t="shared" si="3"/>
        <v>0</v>
      </c>
    </row>
    <row r="113" spans="1:7" x14ac:dyDescent="0.25">
      <c r="A113" s="32">
        <v>7</v>
      </c>
      <c r="B113" s="13" t="s">
        <v>19</v>
      </c>
      <c r="C113" s="14" t="s">
        <v>6</v>
      </c>
      <c r="D113" s="22">
        <f>140.03*3</f>
        <v>420.09000000000003</v>
      </c>
      <c r="E113" s="33"/>
      <c r="F113" s="36">
        <f t="shared" si="3"/>
        <v>0</v>
      </c>
    </row>
    <row r="114" spans="1:7" ht="25.5" x14ac:dyDescent="0.25">
      <c r="A114" s="32">
        <v>8</v>
      </c>
      <c r="B114" s="28" t="s">
        <v>73</v>
      </c>
      <c r="C114" s="14" t="s">
        <v>6</v>
      </c>
      <c r="D114" s="22">
        <f>80.78*3</f>
        <v>242.34</v>
      </c>
      <c r="E114" s="33"/>
      <c r="F114" s="36">
        <f t="shared" si="3"/>
        <v>0</v>
      </c>
    </row>
    <row r="115" spans="1:7" x14ac:dyDescent="0.25">
      <c r="A115" s="105"/>
      <c r="B115" s="37" t="s">
        <v>82</v>
      </c>
      <c r="C115" s="38"/>
      <c r="D115" s="117"/>
      <c r="E115" s="40"/>
      <c r="F115" s="106">
        <f>SUM(F107:F114)</f>
        <v>0</v>
      </c>
      <c r="G115" s="63"/>
    </row>
    <row r="116" spans="1:7" ht="15.75" x14ac:dyDescent="0.25">
      <c r="A116" s="107" t="s">
        <v>56</v>
      </c>
      <c r="B116" s="29" t="s">
        <v>20</v>
      </c>
      <c r="C116" s="19"/>
      <c r="D116" s="120"/>
      <c r="E116" s="33"/>
      <c r="F116" s="36"/>
    </row>
    <row r="117" spans="1:7" ht="38.25" x14ac:dyDescent="0.25">
      <c r="A117" s="32">
        <v>1</v>
      </c>
      <c r="B117" s="28" t="s">
        <v>64</v>
      </c>
      <c r="C117" s="14" t="s">
        <v>18</v>
      </c>
      <c r="D117" s="22">
        <f>3*3</f>
        <v>9</v>
      </c>
      <c r="E117" s="33"/>
      <c r="F117" s="36">
        <f t="shared" si="3"/>
        <v>0</v>
      </c>
    </row>
    <row r="118" spans="1:7" ht="38.25" x14ac:dyDescent="0.25">
      <c r="A118" s="32">
        <v>2</v>
      </c>
      <c r="B118" s="28" t="s">
        <v>65</v>
      </c>
      <c r="C118" s="14" t="s">
        <v>18</v>
      </c>
      <c r="D118" s="22">
        <f>1*3</f>
        <v>3</v>
      </c>
      <c r="E118" s="33"/>
      <c r="F118" s="36">
        <f t="shared" si="3"/>
        <v>0</v>
      </c>
    </row>
    <row r="119" spans="1:7" x14ac:dyDescent="0.25">
      <c r="A119" s="105"/>
      <c r="B119" s="37" t="s">
        <v>83</v>
      </c>
      <c r="C119" s="38"/>
      <c r="D119" s="117"/>
      <c r="E119" s="40"/>
      <c r="F119" s="106">
        <f>SUM(F117:F118)</f>
        <v>0</v>
      </c>
      <c r="G119" s="63"/>
    </row>
    <row r="120" spans="1:7" x14ac:dyDescent="0.25">
      <c r="A120" s="108" t="s">
        <v>57</v>
      </c>
      <c r="B120" s="29" t="s">
        <v>21</v>
      </c>
      <c r="C120" s="14"/>
      <c r="D120" s="22"/>
      <c r="E120" s="33"/>
      <c r="F120" s="36"/>
    </row>
    <row r="121" spans="1:7" ht="25.5" x14ac:dyDescent="0.25">
      <c r="A121" s="32">
        <v>1</v>
      </c>
      <c r="B121" s="28" t="s">
        <v>34</v>
      </c>
      <c r="C121" s="14" t="s">
        <v>26</v>
      </c>
      <c r="D121" s="22">
        <f>15.3*3</f>
        <v>45.900000000000006</v>
      </c>
      <c r="E121" s="33"/>
      <c r="F121" s="36">
        <f t="shared" si="3"/>
        <v>0</v>
      </c>
    </row>
    <row r="122" spans="1:7" x14ac:dyDescent="0.25">
      <c r="A122" s="32">
        <v>2</v>
      </c>
      <c r="B122" s="28" t="s">
        <v>28</v>
      </c>
      <c r="C122" s="14" t="s">
        <v>6</v>
      </c>
      <c r="D122" s="22">
        <f>11.75*3</f>
        <v>35.25</v>
      </c>
      <c r="E122" s="33"/>
      <c r="F122" s="36">
        <f t="shared" si="3"/>
        <v>0</v>
      </c>
    </row>
    <row r="123" spans="1:7" x14ac:dyDescent="0.25">
      <c r="A123" s="105"/>
      <c r="B123" s="37" t="s">
        <v>84</v>
      </c>
      <c r="C123" s="38"/>
      <c r="D123" s="117"/>
      <c r="E123" s="40"/>
      <c r="F123" s="106">
        <f>SUM(F121:F122)</f>
        <v>0</v>
      </c>
      <c r="G123" s="63"/>
    </row>
    <row r="124" spans="1:7" x14ac:dyDescent="0.25">
      <c r="A124" s="108" t="s">
        <v>58</v>
      </c>
      <c r="B124" s="29" t="s">
        <v>22</v>
      </c>
      <c r="C124" s="14"/>
      <c r="D124" s="22"/>
      <c r="E124" s="33"/>
      <c r="F124" s="36"/>
    </row>
    <row r="125" spans="1:7" x14ac:dyDescent="0.25">
      <c r="A125" s="32">
        <v>1</v>
      </c>
      <c r="B125" s="30" t="s">
        <v>23</v>
      </c>
      <c r="C125" s="14" t="s">
        <v>6</v>
      </c>
      <c r="D125" s="22">
        <f>4.68*3</f>
        <v>14.04</v>
      </c>
      <c r="E125" s="33"/>
      <c r="F125" s="36">
        <f t="shared" si="3"/>
        <v>0</v>
      </c>
    </row>
    <row r="126" spans="1:7" x14ac:dyDescent="0.25">
      <c r="A126" s="105"/>
      <c r="B126" s="37" t="s">
        <v>85</v>
      </c>
      <c r="C126" s="38"/>
      <c r="D126" s="117"/>
      <c r="E126" s="40"/>
      <c r="F126" s="106">
        <f>F125</f>
        <v>0</v>
      </c>
      <c r="G126" s="63"/>
    </row>
    <row r="127" spans="1:7" x14ac:dyDescent="0.25">
      <c r="A127" s="108" t="s">
        <v>59</v>
      </c>
      <c r="B127" s="29" t="s">
        <v>24</v>
      </c>
      <c r="C127" s="14"/>
      <c r="D127" s="22"/>
      <c r="E127" s="33"/>
      <c r="F127" s="36"/>
    </row>
    <row r="128" spans="1:7" ht="25.5" x14ac:dyDescent="0.25">
      <c r="A128" s="32">
        <v>1</v>
      </c>
      <c r="B128" s="28" t="s">
        <v>92</v>
      </c>
      <c r="C128" s="14" t="s">
        <v>6</v>
      </c>
      <c r="D128" s="22">
        <f>52.65*3</f>
        <v>157.94999999999999</v>
      </c>
      <c r="E128" s="33"/>
      <c r="F128" s="36">
        <f t="shared" si="3"/>
        <v>0</v>
      </c>
    </row>
    <row r="129" spans="1:7" ht="25.5" x14ac:dyDescent="0.25">
      <c r="A129" s="32">
        <v>2</v>
      </c>
      <c r="B129" s="28" t="s">
        <v>66</v>
      </c>
      <c r="C129" s="14" t="s">
        <v>6</v>
      </c>
      <c r="D129" s="22">
        <f>13.2*3</f>
        <v>39.599999999999994</v>
      </c>
      <c r="E129" s="33"/>
      <c r="F129" s="36">
        <f t="shared" si="3"/>
        <v>0</v>
      </c>
    </row>
    <row r="130" spans="1:7" x14ac:dyDescent="0.25">
      <c r="A130" s="105"/>
      <c r="B130" s="37" t="s">
        <v>86</v>
      </c>
      <c r="C130" s="38"/>
      <c r="D130" s="117"/>
      <c r="E130" s="40"/>
      <c r="F130" s="106">
        <f>SUM(F128:F129)</f>
        <v>0</v>
      </c>
      <c r="G130" s="63"/>
    </row>
    <row r="131" spans="1:7" x14ac:dyDescent="0.25">
      <c r="A131" s="108" t="s">
        <v>60</v>
      </c>
      <c r="B131" s="29" t="s">
        <v>25</v>
      </c>
      <c r="C131" s="14"/>
      <c r="D131" s="22"/>
      <c r="E131" s="33"/>
      <c r="F131" s="36"/>
    </row>
    <row r="132" spans="1:7" ht="26.25" x14ac:dyDescent="0.25">
      <c r="A132" s="32">
        <v>1</v>
      </c>
      <c r="B132" s="31" t="s">
        <v>94</v>
      </c>
      <c r="C132" s="14" t="s">
        <v>18</v>
      </c>
      <c r="D132" s="22">
        <f>2*3</f>
        <v>6</v>
      </c>
      <c r="E132" s="33"/>
      <c r="F132" s="36">
        <f t="shared" si="3"/>
        <v>0</v>
      </c>
    </row>
    <row r="133" spans="1:7" ht="26.25" x14ac:dyDescent="0.25">
      <c r="A133" s="32">
        <v>2</v>
      </c>
      <c r="B133" s="31" t="s">
        <v>74</v>
      </c>
      <c r="C133" s="14" t="s">
        <v>18</v>
      </c>
      <c r="D133" s="22">
        <f>2*3</f>
        <v>6</v>
      </c>
      <c r="E133" s="33"/>
      <c r="F133" s="36">
        <f t="shared" si="3"/>
        <v>0</v>
      </c>
    </row>
    <row r="134" spans="1:7" ht="26.25" x14ac:dyDescent="0.25">
      <c r="A134" s="32">
        <v>3</v>
      </c>
      <c r="B134" s="16" t="s">
        <v>75</v>
      </c>
      <c r="C134" s="14" t="s">
        <v>18</v>
      </c>
      <c r="D134" s="22">
        <f>2*3</f>
        <v>6</v>
      </c>
      <c r="E134" s="33"/>
      <c r="F134" s="36">
        <f t="shared" si="3"/>
        <v>0</v>
      </c>
    </row>
    <row r="135" spans="1:7" x14ac:dyDescent="0.25">
      <c r="A135" s="32">
        <v>4</v>
      </c>
      <c r="B135" s="16" t="s">
        <v>38</v>
      </c>
      <c r="C135" s="14" t="s">
        <v>26</v>
      </c>
      <c r="D135" s="22">
        <f>8.9*3</f>
        <v>26.700000000000003</v>
      </c>
      <c r="E135" s="33"/>
      <c r="F135" s="36">
        <f t="shared" si="3"/>
        <v>0</v>
      </c>
    </row>
    <row r="136" spans="1:7" x14ac:dyDescent="0.25">
      <c r="A136" s="32">
        <v>5</v>
      </c>
      <c r="B136" s="16" t="s">
        <v>37</v>
      </c>
      <c r="C136" s="14" t="s">
        <v>26</v>
      </c>
      <c r="D136" s="22">
        <f>2.6*3</f>
        <v>7.8000000000000007</v>
      </c>
      <c r="E136" s="33"/>
      <c r="F136" s="36">
        <f t="shared" si="3"/>
        <v>0</v>
      </c>
    </row>
    <row r="137" spans="1:7" x14ac:dyDescent="0.25">
      <c r="A137" s="105"/>
      <c r="B137" s="37" t="s">
        <v>87</v>
      </c>
      <c r="C137" s="38"/>
      <c r="D137" s="117"/>
      <c r="E137" s="40"/>
      <c r="F137" s="106">
        <f>SUM(F132:F136)</f>
        <v>0</v>
      </c>
      <c r="G137" s="63"/>
    </row>
    <row r="138" spans="1:7" x14ac:dyDescent="0.25">
      <c r="A138" s="108" t="s">
        <v>61</v>
      </c>
      <c r="B138" s="26" t="s">
        <v>103</v>
      </c>
      <c r="D138" s="121"/>
      <c r="E138" s="35"/>
      <c r="F138" s="36"/>
    </row>
    <row r="139" spans="1:7" ht="45" x14ac:dyDescent="0.25">
      <c r="A139" s="32">
        <v>1</v>
      </c>
      <c r="B139" s="1" t="s">
        <v>78</v>
      </c>
      <c r="C139" s="2" t="s">
        <v>40</v>
      </c>
      <c r="D139" s="121">
        <f>1.4*3</f>
        <v>4.1999999999999993</v>
      </c>
      <c r="E139" s="35"/>
      <c r="F139" s="36">
        <f t="shared" ref="F139:F149" si="4">+D139*E139</f>
        <v>0</v>
      </c>
    </row>
    <row r="140" spans="1:7" ht="45" x14ac:dyDescent="0.25">
      <c r="A140" s="32">
        <v>2</v>
      </c>
      <c r="B140" s="1" t="s">
        <v>42</v>
      </c>
      <c r="C140" s="2" t="s">
        <v>41</v>
      </c>
      <c r="D140" s="121">
        <f>1*3</f>
        <v>3</v>
      </c>
      <c r="E140" s="35"/>
      <c r="F140" s="36">
        <f t="shared" si="4"/>
        <v>0</v>
      </c>
    </row>
    <row r="141" spans="1:7" ht="45" x14ac:dyDescent="0.25">
      <c r="A141" s="32">
        <v>3</v>
      </c>
      <c r="B141" s="1" t="s">
        <v>48</v>
      </c>
      <c r="C141" s="2" t="s">
        <v>49</v>
      </c>
      <c r="D141" s="121">
        <f>1*3</f>
        <v>3</v>
      </c>
      <c r="E141" s="35"/>
      <c r="F141" s="36">
        <f t="shared" si="4"/>
        <v>0</v>
      </c>
    </row>
    <row r="142" spans="1:7" ht="30" x14ac:dyDescent="0.25">
      <c r="A142" s="32">
        <v>4</v>
      </c>
      <c r="B142" s="1" t="s">
        <v>50</v>
      </c>
      <c r="C142" s="2" t="s">
        <v>49</v>
      </c>
      <c r="D142" s="121">
        <f>1*3</f>
        <v>3</v>
      </c>
      <c r="E142" s="35"/>
      <c r="F142" s="36">
        <f t="shared" si="4"/>
        <v>0</v>
      </c>
    </row>
    <row r="143" spans="1:7" ht="45" x14ac:dyDescent="0.25">
      <c r="A143" s="32">
        <v>5</v>
      </c>
      <c r="B143" s="1" t="s">
        <v>79</v>
      </c>
      <c r="C143" s="2" t="s">
        <v>49</v>
      </c>
      <c r="D143" s="121">
        <f>1*3</f>
        <v>3</v>
      </c>
      <c r="E143" s="35"/>
      <c r="F143" s="36">
        <f t="shared" si="4"/>
        <v>0</v>
      </c>
    </row>
    <row r="144" spans="1:7" ht="60" x14ac:dyDescent="0.25">
      <c r="A144" s="32">
        <v>6</v>
      </c>
      <c r="B144" s="1" t="s">
        <v>93</v>
      </c>
      <c r="C144" s="2" t="s">
        <v>40</v>
      </c>
      <c r="D144" s="121">
        <f>22.6*3</f>
        <v>67.800000000000011</v>
      </c>
      <c r="E144" s="35"/>
      <c r="F144" s="36">
        <f t="shared" si="4"/>
        <v>0</v>
      </c>
    </row>
    <row r="145" spans="1:7" ht="90" x14ac:dyDescent="0.25">
      <c r="A145" s="32">
        <v>7</v>
      </c>
      <c r="B145" s="1" t="s">
        <v>127</v>
      </c>
      <c r="C145" s="2" t="s">
        <v>27</v>
      </c>
      <c r="D145" s="121">
        <f>1*3</f>
        <v>3</v>
      </c>
      <c r="E145" s="35"/>
      <c r="F145" s="36">
        <f t="shared" si="4"/>
        <v>0</v>
      </c>
    </row>
    <row r="146" spans="1:7" x14ac:dyDescent="0.25">
      <c r="A146" s="32">
        <v>8</v>
      </c>
      <c r="B146" s="1" t="s">
        <v>47</v>
      </c>
      <c r="C146" s="2" t="s">
        <v>41</v>
      </c>
      <c r="D146" s="121">
        <f>3*3</f>
        <v>9</v>
      </c>
      <c r="E146" s="35"/>
      <c r="F146" s="36">
        <f t="shared" si="4"/>
        <v>0</v>
      </c>
    </row>
    <row r="147" spans="1:7" x14ac:dyDescent="0.25">
      <c r="A147" s="32">
        <v>9</v>
      </c>
      <c r="B147" s="1" t="s">
        <v>45</v>
      </c>
      <c r="C147" s="2" t="s">
        <v>41</v>
      </c>
      <c r="D147" s="121">
        <f>3*3</f>
        <v>9</v>
      </c>
      <c r="E147" s="35"/>
      <c r="F147" s="36">
        <f t="shared" si="4"/>
        <v>0</v>
      </c>
    </row>
    <row r="148" spans="1:7" x14ac:dyDescent="0.25">
      <c r="A148" s="32">
        <v>10</v>
      </c>
      <c r="B148" s="1" t="s">
        <v>44</v>
      </c>
      <c r="C148" s="2" t="s">
        <v>41</v>
      </c>
      <c r="D148" s="121">
        <f>3*3</f>
        <v>9</v>
      </c>
      <c r="E148" s="35"/>
      <c r="F148" s="36">
        <f t="shared" si="4"/>
        <v>0</v>
      </c>
    </row>
    <row r="149" spans="1:7" x14ac:dyDescent="0.25">
      <c r="A149" s="32">
        <v>11</v>
      </c>
      <c r="B149" s="1" t="s">
        <v>46</v>
      </c>
      <c r="C149" s="2" t="s">
        <v>41</v>
      </c>
      <c r="D149" s="121">
        <f>4*3</f>
        <v>12</v>
      </c>
      <c r="E149" s="35"/>
      <c r="F149" s="36">
        <f t="shared" si="4"/>
        <v>0</v>
      </c>
    </row>
    <row r="150" spans="1:7" x14ac:dyDescent="0.25">
      <c r="A150" s="105"/>
      <c r="B150" s="37" t="s">
        <v>88</v>
      </c>
      <c r="C150" s="38"/>
      <c r="D150" s="117"/>
      <c r="E150" s="40"/>
      <c r="F150" s="106">
        <f>SUM(F139:F149)</f>
        <v>0</v>
      </c>
      <c r="G150" s="63"/>
    </row>
    <row r="151" spans="1:7" x14ac:dyDescent="0.25">
      <c r="A151" s="105" t="s">
        <v>61</v>
      </c>
      <c r="B151" s="37" t="s">
        <v>122</v>
      </c>
      <c r="C151" s="38"/>
      <c r="D151" s="117"/>
      <c r="E151" s="40"/>
      <c r="F151" s="106"/>
    </row>
    <row r="152" spans="1:7" ht="26.25" x14ac:dyDescent="0.25">
      <c r="A152" s="113">
        <v>1</v>
      </c>
      <c r="B152" s="16" t="s">
        <v>107</v>
      </c>
      <c r="C152" s="14" t="s">
        <v>10</v>
      </c>
      <c r="D152" s="22">
        <f>0.143*3</f>
        <v>0.42899999999999994</v>
      </c>
      <c r="E152" s="33"/>
      <c r="F152" s="114">
        <f>+E152*D152</f>
        <v>0</v>
      </c>
    </row>
    <row r="153" spans="1:7" ht="26.25" x14ac:dyDescent="0.25">
      <c r="A153" s="113">
        <v>2</v>
      </c>
      <c r="B153" s="16" t="s">
        <v>117</v>
      </c>
      <c r="C153" s="14" t="s">
        <v>10</v>
      </c>
      <c r="D153" s="22">
        <f>0.57*3</f>
        <v>1.71</v>
      </c>
      <c r="E153" s="33"/>
      <c r="F153" s="114">
        <f t="shared" ref="F153:F161" si="5">+E153*D153</f>
        <v>0</v>
      </c>
    </row>
    <row r="154" spans="1:7" x14ac:dyDescent="0.25">
      <c r="A154" s="113">
        <v>3</v>
      </c>
      <c r="B154" s="16" t="s">
        <v>119</v>
      </c>
      <c r="C154" s="14" t="s">
        <v>6</v>
      </c>
      <c r="D154" s="22">
        <f>1.9*3</f>
        <v>5.6999999999999993</v>
      </c>
      <c r="E154" s="33"/>
      <c r="F154" s="114">
        <f t="shared" si="5"/>
        <v>0</v>
      </c>
    </row>
    <row r="155" spans="1:7" x14ac:dyDescent="0.25">
      <c r="A155" s="113">
        <v>4</v>
      </c>
      <c r="B155" s="16" t="s">
        <v>118</v>
      </c>
      <c r="C155" s="14" t="s">
        <v>6</v>
      </c>
      <c r="D155" s="22">
        <f>8.32*3</f>
        <v>24.96</v>
      </c>
      <c r="E155" s="33"/>
      <c r="F155" s="114">
        <f t="shared" si="5"/>
        <v>0</v>
      </c>
    </row>
    <row r="156" spans="1:7" ht="26.25" x14ac:dyDescent="0.25">
      <c r="A156" s="113">
        <v>5</v>
      </c>
      <c r="B156" s="16" t="s">
        <v>13</v>
      </c>
      <c r="C156" s="14" t="s">
        <v>6</v>
      </c>
      <c r="D156" s="22">
        <f>2.4*3</f>
        <v>7.1999999999999993</v>
      </c>
      <c r="E156" s="33"/>
      <c r="F156" s="114">
        <f t="shared" si="5"/>
        <v>0</v>
      </c>
    </row>
    <row r="157" spans="1:7" ht="26.25" x14ac:dyDescent="0.25">
      <c r="A157" s="113">
        <v>6</v>
      </c>
      <c r="B157" s="16" t="s">
        <v>110</v>
      </c>
      <c r="C157" s="14" t="s">
        <v>6</v>
      </c>
      <c r="D157" s="119">
        <f>3.75*3</f>
        <v>11.25</v>
      </c>
      <c r="E157" s="33"/>
      <c r="F157" s="114">
        <f t="shared" si="5"/>
        <v>0</v>
      </c>
    </row>
    <row r="158" spans="1:7" ht="26.25" x14ac:dyDescent="0.25">
      <c r="A158" s="113">
        <v>7</v>
      </c>
      <c r="B158" s="16" t="s">
        <v>109</v>
      </c>
      <c r="C158" s="14" t="s">
        <v>6</v>
      </c>
      <c r="D158" s="119">
        <f>17.76*3</f>
        <v>53.28</v>
      </c>
      <c r="E158" s="33"/>
      <c r="F158" s="114">
        <f t="shared" si="5"/>
        <v>0</v>
      </c>
    </row>
    <row r="159" spans="1:7" ht="45" x14ac:dyDescent="0.25">
      <c r="A159" s="113">
        <v>8</v>
      </c>
      <c r="B159" s="1" t="s">
        <v>123</v>
      </c>
      <c r="C159" s="2" t="s">
        <v>27</v>
      </c>
      <c r="D159" s="121">
        <f>1*3</f>
        <v>3</v>
      </c>
      <c r="E159" s="115"/>
      <c r="F159" s="114">
        <f t="shared" si="5"/>
        <v>0</v>
      </c>
    </row>
    <row r="160" spans="1:7" x14ac:dyDescent="0.25">
      <c r="A160" s="113">
        <v>9</v>
      </c>
      <c r="B160" s="16" t="s">
        <v>124</v>
      </c>
      <c r="C160" s="14" t="s">
        <v>27</v>
      </c>
      <c r="D160" s="119">
        <f>1*3</f>
        <v>3</v>
      </c>
      <c r="E160" s="33"/>
      <c r="F160" s="114">
        <f t="shared" si="5"/>
        <v>0</v>
      </c>
    </row>
    <row r="161" spans="1:7" ht="39" x14ac:dyDescent="0.25">
      <c r="A161" s="113">
        <v>10</v>
      </c>
      <c r="B161" s="16" t="s">
        <v>120</v>
      </c>
      <c r="C161" s="14" t="s">
        <v>27</v>
      </c>
      <c r="D161" s="119">
        <f>1*3</f>
        <v>3</v>
      </c>
      <c r="E161" s="33"/>
      <c r="F161" s="114">
        <f t="shared" si="5"/>
        <v>0</v>
      </c>
    </row>
    <row r="162" spans="1:7" x14ac:dyDescent="0.25">
      <c r="A162" s="105"/>
      <c r="B162" s="10" t="s">
        <v>88</v>
      </c>
      <c r="C162" s="12"/>
      <c r="D162" s="45"/>
      <c r="E162" s="34"/>
      <c r="F162" s="106">
        <f>SUM(F152:F161)</f>
        <v>0</v>
      </c>
      <c r="G162" s="63"/>
    </row>
    <row r="163" spans="1:7" x14ac:dyDescent="0.25">
      <c r="A163" s="112"/>
      <c r="B163" s="79" t="s">
        <v>90</v>
      </c>
      <c r="C163" s="80"/>
      <c r="D163" s="81"/>
      <c r="E163" s="81"/>
      <c r="F163" s="82">
        <f>F150+F137+F130+F126+F123+F119+F115+F105+F96+F162</f>
        <v>0</v>
      </c>
      <c r="G163" s="63"/>
    </row>
    <row r="164" spans="1:7" s="67" customFormat="1" ht="71.45" customHeight="1" x14ac:dyDescent="0.25">
      <c r="A164" s="102" t="s">
        <v>131</v>
      </c>
      <c r="B164" s="122" t="s">
        <v>151</v>
      </c>
      <c r="C164" s="122"/>
      <c r="D164" s="122"/>
      <c r="E164" s="122"/>
      <c r="F164" s="122"/>
    </row>
    <row r="165" spans="1:7" ht="15.75" x14ac:dyDescent="0.25">
      <c r="A165" s="103" t="s">
        <v>53</v>
      </c>
      <c r="B165" s="10" t="s">
        <v>5</v>
      </c>
      <c r="C165" s="11"/>
      <c r="D165" s="12"/>
      <c r="E165" s="12"/>
      <c r="F165" s="104"/>
    </row>
    <row r="166" spans="1:7" x14ac:dyDescent="0.25">
      <c r="A166" s="32">
        <v>1</v>
      </c>
      <c r="B166" s="13" t="s">
        <v>95</v>
      </c>
      <c r="C166" s="14" t="s">
        <v>6</v>
      </c>
      <c r="D166" s="20">
        <f>74.44*3</f>
        <v>223.32</v>
      </c>
      <c r="E166" s="33"/>
      <c r="F166" s="36">
        <f>+D166*E166</f>
        <v>0</v>
      </c>
    </row>
    <row r="167" spans="1:7" x14ac:dyDescent="0.25">
      <c r="A167" s="32">
        <v>2</v>
      </c>
      <c r="B167" s="15" t="s">
        <v>7</v>
      </c>
      <c r="C167" s="14" t="s">
        <v>8</v>
      </c>
      <c r="D167" s="20">
        <f>1*3</f>
        <v>3</v>
      </c>
      <c r="E167" s="33"/>
      <c r="F167" s="36">
        <f t="shared" ref="F167:F224" si="6">+D167*E167</f>
        <v>0</v>
      </c>
    </row>
    <row r="168" spans="1:7" x14ac:dyDescent="0.25">
      <c r="A168" s="32">
        <v>3</v>
      </c>
      <c r="B168" s="13" t="s">
        <v>9</v>
      </c>
      <c r="C168" s="14" t="s">
        <v>10</v>
      </c>
      <c r="D168" s="20">
        <f>(32.77+2.261)*3</f>
        <v>105.09300000000002</v>
      </c>
      <c r="E168" s="33"/>
      <c r="F168" s="36">
        <f t="shared" si="6"/>
        <v>0</v>
      </c>
    </row>
    <row r="169" spans="1:7" x14ac:dyDescent="0.25">
      <c r="A169" s="32">
        <v>4</v>
      </c>
      <c r="B169" s="15" t="s">
        <v>68</v>
      </c>
      <c r="C169" s="14" t="s">
        <v>10</v>
      </c>
      <c r="D169" s="20">
        <f>3.962*3</f>
        <v>11.886000000000001</v>
      </c>
      <c r="E169" s="33"/>
      <c r="F169" s="36">
        <f t="shared" si="6"/>
        <v>0</v>
      </c>
    </row>
    <row r="170" spans="1:7" x14ac:dyDescent="0.25">
      <c r="A170" s="32">
        <v>5</v>
      </c>
      <c r="B170" s="15" t="s">
        <v>70</v>
      </c>
      <c r="C170" s="14" t="s">
        <v>10</v>
      </c>
      <c r="D170" s="20">
        <f>3.186*3</f>
        <v>9.5579999999999998</v>
      </c>
      <c r="E170" s="33"/>
      <c r="F170" s="36">
        <f t="shared" si="6"/>
        <v>0</v>
      </c>
    </row>
    <row r="171" spans="1:7" x14ac:dyDescent="0.25">
      <c r="A171" s="32">
        <v>6</v>
      </c>
      <c r="B171" s="15" t="s">
        <v>69</v>
      </c>
      <c r="C171" s="14" t="s">
        <v>10</v>
      </c>
      <c r="D171" s="20">
        <f>2.623*3</f>
        <v>7.8690000000000007</v>
      </c>
      <c r="E171" s="33"/>
      <c r="F171" s="36">
        <f t="shared" si="6"/>
        <v>0</v>
      </c>
    </row>
    <row r="172" spans="1:7" x14ac:dyDescent="0.25">
      <c r="A172" s="32">
        <v>7</v>
      </c>
      <c r="B172" s="15" t="s">
        <v>11</v>
      </c>
      <c r="C172" s="14" t="s">
        <v>8</v>
      </c>
      <c r="D172" s="20">
        <f>1*3</f>
        <v>3</v>
      </c>
      <c r="E172" s="33"/>
      <c r="F172" s="36">
        <f t="shared" si="6"/>
        <v>0</v>
      </c>
    </row>
    <row r="173" spans="1:7" x14ac:dyDescent="0.25">
      <c r="A173" s="105"/>
      <c r="B173" s="37" t="s">
        <v>80</v>
      </c>
      <c r="C173" s="38"/>
      <c r="D173" s="39"/>
      <c r="E173" s="40"/>
      <c r="F173" s="106">
        <f>SUM(F166:F172)</f>
        <v>0</v>
      </c>
      <c r="G173" s="63"/>
    </row>
    <row r="174" spans="1:7" ht="15.75" x14ac:dyDescent="0.25">
      <c r="A174" s="103" t="s">
        <v>54</v>
      </c>
      <c r="B174" s="10" t="s">
        <v>12</v>
      </c>
      <c r="C174" s="12"/>
      <c r="D174" s="21"/>
      <c r="E174" s="34"/>
      <c r="F174" s="36"/>
    </row>
    <row r="175" spans="1:7" ht="26.25" x14ac:dyDescent="0.25">
      <c r="A175" s="32">
        <v>1</v>
      </c>
      <c r="B175" s="16" t="s">
        <v>71</v>
      </c>
      <c r="C175" s="14" t="s">
        <v>10</v>
      </c>
      <c r="D175" s="22">
        <f>(0.654+0.064)*3</f>
        <v>2.1539999999999999</v>
      </c>
      <c r="E175" s="33"/>
      <c r="F175" s="36">
        <f t="shared" si="6"/>
        <v>0</v>
      </c>
    </row>
    <row r="176" spans="1:7" ht="26.25" x14ac:dyDescent="0.25">
      <c r="A176" s="32">
        <v>2</v>
      </c>
      <c r="B176" s="16" t="s">
        <v>96</v>
      </c>
      <c r="C176" s="14" t="s">
        <v>10</v>
      </c>
      <c r="D176" s="20">
        <f>2.55*3</f>
        <v>7.6499999999999995</v>
      </c>
      <c r="E176" s="33"/>
      <c r="F176" s="36">
        <f t="shared" si="6"/>
        <v>0</v>
      </c>
    </row>
    <row r="177" spans="1:7" ht="26.25" x14ac:dyDescent="0.25">
      <c r="A177" s="32">
        <v>3</v>
      </c>
      <c r="B177" s="16" t="s">
        <v>13</v>
      </c>
      <c r="C177" s="14" t="s">
        <v>6</v>
      </c>
      <c r="D177" s="20">
        <f>(42.48+6.87)*3</f>
        <v>148.04999999999998</v>
      </c>
      <c r="E177" s="33"/>
      <c r="F177" s="36">
        <f t="shared" si="6"/>
        <v>0</v>
      </c>
    </row>
    <row r="178" spans="1:7" x14ac:dyDescent="0.25">
      <c r="A178" s="32">
        <v>4</v>
      </c>
      <c r="B178" s="13" t="s">
        <v>14</v>
      </c>
      <c r="C178" s="14" t="s">
        <v>10</v>
      </c>
      <c r="D178" s="24">
        <f>0.405*3</f>
        <v>1.2150000000000001</v>
      </c>
      <c r="E178" s="33"/>
      <c r="F178" s="36">
        <f t="shared" si="6"/>
        <v>0</v>
      </c>
    </row>
    <row r="179" spans="1:7" ht="38.25" x14ac:dyDescent="0.25">
      <c r="A179" s="32">
        <v>5</v>
      </c>
      <c r="B179" s="13" t="s">
        <v>31</v>
      </c>
      <c r="C179" s="14" t="s">
        <v>10</v>
      </c>
      <c r="D179" s="24">
        <f>1.022*3</f>
        <v>3.0659999999999998</v>
      </c>
      <c r="E179" s="33"/>
      <c r="F179" s="36">
        <f t="shared" si="6"/>
        <v>0</v>
      </c>
    </row>
    <row r="180" spans="1:7" ht="25.5" x14ac:dyDescent="0.25">
      <c r="A180" s="32">
        <v>6</v>
      </c>
      <c r="B180" s="13" t="s">
        <v>101</v>
      </c>
      <c r="C180" s="14" t="s">
        <v>10</v>
      </c>
      <c r="D180" s="24">
        <f>1.554*3</f>
        <v>4.6619999999999999</v>
      </c>
      <c r="E180" s="33"/>
      <c r="F180" s="36">
        <f t="shared" si="6"/>
        <v>0</v>
      </c>
    </row>
    <row r="181" spans="1:7" x14ac:dyDescent="0.25">
      <c r="A181" s="32">
        <v>7</v>
      </c>
      <c r="B181" s="17" t="s">
        <v>15</v>
      </c>
      <c r="C181" s="14" t="s">
        <v>6</v>
      </c>
      <c r="D181" s="24">
        <f>65.31*3</f>
        <v>195.93</v>
      </c>
      <c r="E181" s="33"/>
      <c r="F181" s="36">
        <f t="shared" si="6"/>
        <v>0</v>
      </c>
    </row>
    <row r="182" spans="1:7" ht="38.25" x14ac:dyDescent="0.25">
      <c r="A182" s="32">
        <v>8</v>
      </c>
      <c r="B182" s="13" t="s">
        <v>30</v>
      </c>
      <c r="C182" s="14" t="s">
        <v>27</v>
      </c>
      <c r="D182" s="24">
        <f>1*3</f>
        <v>3</v>
      </c>
      <c r="E182" s="33"/>
      <c r="F182" s="36">
        <f t="shared" si="6"/>
        <v>0</v>
      </c>
    </row>
    <row r="183" spans="1:7" x14ac:dyDescent="0.25">
      <c r="A183" s="105"/>
      <c r="B183" s="37" t="s">
        <v>81</v>
      </c>
      <c r="C183" s="38"/>
      <c r="D183" s="44"/>
      <c r="E183" s="40"/>
      <c r="F183" s="106">
        <f>SUM(F175:F182)</f>
        <v>0</v>
      </c>
      <c r="G183" s="63"/>
    </row>
    <row r="184" spans="1:7" ht="15.75" x14ac:dyDescent="0.25">
      <c r="A184" s="103" t="s">
        <v>55</v>
      </c>
      <c r="B184" s="18" t="s">
        <v>16</v>
      </c>
      <c r="C184" s="12"/>
      <c r="D184" s="45"/>
      <c r="E184" s="34"/>
      <c r="F184" s="36"/>
    </row>
    <row r="185" spans="1:7" x14ac:dyDescent="0.25">
      <c r="A185" s="32">
        <v>1</v>
      </c>
      <c r="B185" s="13" t="s">
        <v>17</v>
      </c>
      <c r="C185" s="14" t="s">
        <v>10</v>
      </c>
      <c r="D185" s="43">
        <f>1.049*3</f>
        <v>3.1469999999999998</v>
      </c>
      <c r="E185" s="33"/>
      <c r="F185" s="36">
        <f t="shared" si="6"/>
        <v>0</v>
      </c>
    </row>
    <row r="186" spans="1:7" ht="25.5" x14ac:dyDescent="0.25">
      <c r="A186" s="32">
        <v>2</v>
      </c>
      <c r="B186" s="13" t="s">
        <v>104</v>
      </c>
      <c r="C186" s="14" t="s">
        <v>10</v>
      </c>
      <c r="D186" s="42">
        <f>2.43*3</f>
        <v>7.2900000000000009</v>
      </c>
      <c r="E186" s="33"/>
      <c r="F186" s="36">
        <f t="shared" si="6"/>
        <v>0</v>
      </c>
    </row>
    <row r="187" spans="1:7" ht="25.5" x14ac:dyDescent="0.25">
      <c r="A187" s="32">
        <v>3</v>
      </c>
      <c r="B187" s="13" t="s">
        <v>32</v>
      </c>
      <c r="C187" s="14" t="s">
        <v>10</v>
      </c>
      <c r="D187" s="43">
        <f>0.428*3</f>
        <v>1.284</v>
      </c>
      <c r="E187" s="33"/>
      <c r="F187" s="36">
        <f t="shared" si="6"/>
        <v>0</v>
      </c>
    </row>
    <row r="188" spans="1:7" ht="25.5" x14ac:dyDescent="0.25">
      <c r="A188" s="32">
        <v>4</v>
      </c>
      <c r="B188" s="13" t="s">
        <v>72</v>
      </c>
      <c r="C188" s="14" t="s">
        <v>6</v>
      </c>
      <c r="D188" s="24">
        <f>(47.4+12.4)*3</f>
        <v>179.39999999999998</v>
      </c>
      <c r="E188" s="33"/>
      <c r="F188" s="36">
        <f t="shared" si="6"/>
        <v>0</v>
      </c>
    </row>
    <row r="189" spans="1:7" ht="25.5" x14ac:dyDescent="0.25">
      <c r="A189" s="32">
        <v>5</v>
      </c>
      <c r="B189" s="13" t="s">
        <v>51</v>
      </c>
      <c r="C189" s="14" t="s">
        <v>6</v>
      </c>
      <c r="D189" s="24">
        <f>2.4*3</f>
        <v>7.1999999999999993</v>
      </c>
      <c r="E189" s="33"/>
      <c r="F189" s="36">
        <f t="shared" si="6"/>
        <v>0</v>
      </c>
    </row>
    <row r="190" spans="1:7" ht="25.5" x14ac:dyDescent="0.25">
      <c r="A190" s="32">
        <v>6</v>
      </c>
      <c r="B190" s="13" t="s">
        <v>97</v>
      </c>
      <c r="C190" s="14" t="s">
        <v>18</v>
      </c>
      <c r="D190" s="24">
        <f>52*3</f>
        <v>156</v>
      </c>
      <c r="E190" s="33"/>
      <c r="F190" s="36">
        <f t="shared" si="6"/>
        <v>0</v>
      </c>
    </row>
    <row r="191" spans="1:7" x14ac:dyDescent="0.25">
      <c r="A191" s="32">
        <v>7</v>
      </c>
      <c r="B191" s="13" t="s">
        <v>19</v>
      </c>
      <c r="C191" s="14" t="s">
        <v>6</v>
      </c>
      <c r="D191" s="24">
        <f>133.17*3</f>
        <v>399.51</v>
      </c>
      <c r="E191" s="33"/>
      <c r="F191" s="36">
        <f t="shared" si="6"/>
        <v>0</v>
      </c>
    </row>
    <row r="192" spans="1:7" ht="25.5" x14ac:dyDescent="0.25">
      <c r="A192" s="32">
        <v>8</v>
      </c>
      <c r="B192" s="28" t="s">
        <v>73</v>
      </c>
      <c r="C192" s="14" t="s">
        <v>6</v>
      </c>
      <c r="D192" s="24">
        <f>76.59*3</f>
        <v>229.77</v>
      </c>
      <c r="E192" s="33"/>
      <c r="F192" s="36">
        <f t="shared" si="6"/>
        <v>0</v>
      </c>
    </row>
    <row r="193" spans="1:7" x14ac:dyDescent="0.25">
      <c r="A193" s="105"/>
      <c r="B193" s="37" t="s">
        <v>82</v>
      </c>
      <c r="C193" s="38"/>
      <c r="D193" s="44"/>
      <c r="E193" s="40"/>
      <c r="F193" s="106">
        <f>SUM(F185:F192)</f>
        <v>0</v>
      </c>
      <c r="G193" s="63"/>
    </row>
    <row r="194" spans="1:7" ht="15.75" x14ac:dyDescent="0.25">
      <c r="A194" s="107" t="s">
        <v>56</v>
      </c>
      <c r="B194" s="29" t="s">
        <v>102</v>
      </c>
      <c r="C194" s="19"/>
      <c r="D194" s="46"/>
      <c r="E194" s="33"/>
      <c r="F194" s="36"/>
    </row>
    <row r="195" spans="1:7" ht="38.25" x14ac:dyDescent="0.25">
      <c r="A195" s="32">
        <v>1</v>
      </c>
      <c r="B195" s="28" t="s">
        <v>64</v>
      </c>
      <c r="C195" s="14" t="s">
        <v>18</v>
      </c>
      <c r="D195" s="24">
        <f>3*3</f>
        <v>9</v>
      </c>
      <c r="E195" s="33"/>
      <c r="F195" s="36">
        <f t="shared" si="6"/>
        <v>0</v>
      </c>
    </row>
    <row r="196" spans="1:7" ht="38.25" x14ac:dyDescent="0.25">
      <c r="A196" s="32">
        <v>2</v>
      </c>
      <c r="B196" s="28" t="s">
        <v>65</v>
      </c>
      <c r="C196" s="14" t="s">
        <v>18</v>
      </c>
      <c r="D196" s="24">
        <f>1*3</f>
        <v>3</v>
      </c>
      <c r="E196" s="33"/>
      <c r="F196" s="36">
        <f t="shared" si="6"/>
        <v>0</v>
      </c>
    </row>
    <row r="197" spans="1:7" x14ac:dyDescent="0.25">
      <c r="A197" s="105"/>
      <c r="B197" s="37" t="s">
        <v>83</v>
      </c>
      <c r="C197" s="38"/>
      <c r="D197" s="44"/>
      <c r="E197" s="40"/>
      <c r="F197" s="106">
        <f>SUM(F195:F196)</f>
        <v>0</v>
      </c>
      <c r="G197" s="63"/>
    </row>
    <row r="198" spans="1:7" x14ac:dyDescent="0.25">
      <c r="A198" s="108" t="s">
        <v>57</v>
      </c>
      <c r="B198" s="29" t="s">
        <v>21</v>
      </c>
      <c r="C198" s="14"/>
      <c r="D198" s="24"/>
      <c r="E198" s="33"/>
      <c r="F198" s="36"/>
    </row>
    <row r="199" spans="1:7" ht="25.5" x14ac:dyDescent="0.25">
      <c r="A199" s="32">
        <v>1</v>
      </c>
      <c r="B199" s="28" t="s">
        <v>34</v>
      </c>
      <c r="C199" s="14" t="s">
        <v>26</v>
      </c>
      <c r="D199" s="24">
        <f>12.1*3</f>
        <v>36.299999999999997</v>
      </c>
      <c r="E199" s="33"/>
      <c r="F199" s="36">
        <f t="shared" si="6"/>
        <v>0</v>
      </c>
    </row>
    <row r="200" spans="1:7" x14ac:dyDescent="0.25">
      <c r="A200" s="32">
        <v>2</v>
      </c>
      <c r="B200" s="28" t="s">
        <v>28</v>
      </c>
      <c r="C200" s="14" t="s">
        <v>6</v>
      </c>
      <c r="D200" s="24">
        <f>12.67*3</f>
        <v>38.01</v>
      </c>
      <c r="E200" s="33"/>
      <c r="F200" s="36">
        <f t="shared" si="6"/>
        <v>0</v>
      </c>
    </row>
    <row r="201" spans="1:7" x14ac:dyDescent="0.25">
      <c r="A201" s="105"/>
      <c r="B201" s="37" t="s">
        <v>84</v>
      </c>
      <c r="C201" s="38"/>
      <c r="D201" s="44"/>
      <c r="E201" s="40"/>
      <c r="F201" s="106">
        <f>SUM(F199:F200)</f>
        <v>0</v>
      </c>
      <c r="G201" s="63"/>
    </row>
    <row r="202" spans="1:7" x14ac:dyDescent="0.25">
      <c r="A202" s="108" t="s">
        <v>58</v>
      </c>
      <c r="B202" s="29" t="s">
        <v>22</v>
      </c>
      <c r="C202" s="14"/>
      <c r="D202" s="24"/>
      <c r="E202" s="33"/>
      <c r="F202" s="36"/>
    </row>
    <row r="203" spans="1:7" x14ac:dyDescent="0.25">
      <c r="A203" s="32">
        <v>1</v>
      </c>
      <c r="B203" s="30" t="s">
        <v>23</v>
      </c>
      <c r="C203" s="14" t="s">
        <v>6</v>
      </c>
      <c r="D203" s="24">
        <f>4.68*3</f>
        <v>14.04</v>
      </c>
      <c r="E203" s="33"/>
      <c r="F203" s="36">
        <f t="shared" si="6"/>
        <v>0</v>
      </c>
    </row>
    <row r="204" spans="1:7" x14ac:dyDescent="0.25">
      <c r="A204" s="105"/>
      <c r="B204" s="37" t="s">
        <v>85</v>
      </c>
      <c r="C204" s="38"/>
      <c r="D204" s="44"/>
      <c r="E204" s="40"/>
      <c r="F204" s="106">
        <f>F203</f>
        <v>0</v>
      </c>
      <c r="G204" s="63"/>
    </row>
    <row r="205" spans="1:7" x14ac:dyDescent="0.25">
      <c r="A205" s="108" t="s">
        <v>59</v>
      </c>
      <c r="B205" s="29" t="s">
        <v>24</v>
      </c>
      <c r="C205" s="14"/>
      <c r="D205" s="24"/>
      <c r="E205" s="33"/>
      <c r="F205" s="36"/>
    </row>
    <row r="206" spans="1:7" ht="25.5" x14ac:dyDescent="0.25">
      <c r="A206" s="32">
        <v>1</v>
      </c>
      <c r="B206" s="28" t="s">
        <v>92</v>
      </c>
      <c r="C206" s="14" t="s">
        <v>6</v>
      </c>
      <c r="D206" s="24">
        <f>56.58*3</f>
        <v>169.74</v>
      </c>
      <c r="E206" s="33"/>
      <c r="F206" s="36">
        <f t="shared" si="6"/>
        <v>0</v>
      </c>
    </row>
    <row r="207" spans="1:7" ht="25.5" x14ac:dyDescent="0.25">
      <c r="A207" s="32">
        <v>2</v>
      </c>
      <c r="B207" s="28" t="s">
        <v>66</v>
      </c>
      <c r="C207" s="14" t="s">
        <v>6</v>
      </c>
      <c r="D207" s="24">
        <f>16.2*3</f>
        <v>48.599999999999994</v>
      </c>
      <c r="E207" s="33"/>
      <c r="F207" s="36">
        <f t="shared" si="6"/>
        <v>0</v>
      </c>
    </row>
    <row r="208" spans="1:7" x14ac:dyDescent="0.25">
      <c r="A208" s="105"/>
      <c r="B208" s="37" t="s">
        <v>86</v>
      </c>
      <c r="C208" s="38"/>
      <c r="D208" s="44"/>
      <c r="E208" s="40"/>
      <c r="F208" s="106">
        <f>SUM(F206:F207)</f>
        <v>0</v>
      </c>
      <c r="G208" s="63"/>
    </row>
    <row r="209" spans="1:7" x14ac:dyDescent="0.25">
      <c r="A209" s="108" t="s">
        <v>60</v>
      </c>
      <c r="B209" s="29" t="s">
        <v>25</v>
      </c>
      <c r="C209" s="14"/>
      <c r="D209" s="24"/>
      <c r="E209" s="33"/>
      <c r="F209" s="36"/>
    </row>
    <row r="210" spans="1:7" ht="26.25" x14ac:dyDescent="0.25">
      <c r="A210" s="32">
        <v>1</v>
      </c>
      <c r="B210" s="31" t="s">
        <v>94</v>
      </c>
      <c r="C210" s="14" t="s">
        <v>18</v>
      </c>
      <c r="D210" s="24">
        <f>2*3</f>
        <v>6</v>
      </c>
      <c r="E210" s="33"/>
      <c r="F210" s="36">
        <f t="shared" si="6"/>
        <v>0</v>
      </c>
    </row>
    <row r="211" spans="1:7" ht="26.25" x14ac:dyDescent="0.25">
      <c r="A211" s="32">
        <v>2</v>
      </c>
      <c r="B211" s="31" t="s">
        <v>74</v>
      </c>
      <c r="C211" s="14" t="s">
        <v>18</v>
      </c>
      <c r="D211" s="24">
        <f>2*3</f>
        <v>6</v>
      </c>
      <c r="E211" s="33"/>
      <c r="F211" s="36">
        <f t="shared" si="6"/>
        <v>0</v>
      </c>
    </row>
    <row r="212" spans="1:7" ht="26.25" x14ac:dyDescent="0.25">
      <c r="A212" s="32">
        <v>3</v>
      </c>
      <c r="B212" s="16" t="s">
        <v>75</v>
      </c>
      <c r="C212" s="14" t="s">
        <v>18</v>
      </c>
      <c r="D212" s="24">
        <f>2*3</f>
        <v>6</v>
      </c>
      <c r="E212" s="33"/>
      <c r="F212" s="36">
        <f t="shared" si="6"/>
        <v>0</v>
      </c>
    </row>
    <row r="213" spans="1:7" x14ac:dyDescent="0.25">
      <c r="A213" s="32">
        <v>4</v>
      </c>
      <c r="B213" s="16" t="s">
        <v>38</v>
      </c>
      <c r="C213" s="14" t="s">
        <v>26</v>
      </c>
      <c r="D213" s="24">
        <f>8.9*3</f>
        <v>26.700000000000003</v>
      </c>
      <c r="E213" s="33"/>
      <c r="F213" s="36">
        <f t="shared" si="6"/>
        <v>0</v>
      </c>
    </row>
    <row r="214" spans="1:7" x14ac:dyDescent="0.25">
      <c r="A214" s="32">
        <v>5</v>
      </c>
      <c r="B214" s="16" t="s">
        <v>37</v>
      </c>
      <c r="C214" s="14" t="s">
        <v>26</v>
      </c>
      <c r="D214" s="24">
        <f>2.6*3</f>
        <v>7.8000000000000007</v>
      </c>
      <c r="E214" s="33"/>
      <c r="F214" s="36">
        <f t="shared" si="6"/>
        <v>0</v>
      </c>
    </row>
    <row r="215" spans="1:7" x14ac:dyDescent="0.25">
      <c r="A215" s="105"/>
      <c r="B215" s="37" t="s">
        <v>87</v>
      </c>
      <c r="C215" s="38"/>
      <c r="D215" s="44"/>
      <c r="E215" s="40"/>
      <c r="F215" s="106">
        <f>SUM(F210:F214)</f>
        <v>0</v>
      </c>
      <c r="G215" s="63"/>
    </row>
    <row r="216" spans="1:7" x14ac:dyDescent="0.25">
      <c r="A216" s="108" t="s">
        <v>61</v>
      </c>
      <c r="B216" s="18" t="s">
        <v>29</v>
      </c>
      <c r="C216" s="14"/>
      <c r="D216" s="24"/>
      <c r="E216" s="33"/>
      <c r="F216" s="36"/>
    </row>
    <row r="217" spans="1:7" ht="25.5" x14ac:dyDescent="0.25">
      <c r="A217" s="32">
        <v>1</v>
      </c>
      <c r="B217" s="13" t="s">
        <v>76</v>
      </c>
      <c r="C217" s="14" t="s">
        <v>27</v>
      </c>
      <c r="D217" s="24">
        <f>1*3</f>
        <v>3</v>
      </c>
      <c r="E217" s="33"/>
      <c r="F217" s="36">
        <f t="shared" si="6"/>
        <v>0</v>
      </c>
    </row>
    <row r="218" spans="1:7" ht="25.5" x14ac:dyDescent="0.25">
      <c r="A218" s="32">
        <v>2</v>
      </c>
      <c r="B218" s="13" t="s">
        <v>43</v>
      </c>
      <c r="C218" s="14" t="s">
        <v>26</v>
      </c>
      <c r="D218" s="24">
        <f>2*3</f>
        <v>6</v>
      </c>
      <c r="E218" s="33"/>
      <c r="F218" s="36">
        <f t="shared" si="6"/>
        <v>0</v>
      </c>
    </row>
    <row r="219" spans="1:7" ht="25.5" x14ac:dyDescent="0.25">
      <c r="A219" s="32">
        <v>3</v>
      </c>
      <c r="B219" s="13" t="s">
        <v>77</v>
      </c>
      <c r="C219" s="14" t="s">
        <v>6</v>
      </c>
      <c r="D219" s="24">
        <f>1.8*3</f>
        <v>5.4</v>
      </c>
      <c r="E219" s="33"/>
      <c r="F219" s="36">
        <f t="shared" si="6"/>
        <v>0</v>
      </c>
    </row>
    <row r="220" spans="1:7" ht="25.5" x14ac:dyDescent="0.25">
      <c r="A220" s="32">
        <v>4</v>
      </c>
      <c r="B220" s="13" t="s">
        <v>36</v>
      </c>
      <c r="C220" s="14" t="s">
        <v>6</v>
      </c>
      <c r="D220" s="24">
        <f>8.5*3</f>
        <v>25.5</v>
      </c>
      <c r="E220" s="33"/>
      <c r="F220" s="36">
        <f t="shared" si="6"/>
        <v>0</v>
      </c>
    </row>
    <row r="221" spans="1:7" ht="25.5" x14ac:dyDescent="0.25">
      <c r="A221" s="32">
        <v>5</v>
      </c>
      <c r="B221" s="25" t="s">
        <v>35</v>
      </c>
      <c r="C221" s="14" t="s">
        <v>27</v>
      </c>
      <c r="D221" s="24">
        <f>1*3</f>
        <v>3</v>
      </c>
      <c r="E221" s="33"/>
      <c r="F221" s="36">
        <f t="shared" si="6"/>
        <v>0</v>
      </c>
    </row>
    <row r="222" spans="1:7" ht="38.25" x14ac:dyDescent="0.25">
      <c r="A222" s="32">
        <v>6</v>
      </c>
      <c r="B222" s="13" t="s">
        <v>98</v>
      </c>
      <c r="C222" s="14" t="s">
        <v>27</v>
      </c>
      <c r="D222" s="24">
        <f>1*3</f>
        <v>3</v>
      </c>
      <c r="E222" s="33"/>
      <c r="F222" s="36">
        <f t="shared" si="6"/>
        <v>0</v>
      </c>
    </row>
    <row r="223" spans="1:7" ht="38.25" x14ac:dyDescent="0.25">
      <c r="A223" s="32">
        <v>7</v>
      </c>
      <c r="B223" s="13" t="s">
        <v>39</v>
      </c>
      <c r="C223" s="14" t="s">
        <v>27</v>
      </c>
      <c r="D223" s="24">
        <f>1*3</f>
        <v>3</v>
      </c>
      <c r="E223" s="33"/>
      <c r="F223" s="36">
        <f t="shared" si="6"/>
        <v>0</v>
      </c>
    </row>
    <row r="224" spans="1:7" ht="25.5" x14ac:dyDescent="0.25">
      <c r="A224" s="32">
        <v>8</v>
      </c>
      <c r="B224" s="13" t="s">
        <v>105</v>
      </c>
      <c r="C224" s="14" t="s">
        <v>27</v>
      </c>
      <c r="D224" s="24">
        <f>1*3</f>
        <v>3</v>
      </c>
      <c r="E224" s="33"/>
      <c r="F224" s="36">
        <f t="shared" si="6"/>
        <v>0</v>
      </c>
    </row>
    <row r="225" spans="1:7" x14ac:dyDescent="0.25">
      <c r="A225" s="105"/>
      <c r="B225" s="37" t="s">
        <v>88</v>
      </c>
      <c r="C225" s="38"/>
      <c r="D225" s="44"/>
      <c r="E225" s="40"/>
      <c r="F225" s="106">
        <f>SUM(F217:F224)</f>
        <v>0</v>
      </c>
      <c r="G225" s="63"/>
    </row>
    <row r="226" spans="1:7" x14ac:dyDescent="0.25">
      <c r="A226" s="108" t="s">
        <v>62</v>
      </c>
      <c r="B226" s="26" t="s">
        <v>63</v>
      </c>
      <c r="D226" s="47"/>
      <c r="E226" s="35"/>
      <c r="F226" s="36"/>
    </row>
    <row r="227" spans="1:7" ht="45" x14ac:dyDescent="0.25">
      <c r="A227" s="32">
        <v>1</v>
      </c>
      <c r="B227" s="1" t="s">
        <v>78</v>
      </c>
      <c r="C227" s="2" t="s">
        <v>40</v>
      </c>
      <c r="D227" s="47">
        <f>1.4*3</f>
        <v>4.1999999999999993</v>
      </c>
      <c r="E227" s="35"/>
      <c r="F227" s="36">
        <f t="shared" ref="F227:F237" si="7">+D227*E227</f>
        <v>0</v>
      </c>
    </row>
    <row r="228" spans="1:7" ht="45" x14ac:dyDescent="0.25">
      <c r="A228" s="32">
        <v>2</v>
      </c>
      <c r="B228" s="1" t="s">
        <v>42</v>
      </c>
      <c r="C228" s="2" t="s">
        <v>41</v>
      </c>
      <c r="D228" s="47">
        <f>1*3</f>
        <v>3</v>
      </c>
      <c r="E228" s="35"/>
      <c r="F228" s="36">
        <f t="shared" si="7"/>
        <v>0</v>
      </c>
    </row>
    <row r="229" spans="1:7" ht="45" x14ac:dyDescent="0.25">
      <c r="A229" s="32">
        <v>3</v>
      </c>
      <c r="B229" s="1" t="s">
        <v>48</v>
      </c>
      <c r="C229" s="2" t="s">
        <v>49</v>
      </c>
      <c r="D229" s="47">
        <f>1*3</f>
        <v>3</v>
      </c>
      <c r="E229" s="35"/>
      <c r="F229" s="36">
        <f t="shared" si="7"/>
        <v>0</v>
      </c>
    </row>
    <row r="230" spans="1:7" ht="30" x14ac:dyDescent="0.25">
      <c r="A230" s="32">
        <v>4</v>
      </c>
      <c r="B230" s="1" t="s">
        <v>50</v>
      </c>
      <c r="C230" s="2" t="s">
        <v>49</v>
      </c>
      <c r="D230" s="47">
        <f>1*3</f>
        <v>3</v>
      </c>
      <c r="E230" s="35"/>
      <c r="F230" s="36">
        <f t="shared" si="7"/>
        <v>0</v>
      </c>
    </row>
    <row r="231" spans="1:7" ht="45" x14ac:dyDescent="0.25">
      <c r="A231" s="32">
        <v>5</v>
      </c>
      <c r="B231" s="1" t="s">
        <v>79</v>
      </c>
      <c r="C231" s="2" t="s">
        <v>49</v>
      </c>
      <c r="D231" s="47">
        <f>1*3</f>
        <v>3</v>
      </c>
      <c r="E231" s="35"/>
      <c r="F231" s="36">
        <f t="shared" si="7"/>
        <v>0</v>
      </c>
    </row>
    <row r="232" spans="1:7" ht="60" x14ac:dyDescent="0.25">
      <c r="A232" s="32">
        <v>6</v>
      </c>
      <c r="B232" s="1" t="s">
        <v>93</v>
      </c>
      <c r="C232" s="2" t="s">
        <v>40</v>
      </c>
      <c r="D232" s="48">
        <f>24.88*3</f>
        <v>74.64</v>
      </c>
      <c r="E232" s="35"/>
      <c r="F232" s="36">
        <f t="shared" si="7"/>
        <v>0</v>
      </c>
    </row>
    <row r="233" spans="1:7" ht="90" x14ac:dyDescent="0.25">
      <c r="A233" s="32">
        <v>7</v>
      </c>
      <c r="B233" s="1" t="s">
        <v>127</v>
      </c>
      <c r="C233" s="2" t="s">
        <v>27</v>
      </c>
      <c r="D233" s="47">
        <f>1*3</f>
        <v>3</v>
      </c>
      <c r="E233" s="35"/>
      <c r="F233" s="36">
        <f t="shared" si="7"/>
        <v>0</v>
      </c>
    </row>
    <row r="234" spans="1:7" x14ac:dyDescent="0.25">
      <c r="A234" s="32">
        <v>8</v>
      </c>
      <c r="B234" s="1" t="s">
        <v>47</v>
      </c>
      <c r="C234" s="2" t="s">
        <v>41</v>
      </c>
      <c r="D234" s="47">
        <f>3*3</f>
        <v>9</v>
      </c>
      <c r="E234" s="35"/>
      <c r="F234" s="36">
        <f t="shared" si="7"/>
        <v>0</v>
      </c>
    </row>
    <row r="235" spans="1:7" x14ac:dyDescent="0.25">
      <c r="A235" s="32">
        <v>9</v>
      </c>
      <c r="B235" s="1" t="s">
        <v>45</v>
      </c>
      <c r="C235" s="2" t="s">
        <v>41</v>
      </c>
      <c r="D235" s="47">
        <f>3*3</f>
        <v>9</v>
      </c>
      <c r="E235" s="35"/>
      <c r="F235" s="36">
        <f t="shared" si="7"/>
        <v>0</v>
      </c>
    </row>
    <row r="236" spans="1:7" x14ac:dyDescent="0.25">
      <c r="A236" s="32">
        <v>10</v>
      </c>
      <c r="B236" s="1" t="s">
        <v>44</v>
      </c>
      <c r="C236" s="2" t="s">
        <v>41</v>
      </c>
      <c r="D236" s="47">
        <f>3*3</f>
        <v>9</v>
      </c>
      <c r="E236" s="35"/>
      <c r="F236" s="36">
        <f t="shared" si="7"/>
        <v>0</v>
      </c>
    </row>
    <row r="237" spans="1:7" x14ac:dyDescent="0.25">
      <c r="A237" s="32">
        <v>11</v>
      </c>
      <c r="B237" s="1" t="s">
        <v>46</v>
      </c>
      <c r="C237" s="2" t="s">
        <v>41</v>
      </c>
      <c r="D237" s="47">
        <f>4*3</f>
        <v>12</v>
      </c>
      <c r="E237" s="35"/>
      <c r="F237" s="36">
        <f t="shared" si="7"/>
        <v>0</v>
      </c>
    </row>
    <row r="238" spans="1:7" x14ac:dyDescent="0.25">
      <c r="A238" s="105"/>
      <c r="B238" s="37" t="s">
        <v>89</v>
      </c>
      <c r="C238" s="38"/>
      <c r="D238" s="44"/>
      <c r="E238" s="40"/>
      <c r="F238" s="106">
        <f>SUM(F227:F237)</f>
        <v>0</v>
      </c>
    </row>
    <row r="239" spans="1:7" x14ac:dyDescent="0.25">
      <c r="A239" s="112"/>
      <c r="B239" s="79" t="s">
        <v>90</v>
      </c>
      <c r="C239" s="80"/>
      <c r="D239" s="81"/>
      <c r="E239" s="81"/>
      <c r="F239" s="82">
        <f>F238+F225+F215+F208+F204+F201+F197+F193+F183+F173</f>
        <v>0</v>
      </c>
      <c r="G239" s="63"/>
    </row>
    <row r="240" spans="1:7" ht="15.75" thickBot="1" x14ac:dyDescent="0.3">
      <c r="B240" s="7"/>
      <c r="C240" s="8"/>
      <c r="D240" s="9"/>
    </row>
    <row r="241" spans="1:8" ht="19.5" thickBot="1" x14ac:dyDescent="0.35">
      <c r="A241" s="92" t="s">
        <v>133</v>
      </c>
      <c r="B241" s="93" t="s">
        <v>132</v>
      </c>
      <c r="C241" s="94"/>
      <c r="D241" s="95"/>
      <c r="E241" s="96"/>
      <c r="F241" s="97">
        <f>F239+F163+F86</f>
        <v>0</v>
      </c>
      <c r="H241" s="63">
        <f>(2/3)*F241</f>
        <v>0</v>
      </c>
    </row>
    <row r="242" spans="1:8" x14ac:dyDescent="0.25">
      <c r="B242" s="7"/>
      <c r="C242" s="8"/>
      <c r="D242" s="9"/>
    </row>
    <row r="243" spans="1:8" x14ac:dyDescent="0.25">
      <c r="B243" s="7"/>
      <c r="C243" s="8"/>
      <c r="D243" s="9"/>
    </row>
    <row r="244" spans="1:8" x14ac:dyDescent="0.25">
      <c r="B244" s="7"/>
      <c r="C244" s="8"/>
      <c r="D244" s="9"/>
    </row>
    <row r="245" spans="1:8" x14ac:dyDescent="0.25">
      <c r="B245" s="7"/>
      <c r="C245" s="8"/>
      <c r="D245" s="9"/>
    </row>
    <row r="246" spans="1:8" x14ac:dyDescent="0.25">
      <c r="B246" s="7"/>
      <c r="C246" s="8"/>
      <c r="D246" s="9"/>
    </row>
    <row r="247" spans="1:8" x14ac:dyDescent="0.25">
      <c r="B247" s="7"/>
      <c r="C247" s="8"/>
      <c r="D247" s="9"/>
    </row>
    <row r="248" spans="1:8" x14ac:dyDescent="0.25">
      <c r="B248" s="7"/>
      <c r="C248" s="8"/>
      <c r="D248" s="9"/>
    </row>
    <row r="249" spans="1:8" x14ac:dyDescent="0.25">
      <c r="B249" s="7"/>
      <c r="C249" s="8"/>
      <c r="D249" s="9"/>
    </row>
    <row r="250" spans="1:8" x14ac:dyDescent="0.25">
      <c r="B250" s="7"/>
      <c r="C250" s="8"/>
      <c r="D250" s="9"/>
    </row>
    <row r="251" spans="1:8" x14ac:dyDescent="0.25">
      <c r="B251" s="7"/>
      <c r="C251" s="8"/>
      <c r="D251" s="9"/>
    </row>
    <row r="252" spans="1:8" x14ac:dyDescent="0.25">
      <c r="B252" s="7"/>
      <c r="C252" s="8"/>
      <c r="D252" s="9"/>
    </row>
    <row r="253" spans="1:8" x14ac:dyDescent="0.25">
      <c r="B253" s="7"/>
      <c r="C253" s="8"/>
      <c r="D253" s="9"/>
    </row>
    <row r="254" spans="1:8" x14ac:dyDescent="0.25">
      <c r="B254" s="7"/>
      <c r="C254" s="8"/>
      <c r="D254" s="9"/>
    </row>
    <row r="255" spans="1:8" x14ac:dyDescent="0.25">
      <c r="B255" s="7"/>
      <c r="C255" s="8"/>
      <c r="D255" s="9"/>
    </row>
    <row r="256" spans="1:8" x14ac:dyDescent="0.25">
      <c r="B256" s="7"/>
      <c r="C256" s="8"/>
      <c r="D256" s="9"/>
    </row>
    <row r="257" spans="2:4" x14ac:dyDescent="0.25">
      <c r="B257" s="7"/>
      <c r="C257" s="8"/>
      <c r="D257" s="9"/>
    </row>
    <row r="258" spans="2:4" x14ac:dyDescent="0.25">
      <c r="B258" s="7"/>
      <c r="C258" s="8"/>
      <c r="D258" s="9"/>
    </row>
    <row r="259" spans="2:4" x14ac:dyDescent="0.25">
      <c r="B259" s="7"/>
      <c r="C259" s="8"/>
      <c r="D259" s="9"/>
    </row>
    <row r="260" spans="2:4" x14ac:dyDescent="0.25">
      <c r="B260" s="7"/>
      <c r="C260" s="8"/>
      <c r="D260" s="9"/>
    </row>
    <row r="261" spans="2:4" x14ac:dyDescent="0.25">
      <c r="B261" s="7"/>
      <c r="C261" s="8"/>
      <c r="D261" s="9"/>
    </row>
    <row r="262" spans="2:4" x14ac:dyDescent="0.25">
      <c r="B262" s="7"/>
      <c r="C262" s="8"/>
      <c r="D262" s="9"/>
    </row>
    <row r="263" spans="2:4" x14ac:dyDescent="0.25">
      <c r="B263" s="7"/>
      <c r="C263" s="8"/>
      <c r="D263" s="9"/>
    </row>
    <row r="264" spans="2:4" x14ac:dyDescent="0.25">
      <c r="B264" s="7"/>
      <c r="C264" s="8"/>
      <c r="D264" s="9"/>
    </row>
    <row r="265" spans="2:4" x14ac:dyDescent="0.25">
      <c r="B265" s="7"/>
      <c r="C265" s="8"/>
      <c r="D265" s="9"/>
    </row>
    <row r="266" spans="2:4" x14ac:dyDescent="0.25">
      <c r="B266" s="7"/>
      <c r="C266" s="8"/>
      <c r="D266" s="9"/>
    </row>
    <row r="267" spans="2:4" x14ac:dyDescent="0.25">
      <c r="B267" s="7"/>
      <c r="C267" s="8"/>
      <c r="D267" s="9"/>
    </row>
    <row r="268" spans="2:4" x14ac:dyDescent="0.25">
      <c r="B268" s="7"/>
      <c r="C268" s="8"/>
      <c r="D268" s="9"/>
    </row>
    <row r="269" spans="2:4" x14ac:dyDescent="0.25">
      <c r="B269" s="7"/>
      <c r="C269" s="8"/>
      <c r="D269" s="9"/>
    </row>
    <row r="270" spans="2:4" x14ac:dyDescent="0.25">
      <c r="B270" s="7"/>
      <c r="C270" s="8"/>
      <c r="D270" s="9"/>
    </row>
    <row r="271" spans="2:4" x14ac:dyDescent="0.25">
      <c r="B271" s="7"/>
      <c r="C271" s="8"/>
      <c r="D271" s="9"/>
    </row>
    <row r="272" spans="2:4" x14ac:dyDescent="0.25">
      <c r="B272" s="7"/>
      <c r="C272" s="8"/>
      <c r="D272" s="9"/>
    </row>
    <row r="273" spans="2:4" x14ac:dyDescent="0.25">
      <c r="B273" s="7"/>
      <c r="C273" s="8"/>
      <c r="D273" s="9"/>
    </row>
    <row r="274" spans="2:4" x14ac:dyDescent="0.25">
      <c r="B274" s="7"/>
      <c r="C274" s="8"/>
      <c r="D274" s="9"/>
    </row>
    <row r="275" spans="2:4" x14ac:dyDescent="0.25">
      <c r="B275" s="7"/>
      <c r="C275" s="8"/>
      <c r="D275" s="9"/>
    </row>
    <row r="276" spans="2:4" x14ac:dyDescent="0.25">
      <c r="B276" s="7"/>
      <c r="C276" s="8"/>
      <c r="D276" s="9"/>
    </row>
    <row r="277" spans="2:4" x14ac:dyDescent="0.25">
      <c r="B277" s="7"/>
      <c r="C277" s="8"/>
      <c r="D277" s="9"/>
    </row>
    <row r="278" spans="2:4" x14ac:dyDescent="0.25">
      <c r="B278" s="7"/>
      <c r="C278" s="8"/>
      <c r="D278" s="9"/>
    </row>
    <row r="279" spans="2:4" x14ac:dyDescent="0.25">
      <c r="B279" s="7"/>
      <c r="C279" s="8"/>
      <c r="D279" s="9"/>
    </row>
    <row r="280" spans="2:4" x14ac:dyDescent="0.25">
      <c r="B280" s="7"/>
      <c r="C280" s="8"/>
      <c r="D280" s="9"/>
    </row>
    <row r="281" spans="2:4" x14ac:dyDescent="0.25">
      <c r="B281" s="7"/>
      <c r="C281" s="8"/>
      <c r="D281" s="9"/>
    </row>
    <row r="282" spans="2:4" x14ac:dyDescent="0.25">
      <c r="B282" s="7"/>
      <c r="C282" s="8"/>
      <c r="D282" s="9"/>
    </row>
    <row r="283" spans="2:4" x14ac:dyDescent="0.25">
      <c r="B283" s="7"/>
      <c r="C283" s="8"/>
      <c r="D283" s="9"/>
    </row>
    <row r="284" spans="2:4" x14ac:dyDescent="0.25">
      <c r="B284" s="7"/>
      <c r="C284" s="8"/>
      <c r="D284" s="9"/>
    </row>
    <row r="285" spans="2:4" x14ac:dyDescent="0.25">
      <c r="B285" s="7"/>
      <c r="C285" s="8"/>
      <c r="D285" s="9"/>
    </row>
    <row r="286" spans="2:4" x14ac:dyDescent="0.25">
      <c r="B286" s="7"/>
      <c r="C286" s="8"/>
      <c r="D286" s="9"/>
    </row>
    <row r="287" spans="2:4" x14ac:dyDescent="0.25">
      <c r="B287" s="7"/>
      <c r="C287" s="8"/>
      <c r="D287" s="9"/>
    </row>
    <row r="288" spans="2:4" x14ac:dyDescent="0.25">
      <c r="B288" s="7"/>
      <c r="C288" s="8"/>
      <c r="D288" s="9"/>
    </row>
    <row r="289" spans="2:4" x14ac:dyDescent="0.25">
      <c r="B289" s="7"/>
      <c r="C289" s="8"/>
      <c r="D289" s="9"/>
    </row>
    <row r="290" spans="2:4" x14ac:dyDescent="0.25">
      <c r="B290" s="7"/>
      <c r="C290" s="8"/>
      <c r="D290" s="9"/>
    </row>
    <row r="291" spans="2:4" x14ac:dyDescent="0.25">
      <c r="B291" s="7"/>
      <c r="C291" s="8"/>
      <c r="D291" s="9"/>
    </row>
    <row r="292" spans="2:4" x14ac:dyDescent="0.25">
      <c r="B292" s="7"/>
      <c r="C292" s="8"/>
      <c r="D292" s="9"/>
    </row>
    <row r="293" spans="2:4" x14ac:dyDescent="0.25">
      <c r="B293" s="7"/>
      <c r="C293" s="8"/>
      <c r="D293" s="9"/>
    </row>
    <row r="294" spans="2:4" x14ac:dyDescent="0.25">
      <c r="B294" s="7"/>
      <c r="C294" s="8"/>
      <c r="D294" s="9"/>
    </row>
    <row r="295" spans="2:4" x14ac:dyDescent="0.25">
      <c r="B295" s="7"/>
      <c r="C295" s="8"/>
      <c r="D295" s="9"/>
    </row>
    <row r="296" spans="2:4" x14ac:dyDescent="0.25">
      <c r="B296" s="7"/>
      <c r="C296" s="8"/>
      <c r="D296" s="9"/>
    </row>
    <row r="297" spans="2:4" x14ac:dyDescent="0.25">
      <c r="B297" s="7"/>
      <c r="C297" s="8"/>
      <c r="D297" s="9"/>
    </row>
    <row r="298" spans="2:4" x14ac:dyDescent="0.25">
      <c r="B298" s="7"/>
      <c r="C298" s="8"/>
      <c r="D298" s="9"/>
    </row>
    <row r="299" spans="2:4" x14ac:dyDescent="0.25">
      <c r="B299" s="7"/>
      <c r="C299" s="8"/>
      <c r="D299" s="9"/>
    </row>
    <row r="300" spans="2:4" x14ac:dyDescent="0.25">
      <c r="B300" s="7"/>
      <c r="C300" s="8"/>
      <c r="D300" s="9"/>
    </row>
    <row r="301" spans="2:4" x14ac:dyDescent="0.25">
      <c r="B301" s="7"/>
      <c r="C301" s="8"/>
      <c r="D301" s="9"/>
    </row>
    <row r="302" spans="2:4" x14ac:dyDescent="0.25">
      <c r="B302" s="7"/>
      <c r="C302" s="8"/>
      <c r="D302" s="9"/>
    </row>
    <row r="303" spans="2:4" x14ac:dyDescent="0.25">
      <c r="B303" s="7"/>
      <c r="C303" s="8"/>
      <c r="D303" s="9"/>
    </row>
    <row r="304" spans="2:4" x14ac:dyDescent="0.25">
      <c r="B304" s="7"/>
      <c r="C304" s="8"/>
      <c r="D304" s="9"/>
    </row>
    <row r="305" spans="2:4" x14ac:dyDescent="0.25">
      <c r="B305" s="7"/>
      <c r="C305" s="8"/>
      <c r="D305" s="9"/>
    </row>
    <row r="306" spans="2:4" x14ac:dyDescent="0.25">
      <c r="B306" s="7"/>
      <c r="C306" s="8"/>
      <c r="D306" s="9"/>
    </row>
    <row r="307" spans="2:4" x14ac:dyDescent="0.25">
      <c r="B307" s="7"/>
      <c r="C307" s="8"/>
      <c r="D307" s="9"/>
    </row>
    <row r="308" spans="2:4" x14ac:dyDescent="0.25">
      <c r="B308" s="7"/>
      <c r="C308" s="8"/>
      <c r="D308" s="9"/>
    </row>
    <row r="309" spans="2:4" x14ac:dyDescent="0.25">
      <c r="B309" s="7"/>
      <c r="C309" s="8"/>
      <c r="D309" s="9"/>
    </row>
    <row r="310" spans="2:4" x14ac:dyDescent="0.25">
      <c r="B310" s="7"/>
      <c r="C310" s="8"/>
      <c r="D310" s="9"/>
    </row>
    <row r="311" spans="2:4" x14ac:dyDescent="0.25">
      <c r="B311" s="7"/>
      <c r="C311" s="8"/>
      <c r="D311" s="9"/>
    </row>
    <row r="312" spans="2:4" x14ac:dyDescent="0.25">
      <c r="B312" s="7"/>
      <c r="C312" s="8"/>
      <c r="D312" s="9"/>
    </row>
    <row r="313" spans="2:4" x14ac:dyDescent="0.25">
      <c r="B313" s="7"/>
      <c r="C313" s="8"/>
      <c r="D313" s="9"/>
    </row>
    <row r="314" spans="2:4" x14ac:dyDescent="0.25">
      <c r="B314" s="7"/>
      <c r="C314" s="8"/>
      <c r="D314" s="9"/>
    </row>
    <row r="315" spans="2:4" x14ac:dyDescent="0.25">
      <c r="B315" s="7"/>
      <c r="C315" s="8"/>
      <c r="D315" s="9"/>
    </row>
    <row r="316" spans="2:4" x14ac:dyDescent="0.25">
      <c r="B316" s="7"/>
      <c r="C316" s="8"/>
      <c r="D316" s="9"/>
    </row>
    <row r="317" spans="2:4" x14ac:dyDescent="0.25">
      <c r="B317" s="7"/>
      <c r="C317" s="8"/>
      <c r="D317" s="9"/>
    </row>
    <row r="318" spans="2:4" x14ac:dyDescent="0.25">
      <c r="B318" s="7"/>
      <c r="C318" s="8"/>
      <c r="D318" s="9"/>
    </row>
    <row r="319" spans="2:4" x14ac:dyDescent="0.25">
      <c r="B319" s="7"/>
      <c r="C319" s="8"/>
      <c r="D319" s="9"/>
    </row>
    <row r="320" spans="2:4" x14ac:dyDescent="0.25">
      <c r="B320" s="7"/>
      <c r="C320" s="8"/>
      <c r="D320" s="9"/>
    </row>
    <row r="321" spans="2:4" x14ac:dyDescent="0.25">
      <c r="B321" s="7"/>
      <c r="C321" s="8"/>
      <c r="D321" s="9"/>
    </row>
    <row r="322" spans="2:4" x14ac:dyDescent="0.25">
      <c r="B322" s="7"/>
      <c r="C322" s="8"/>
      <c r="D322" s="9"/>
    </row>
    <row r="323" spans="2:4" x14ac:dyDescent="0.25">
      <c r="B323" s="7"/>
      <c r="C323" s="8"/>
      <c r="D323" s="9"/>
    </row>
    <row r="324" spans="2:4" x14ac:dyDescent="0.25">
      <c r="B324" s="7"/>
      <c r="C324" s="8"/>
      <c r="D324" s="9"/>
    </row>
    <row r="325" spans="2:4" x14ac:dyDescent="0.25">
      <c r="B325" s="7"/>
      <c r="C325" s="8"/>
      <c r="D325" s="9"/>
    </row>
    <row r="326" spans="2:4" x14ac:dyDescent="0.25">
      <c r="B326" s="7"/>
      <c r="C326" s="8"/>
      <c r="D326" s="9"/>
    </row>
    <row r="327" spans="2:4" x14ac:dyDescent="0.25">
      <c r="B327" s="7"/>
      <c r="C327" s="8"/>
      <c r="D327" s="9"/>
    </row>
    <row r="328" spans="2:4" x14ac:dyDescent="0.25">
      <c r="B328" s="7"/>
      <c r="C328" s="8"/>
      <c r="D328" s="9"/>
    </row>
    <row r="329" spans="2:4" x14ac:dyDescent="0.25">
      <c r="B329" s="7"/>
      <c r="C329" s="8"/>
      <c r="D329" s="9"/>
    </row>
    <row r="330" spans="2:4" x14ac:dyDescent="0.25">
      <c r="B330" s="7"/>
      <c r="C330" s="8"/>
      <c r="D330" s="9"/>
    </row>
    <row r="331" spans="2:4" x14ac:dyDescent="0.25">
      <c r="B331" s="7"/>
      <c r="C331" s="8"/>
      <c r="D331" s="9"/>
    </row>
    <row r="332" spans="2:4" x14ac:dyDescent="0.25">
      <c r="B332" s="7"/>
      <c r="C332" s="8"/>
      <c r="D332" s="9"/>
    </row>
    <row r="333" spans="2:4" x14ac:dyDescent="0.25">
      <c r="B333" s="7"/>
      <c r="C333" s="8"/>
      <c r="D333" s="9"/>
    </row>
    <row r="334" spans="2:4" x14ac:dyDescent="0.25">
      <c r="B334" s="7"/>
      <c r="C334" s="8"/>
      <c r="D334" s="9"/>
    </row>
    <row r="335" spans="2:4" x14ac:dyDescent="0.25">
      <c r="B335" s="7"/>
      <c r="C335" s="8"/>
      <c r="D335" s="9"/>
    </row>
    <row r="336" spans="2:4" x14ac:dyDescent="0.25">
      <c r="B336" s="7"/>
      <c r="C336" s="8"/>
      <c r="D336" s="9"/>
    </row>
    <row r="337" spans="2:4" x14ac:dyDescent="0.25">
      <c r="B337" s="7"/>
      <c r="C337" s="8"/>
      <c r="D337" s="9"/>
    </row>
    <row r="338" spans="2:4" x14ac:dyDescent="0.25">
      <c r="B338" s="7"/>
      <c r="C338" s="8"/>
      <c r="D338" s="9"/>
    </row>
    <row r="339" spans="2:4" x14ac:dyDescent="0.25">
      <c r="B339" s="7"/>
      <c r="C339" s="8"/>
      <c r="D339" s="9"/>
    </row>
    <row r="340" spans="2:4" x14ac:dyDescent="0.25">
      <c r="B340" s="7"/>
      <c r="C340" s="8"/>
      <c r="D340" s="9"/>
    </row>
    <row r="341" spans="2:4" x14ac:dyDescent="0.25">
      <c r="B341" s="7"/>
      <c r="C341" s="8"/>
      <c r="D341" s="9"/>
    </row>
    <row r="342" spans="2:4" x14ac:dyDescent="0.25">
      <c r="B342" s="7"/>
      <c r="C342" s="8"/>
      <c r="D342" s="9"/>
    </row>
    <row r="343" spans="2:4" x14ac:dyDescent="0.25">
      <c r="B343" s="7"/>
      <c r="C343" s="8"/>
      <c r="D343" s="9"/>
    </row>
    <row r="344" spans="2:4" x14ac:dyDescent="0.25">
      <c r="B344" s="7"/>
      <c r="C344" s="8"/>
      <c r="D344" s="9"/>
    </row>
    <row r="345" spans="2:4" x14ac:dyDescent="0.25">
      <c r="B345" s="7"/>
      <c r="C345" s="8"/>
      <c r="D345" s="9"/>
    </row>
    <row r="346" spans="2:4" x14ac:dyDescent="0.25">
      <c r="B346" s="7"/>
      <c r="C346" s="8"/>
      <c r="D346" s="9"/>
    </row>
    <row r="347" spans="2:4" x14ac:dyDescent="0.25">
      <c r="B347" s="7"/>
      <c r="C347" s="8"/>
      <c r="D347" s="9"/>
    </row>
    <row r="348" spans="2:4" x14ac:dyDescent="0.25">
      <c r="B348" s="7"/>
      <c r="C348" s="8"/>
      <c r="D348" s="9"/>
    </row>
    <row r="349" spans="2:4" x14ac:dyDescent="0.25">
      <c r="B349" s="7"/>
      <c r="C349" s="8"/>
      <c r="D349" s="9"/>
    </row>
    <row r="350" spans="2:4" x14ac:dyDescent="0.25">
      <c r="B350" s="7"/>
      <c r="C350" s="8"/>
      <c r="D350" s="9"/>
    </row>
    <row r="351" spans="2:4" x14ac:dyDescent="0.25">
      <c r="B351" s="7"/>
      <c r="C351" s="8"/>
      <c r="D351" s="9"/>
    </row>
    <row r="352" spans="2:4" x14ac:dyDescent="0.25">
      <c r="B352" s="7"/>
      <c r="C352" s="8"/>
      <c r="D352" s="9"/>
    </row>
    <row r="353" spans="2:4" x14ac:dyDescent="0.25">
      <c r="B353" s="7"/>
      <c r="C353" s="8"/>
      <c r="D353" s="9"/>
    </row>
    <row r="354" spans="2:4" x14ac:dyDescent="0.25">
      <c r="B354" s="7"/>
      <c r="C354" s="8"/>
      <c r="D354" s="9"/>
    </row>
    <row r="355" spans="2:4" x14ac:dyDescent="0.25">
      <c r="B355" s="7"/>
      <c r="C355" s="8"/>
      <c r="D355" s="9"/>
    </row>
    <row r="356" spans="2:4" x14ac:dyDescent="0.25">
      <c r="B356" s="7"/>
      <c r="C356" s="8"/>
      <c r="D356" s="9"/>
    </row>
    <row r="357" spans="2:4" x14ac:dyDescent="0.25">
      <c r="B357" s="7"/>
      <c r="C357" s="8"/>
      <c r="D357" s="9"/>
    </row>
    <row r="358" spans="2:4" x14ac:dyDescent="0.25">
      <c r="B358" s="7"/>
      <c r="C358" s="8"/>
      <c r="D358" s="9"/>
    </row>
    <row r="359" spans="2:4" x14ac:dyDescent="0.25">
      <c r="B359" s="7"/>
      <c r="C359" s="8"/>
      <c r="D359" s="9"/>
    </row>
    <row r="360" spans="2:4" x14ac:dyDescent="0.25">
      <c r="B360" s="7"/>
      <c r="C360" s="8"/>
      <c r="D360" s="9"/>
    </row>
    <row r="361" spans="2:4" x14ac:dyDescent="0.25">
      <c r="B361" s="7"/>
      <c r="C361" s="8"/>
      <c r="D361" s="9"/>
    </row>
    <row r="362" spans="2:4" x14ac:dyDescent="0.25">
      <c r="B362" s="7"/>
      <c r="C362" s="8"/>
      <c r="D362" s="9"/>
    </row>
    <row r="363" spans="2:4" x14ac:dyDescent="0.25">
      <c r="B363" s="7"/>
      <c r="C363" s="8"/>
      <c r="D363" s="9"/>
    </row>
    <row r="364" spans="2:4" x14ac:dyDescent="0.25">
      <c r="B364" s="7"/>
      <c r="C364" s="8"/>
      <c r="D364" s="9"/>
    </row>
    <row r="365" spans="2:4" x14ac:dyDescent="0.25">
      <c r="B365" s="7"/>
      <c r="C365" s="8"/>
      <c r="D365" s="9"/>
    </row>
    <row r="366" spans="2:4" x14ac:dyDescent="0.25">
      <c r="B366" s="7"/>
      <c r="C366" s="8"/>
      <c r="D366" s="9"/>
    </row>
    <row r="367" spans="2:4" x14ac:dyDescent="0.25">
      <c r="B367" s="7"/>
      <c r="C367" s="8"/>
      <c r="D367" s="9"/>
    </row>
    <row r="368" spans="2:4" x14ac:dyDescent="0.25">
      <c r="B368" s="7"/>
      <c r="C368" s="8"/>
      <c r="D368" s="9"/>
    </row>
    <row r="369" spans="2:4" x14ac:dyDescent="0.25">
      <c r="B369" s="7"/>
      <c r="C369" s="8"/>
      <c r="D369" s="9"/>
    </row>
    <row r="370" spans="2:4" x14ac:dyDescent="0.25">
      <c r="B370" s="7"/>
      <c r="C370" s="8"/>
      <c r="D370" s="9"/>
    </row>
    <row r="371" spans="2:4" x14ac:dyDescent="0.25">
      <c r="B371" s="7"/>
      <c r="C371" s="8"/>
      <c r="D371" s="9"/>
    </row>
    <row r="372" spans="2:4" x14ac:dyDescent="0.25">
      <c r="B372" s="7"/>
      <c r="C372" s="8"/>
      <c r="D372" s="9"/>
    </row>
    <row r="373" spans="2:4" x14ac:dyDescent="0.25">
      <c r="B373" s="7"/>
      <c r="C373" s="8"/>
      <c r="D373" s="9"/>
    </row>
    <row r="374" spans="2:4" x14ac:dyDescent="0.25">
      <c r="B374" s="7"/>
      <c r="C374" s="8"/>
      <c r="D374" s="9"/>
    </row>
    <row r="375" spans="2:4" x14ac:dyDescent="0.25">
      <c r="B375" s="7"/>
      <c r="C375" s="8"/>
      <c r="D375" s="9"/>
    </row>
    <row r="376" spans="2:4" x14ac:dyDescent="0.25">
      <c r="B376" s="7"/>
      <c r="C376" s="8"/>
      <c r="D376" s="9"/>
    </row>
    <row r="377" spans="2:4" x14ac:dyDescent="0.25">
      <c r="B377" s="7"/>
      <c r="C377" s="8"/>
      <c r="D377" s="9"/>
    </row>
    <row r="378" spans="2:4" x14ac:dyDescent="0.25">
      <c r="B378" s="7"/>
      <c r="C378" s="8"/>
      <c r="D378" s="9"/>
    </row>
    <row r="379" spans="2:4" x14ac:dyDescent="0.25">
      <c r="B379" s="7"/>
      <c r="C379" s="8"/>
      <c r="D379" s="9"/>
    </row>
    <row r="380" spans="2:4" x14ac:dyDescent="0.25">
      <c r="B380" s="7"/>
      <c r="C380" s="8"/>
      <c r="D380" s="9"/>
    </row>
    <row r="381" spans="2:4" x14ac:dyDescent="0.25">
      <c r="B381" s="7"/>
      <c r="C381" s="8"/>
      <c r="D381" s="9"/>
    </row>
    <row r="382" spans="2:4" x14ac:dyDescent="0.25">
      <c r="B382" s="7"/>
      <c r="C382" s="8"/>
      <c r="D382" s="9"/>
    </row>
    <row r="383" spans="2:4" x14ac:dyDescent="0.25">
      <c r="B383" s="7"/>
      <c r="C383" s="8"/>
      <c r="D383" s="9"/>
    </row>
    <row r="384" spans="2:4" x14ac:dyDescent="0.25">
      <c r="B384" s="7"/>
      <c r="C384" s="8"/>
      <c r="D384" s="9"/>
    </row>
    <row r="385" spans="2:4" x14ac:dyDescent="0.25">
      <c r="B385" s="7"/>
      <c r="C385" s="8"/>
      <c r="D385" s="9"/>
    </row>
    <row r="386" spans="2:4" x14ac:dyDescent="0.25">
      <c r="B386" s="7"/>
      <c r="C386" s="8"/>
      <c r="D386" s="9"/>
    </row>
    <row r="387" spans="2:4" x14ac:dyDescent="0.25">
      <c r="B387" s="7"/>
      <c r="C387" s="8"/>
      <c r="D387" s="9"/>
    </row>
    <row r="388" spans="2:4" x14ac:dyDescent="0.25">
      <c r="B388" s="7"/>
      <c r="C388" s="8"/>
      <c r="D388" s="9"/>
    </row>
    <row r="389" spans="2:4" x14ac:dyDescent="0.25">
      <c r="B389" s="7"/>
      <c r="C389" s="8"/>
      <c r="D389" s="9"/>
    </row>
    <row r="390" spans="2:4" x14ac:dyDescent="0.25">
      <c r="B390" s="7"/>
      <c r="C390" s="8"/>
      <c r="D390" s="9"/>
    </row>
    <row r="391" spans="2:4" x14ac:dyDescent="0.25">
      <c r="B391" s="7"/>
      <c r="C391" s="8"/>
      <c r="D391" s="9"/>
    </row>
    <row r="392" spans="2:4" x14ac:dyDescent="0.25">
      <c r="B392" s="7"/>
      <c r="C392" s="8"/>
      <c r="D392" s="9"/>
    </row>
    <row r="393" spans="2:4" x14ac:dyDescent="0.25">
      <c r="B393" s="7"/>
      <c r="C393" s="8"/>
      <c r="D393" s="9"/>
    </row>
    <row r="394" spans="2:4" x14ac:dyDescent="0.25">
      <c r="B394" s="7"/>
      <c r="C394" s="8"/>
      <c r="D394" s="9"/>
    </row>
    <row r="395" spans="2:4" x14ac:dyDescent="0.25">
      <c r="B395" s="7"/>
      <c r="C395" s="8"/>
      <c r="D395" s="9"/>
    </row>
    <row r="396" spans="2:4" x14ac:dyDescent="0.25">
      <c r="B396" s="7"/>
      <c r="C396" s="8"/>
      <c r="D396" s="9"/>
    </row>
    <row r="397" spans="2:4" x14ac:dyDescent="0.25">
      <c r="B397" s="7"/>
      <c r="C397" s="8"/>
      <c r="D397" s="9"/>
    </row>
    <row r="398" spans="2:4" x14ac:dyDescent="0.25">
      <c r="B398" s="7"/>
      <c r="C398" s="8"/>
      <c r="D398" s="9"/>
    </row>
    <row r="399" spans="2:4" x14ac:dyDescent="0.25">
      <c r="B399" s="7"/>
      <c r="C399" s="8"/>
      <c r="D399" s="9"/>
    </row>
    <row r="400" spans="2:4" x14ac:dyDescent="0.25">
      <c r="B400" s="7"/>
      <c r="C400" s="8"/>
      <c r="D400" s="9"/>
    </row>
    <row r="401" spans="2:4" x14ac:dyDescent="0.25">
      <c r="B401" s="7"/>
      <c r="C401" s="8"/>
      <c r="D401" s="9"/>
    </row>
    <row r="402" spans="2:4" x14ac:dyDescent="0.25">
      <c r="B402" s="7"/>
      <c r="C402" s="8"/>
      <c r="D402" s="9"/>
    </row>
    <row r="403" spans="2:4" x14ac:dyDescent="0.25">
      <c r="B403" s="7"/>
      <c r="C403" s="8"/>
      <c r="D403" s="9"/>
    </row>
    <row r="404" spans="2:4" x14ac:dyDescent="0.25">
      <c r="B404" s="7"/>
      <c r="C404" s="8"/>
      <c r="D404" s="9"/>
    </row>
    <row r="405" spans="2:4" x14ac:dyDescent="0.25">
      <c r="B405" s="7"/>
      <c r="C405" s="8"/>
      <c r="D405" s="9"/>
    </row>
    <row r="406" spans="2:4" x14ac:dyDescent="0.25">
      <c r="B406" s="7"/>
      <c r="C406" s="8"/>
      <c r="D406" s="9"/>
    </row>
    <row r="407" spans="2:4" x14ac:dyDescent="0.25">
      <c r="B407" s="7"/>
      <c r="C407" s="8"/>
      <c r="D407" s="9"/>
    </row>
    <row r="408" spans="2:4" x14ac:dyDescent="0.25">
      <c r="B408" s="7"/>
      <c r="C408" s="8"/>
      <c r="D408" s="9"/>
    </row>
    <row r="409" spans="2:4" x14ac:dyDescent="0.25">
      <c r="B409" s="7"/>
      <c r="C409" s="8"/>
      <c r="D409" s="9"/>
    </row>
    <row r="410" spans="2:4" x14ac:dyDescent="0.25">
      <c r="B410" s="7"/>
      <c r="C410" s="8"/>
      <c r="D410" s="9"/>
    </row>
    <row r="411" spans="2:4" x14ac:dyDescent="0.25">
      <c r="B411" s="7"/>
      <c r="C411" s="8"/>
      <c r="D411" s="9"/>
    </row>
    <row r="412" spans="2:4" x14ac:dyDescent="0.25">
      <c r="B412" s="7"/>
      <c r="C412" s="8"/>
      <c r="D412" s="9"/>
    </row>
    <row r="413" spans="2:4" x14ac:dyDescent="0.25">
      <c r="B413" s="7"/>
      <c r="C413" s="8"/>
      <c r="D413" s="9"/>
    </row>
    <row r="414" spans="2:4" x14ac:dyDescent="0.25">
      <c r="B414" s="7"/>
      <c r="C414" s="8"/>
      <c r="D414" s="9"/>
    </row>
    <row r="415" spans="2:4" x14ac:dyDescent="0.25">
      <c r="B415" s="7"/>
      <c r="C415" s="8"/>
      <c r="D415" s="9"/>
    </row>
    <row r="416" spans="2:4" x14ac:dyDescent="0.25">
      <c r="B416" s="7"/>
      <c r="C416" s="8"/>
      <c r="D416" s="9"/>
    </row>
    <row r="417" spans="2:4" x14ac:dyDescent="0.25">
      <c r="B417" s="7"/>
      <c r="C417" s="8"/>
      <c r="D417" s="9"/>
    </row>
    <row r="418" spans="2:4" x14ac:dyDescent="0.25">
      <c r="B418" s="7"/>
      <c r="C418" s="8"/>
      <c r="D418" s="9"/>
    </row>
    <row r="419" spans="2:4" x14ac:dyDescent="0.25">
      <c r="B419" s="7"/>
      <c r="C419" s="8"/>
      <c r="D419" s="9"/>
    </row>
    <row r="420" spans="2:4" x14ac:dyDescent="0.25">
      <c r="B420" s="7"/>
      <c r="C420" s="8"/>
      <c r="D420" s="9"/>
    </row>
    <row r="421" spans="2:4" x14ac:dyDescent="0.25">
      <c r="B421" s="7"/>
      <c r="C421" s="8"/>
      <c r="D421" s="9"/>
    </row>
    <row r="422" spans="2:4" x14ac:dyDescent="0.25">
      <c r="B422" s="7"/>
      <c r="C422" s="8"/>
      <c r="D422" s="9"/>
    </row>
    <row r="423" spans="2:4" x14ac:dyDescent="0.25">
      <c r="B423" s="7"/>
      <c r="C423" s="8"/>
      <c r="D423" s="9"/>
    </row>
    <row r="424" spans="2:4" x14ac:dyDescent="0.25">
      <c r="B424" s="7"/>
      <c r="C424" s="8"/>
      <c r="D424" s="9"/>
    </row>
    <row r="425" spans="2:4" x14ac:dyDescent="0.25">
      <c r="B425" s="7"/>
      <c r="C425" s="8"/>
      <c r="D425" s="9"/>
    </row>
    <row r="426" spans="2:4" x14ac:dyDescent="0.25">
      <c r="B426" s="7"/>
      <c r="C426" s="8"/>
      <c r="D426" s="9"/>
    </row>
    <row r="427" spans="2:4" x14ac:dyDescent="0.25">
      <c r="B427" s="7"/>
      <c r="C427" s="8"/>
      <c r="D427" s="9"/>
    </row>
    <row r="428" spans="2:4" x14ac:dyDescent="0.25">
      <c r="B428" s="7"/>
      <c r="C428" s="8"/>
      <c r="D428" s="9"/>
    </row>
    <row r="429" spans="2:4" x14ac:dyDescent="0.25">
      <c r="B429" s="7"/>
      <c r="C429" s="8"/>
      <c r="D429" s="9"/>
    </row>
    <row r="430" spans="2:4" x14ac:dyDescent="0.25">
      <c r="B430" s="7"/>
      <c r="C430" s="8"/>
      <c r="D430" s="9"/>
    </row>
    <row r="431" spans="2:4" x14ac:dyDescent="0.25">
      <c r="B431" s="7"/>
      <c r="C431" s="8"/>
      <c r="D431" s="9"/>
    </row>
    <row r="432" spans="2:4" x14ac:dyDescent="0.25">
      <c r="B432" s="7"/>
      <c r="C432" s="8"/>
      <c r="D432" s="9"/>
    </row>
    <row r="433" spans="2:4" x14ac:dyDescent="0.25">
      <c r="B433" s="7"/>
      <c r="C433" s="8"/>
      <c r="D433" s="9"/>
    </row>
    <row r="434" spans="2:4" x14ac:dyDescent="0.25">
      <c r="B434" s="7"/>
      <c r="C434" s="8"/>
      <c r="D434" s="9"/>
    </row>
    <row r="435" spans="2:4" x14ac:dyDescent="0.25">
      <c r="B435" s="7"/>
      <c r="C435" s="8"/>
      <c r="D435" s="9"/>
    </row>
    <row r="436" spans="2:4" x14ac:dyDescent="0.25">
      <c r="B436" s="7"/>
      <c r="C436" s="8"/>
      <c r="D436" s="9"/>
    </row>
    <row r="437" spans="2:4" x14ac:dyDescent="0.25">
      <c r="B437" s="7"/>
      <c r="C437" s="8"/>
      <c r="D437" s="9"/>
    </row>
    <row r="438" spans="2:4" x14ac:dyDescent="0.25">
      <c r="B438" s="7"/>
      <c r="C438" s="8"/>
      <c r="D438" s="9"/>
    </row>
    <row r="439" spans="2:4" x14ac:dyDescent="0.25">
      <c r="B439" s="7"/>
      <c r="C439" s="8"/>
      <c r="D439" s="9"/>
    </row>
    <row r="440" spans="2:4" x14ac:dyDescent="0.25">
      <c r="B440" s="7"/>
      <c r="C440" s="8"/>
      <c r="D440" s="9"/>
    </row>
    <row r="441" spans="2:4" x14ac:dyDescent="0.25">
      <c r="B441" s="7"/>
      <c r="C441" s="8"/>
      <c r="D441" s="9"/>
    </row>
    <row r="442" spans="2:4" x14ac:dyDescent="0.25">
      <c r="B442" s="7"/>
      <c r="C442" s="8"/>
      <c r="D442" s="9"/>
    </row>
    <row r="443" spans="2:4" x14ac:dyDescent="0.25">
      <c r="B443" s="7"/>
      <c r="C443" s="8"/>
      <c r="D443" s="9"/>
    </row>
    <row r="444" spans="2:4" x14ac:dyDescent="0.25">
      <c r="B444" s="7"/>
      <c r="C444" s="8"/>
      <c r="D444" s="9"/>
    </row>
    <row r="445" spans="2:4" x14ac:dyDescent="0.25">
      <c r="B445" s="7"/>
      <c r="C445" s="8"/>
      <c r="D445" s="9"/>
    </row>
    <row r="446" spans="2:4" x14ac:dyDescent="0.25">
      <c r="B446" s="7"/>
      <c r="C446" s="8"/>
      <c r="D446" s="9"/>
    </row>
    <row r="447" spans="2:4" x14ac:dyDescent="0.25">
      <c r="B447" s="7"/>
      <c r="C447" s="8"/>
      <c r="D447" s="9"/>
    </row>
    <row r="448" spans="2:4" x14ac:dyDescent="0.25">
      <c r="B448" s="7"/>
      <c r="C448" s="8"/>
      <c r="D448" s="9"/>
    </row>
    <row r="449" spans="2:4" x14ac:dyDescent="0.25">
      <c r="B449" s="7"/>
      <c r="C449" s="8"/>
      <c r="D449" s="9"/>
    </row>
    <row r="450" spans="2:4" x14ac:dyDescent="0.25">
      <c r="B450" s="7"/>
      <c r="C450" s="8"/>
      <c r="D450" s="9"/>
    </row>
    <row r="451" spans="2:4" x14ac:dyDescent="0.25">
      <c r="B451" s="7"/>
      <c r="C451" s="8"/>
      <c r="D451" s="9"/>
    </row>
    <row r="452" spans="2:4" x14ac:dyDescent="0.25">
      <c r="B452" s="7"/>
      <c r="C452" s="8"/>
      <c r="D452" s="9"/>
    </row>
    <row r="453" spans="2:4" x14ac:dyDescent="0.25">
      <c r="B453" s="7"/>
      <c r="C453" s="8"/>
      <c r="D453" s="9"/>
    </row>
    <row r="454" spans="2:4" x14ac:dyDescent="0.25">
      <c r="B454" s="7"/>
      <c r="C454" s="8"/>
      <c r="D454" s="9"/>
    </row>
    <row r="455" spans="2:4" x14ac:dyDescent="0.25">
      <c r="B455" s="7"/>
      <c r="C455" s="8"/>
      <c r="D455" s="9"/>
    </row>
    <row r="456" spans="2:4" x14ac:dyDescent="0.25">
      <c r="B456" s="7"/>
      <c r="C456" s="8"/>
      <c r="D456" s="9"/>
    </row>
    <row r="457" spans="2:4" x14ac:dyDescent="0.25">
      <c r="B457" s="7"/>
      <c r="C457" s="8"/>
      <c r="D457" s="9"/>
    </row>
    <row r="458" spans="2:4" x14ac:dyDescent="0.25">
      <c r="B458" s="7"/>
      <c r="C458" s="8"/>
      <c r="D458" s="9"/>
    </row>
    <row r="459" spans="2:4" x14ac:dyDescent="0.25">
      <c r="B459" s="7"/>
      <c r="C459" s="8"/>
      <c r="D459" s="9"/>
    </row>
    <row r="460" spans="2:4" x14ac:dyDescent="0.25">
      <c r="B460" s="7"/>
      <c r="C460" s="8"/>
      <c r="D460" s="9"/>
    </row>
    <row r="461" spans="2:4" x14ac:dyDescent="0.25">
      <c r="B461" s="7"/>
      <c r="C461" s="8"/>
      <c r="D461" s="9"/>
    </row>
    <row r="462" spans="2:4" x14ac:dyDescent="0.25">
      <c r="B462" s="7"/>
      <c r="C462" s="8"/>
      <c r="D462" s="9"/>
    </row>
    <row r="463" spans="2:4" x14ac:dyDescent="0.25">
      <c r="B463" s="7"/>
      <c r="C463" s="8"/>
      <c r="D463" s="9"/>
    </row>
    <row r="464" spans="2:4" x14ac:dyDescent="0.25">
      <c r="B464" s="7"/>
      <c r="C464" s="8"/>
      <c r="D464" s="9"/>
    </row>
    <row r="465" spans="2:4" x14ac:dyDescent="0.25">
      <c r="B465" s="7"/>
      <c r="C465" s="8"/>
      <c r="D465" s="9"/>
    </row>
    <row r="466" spans="2:4" x14ac:dyDescent="0.25">
      <c r="B466" s="7"/>
      <c r="C466" s="8"/>
      <c r="D466" s="9"/>
    </row>
    <row r="467" spans="2:4" x14ac:dyDescent="0.25">
      <c r="B467" s="7"/>
      <c r="C467" s="8"/>
      <c r="D467" s="9"/>
    </row>
    <row r="468" spans="2:4" x14ac:dyDescent="0.25">
      <c r="B468" s="7"/>
      <c r="C468" s="8"/>
      <c r="D468" s="9"/>
    </row>
    <row r="469" spans="2:4" x14ac:dyDescent="0.25">
      <c r="B469" s="7"/>
      <c r="C469" s="8"/>
      <c r="D469" s="9"/>
    </row>
    <row r="470" spans="2:4" x14ac:dyDescent="0.25">
      <c r="B470" s="7"/>
      <c r="C470" s="8"/>
      <c r="D470" s="9"/>
    </row>
    <row r="471" spans="2:4" x14ac:dyDescent="0.25">
      <c r="B471" s="7"/>
      <c r="C471" s="8"/>
      <c r="D471" s="9"/>
    </row>
    <row r="472" spans="2:4" x14ac:dyDescent="0.25">
      <c r="B472" s="7"/>
      <c r="C472" s="8"/>
      <c r="D472" s="9"/>
    </row>
    <row r="473" spans="2:4" x14ac:dyDescent="0.25">
      <c r="B473" s="7"/>
      <c r="C473" s="8"/>
      <c r="D473" s="9"/>
    </row>
    <row r="474" spans="2:4" x14ac:dyDescent="0.25">
      <c r="B474" s="7"/>
      <c r="C474" s="8"/>
      <c r="D474" s="9"/>
    </row>
    <row r="475" spans="2:4" x14ac:dyDescent="0.25">
      <c r="B475" s="7"/>
      <c r="C475" s="8"/>
      <c r="D475" s="9"/>
    </row>
    <row r="476" spans="2:4" x14ac:dyDescent="0.25">
      <c r="B476" s="7"/>
      <c r="C476" s="8"/>
      <c r="D476" s="9"/>
    </row>
    <row r="477" spans="2:4" x14ac:dyDescent="0.25">
      <c r="B477" s="7"/>
      <c r="C477" s="8"/>
      <c r="D477" s="9"/>
    </row>
    <row r="478" spans="2:4" x14ac:dyDescent="0.25">
      <c r="B478" s="7"/>
      <c r="C478" s="8"/>
      <c r="D478" s="9"/>
    </row>
    <row r="479" spans="2:4" x14ac:dyDescent="0.25">
      <c r="B479" s="7"/>
      <c r="C479" s="8"/>
      <c r="D479" s="9"/>
    </row>
    <row r="480" spans="2:4" x14ac:dyDescent="0.25">
      <c r="B480" s="7"/>
      <c r="C480" s="8"/>
      <c r="D480" s="9"/>
    </row>
    <row r="481" spans="2:4" x14ac:dyDescent="0.25">
      <c r="B481" s="7"/>
      <c r="C481" s="8"/>
      <c r="D481" s="9"/>
    </row>
    <row r="482" spans="2:4" x14ac:dyDescent="0.25">
      <c r="B482" s="7"/>
      <c r="C482" s="8"/>
      <c r="D482" s="9"/>
    </row>
    <row r="483" spans="2:4" x14ac:dyDescent="0.25">
      <c r="B483" s="7"/>
      <c r="C483" s="8"/>
      <c r="D483" s="9"/>
    </row>
    <row r="484" spans="2:4" x14ac:dyDescent="0.25">
      <c r="B484" s="7"/>
      <c r="C484" s="8"/>
      <c r="D484" s="9"/>
    </row>
    <row r="485" spans="2:4" x14ac:dyDescent="0.25">
      <c r="B485" s="7"/>
      <c r="C485" s="8"/>
      <c r="D485" s="9"/>
    </row>
    <row r="486" spans="2:4" x14ac:dyDescent="0.25">
      <c r="B486" s="7"/>
      <c r="C486" s="8"/>
      <c r="D486" s="9"/>
    </row>
    <row r="487" spans="2:4" x14ac:dyDescent="0.25">
      <c r="B487" s="7"/>
      <c r="C487" s="8"/>
      <c r="D487" s="9"/>
    </row>
    <row r="488" spans="2:4" x14ac:dyDescent="0.25">
      <c r="B488" s="7"/>
      <c r="C488" s="8"/>
      <c r="D488" s="9"/>
    </row>
    <row r="489" spans="2:4" x14ac:dyDescent="0.25">
      <c r="B489" s="7"/>
      <c r="C489" s="8"/>
      <c r="D489" s="9"/>
    </row>
    <row r="490" spans="2:4" x14ac:dyDescent="0.25">
      <c r="B490" s="7"/>
      <c r="C490" s="8"/>
      <c r="D490" s="9"/>
    </row>
    <row r="491" spans="2:4" x14ac:dyDescent="0.25">
      <c r="B491" s="7"/>
      <c r="C491" s="8"/>
      <c r="D491" s="9"/>
    </row>
    <row r="492" spans="2:4" x14ac:dyDescent="0.25">
      <c r="B492" s="7"/>
      <c r="C492" s="8"/>
      <c r="D492" s="9"/>
    </row>
    <row r="493" spans="2:4" x14ac:dyDescent="0.25">
      <c r="B493" s="7"/>
      <c r="C493" s="8"/>
      <c r="D493" s="9"/>
    </row>
    <row r="494" spans="2:4" x14ac:dyDescent="0.25">
      <c r="B494" s="7"/>
      <c r="C494" s="8"/>
      <c r="D494" s="9"/>
    </row>
    <row r="495" spans="2:4" x14ac:dyDescent="0.25">
      <c r="B495" s="7"/>
      <c r="C495" s="8"/>
      <c r="D495" s="9"/>
    </row>
    <row r="496" spans="2:4" x14ac:dyDescent="0.25">
      <c r="B496" s="7"/>
      <c r="C496" s="8"/>
      <c r="D496" s="9"/>
    </row>
    <row r="497" spans="2:4" x14ac:dyDescent="0.25">
      <c r="B497" s="7"/>
      <c r="C497" s="8"/>
      <c r="D497" s="9"/>
    </row>
    <row r="498" spans="2:4" x14ac:dyDescent="0.25">
      <c r="B498" s="7"/>
      <c r="C498" s="8"/>
      <c r="D498" s="9"/>
    </row>
    <row r="499" spans="2:4" x14ac:dyDescent="0.25">
      <c r="B499" s="7"/>
      <c r="C499" s="8"/>
      <c r="D499" s="9"/>
    </row>
    <row r="500" spans="2:4" x14ac:dyDescent="0.25">
      <c r="B500" s="7"/>
      <c r="C500" s="8"/>
      <c r="D500" s="9"/>
    </row>
    <row r="501" spans="2:4" x14ac:dyDescent="0.25">
      <c r="B501" s="7"/>
      <c r="C501" s="8"/>
      <c r="D501" s="9"/>
    </row>
    <row r="502" spans="2:4" x14ac:dyDescent="0.25">
      <c r="B502" s="7"/>
      <c r="C502" s="8"/>
      <c r="D502" s="9"/>
    </row>
    <row r="503" spans="2:4" x14ac:dyDescent="0.25">
      <c r="B503" s="7"/>
      <c r="C503" s="8"/>
      <c r="D503" s="9"/>
    </row>
    <row r="504" spans="2:4" x14ac:dyDescent="0.25">
      <c r="B504" s="7"/>
      <c r="C504" s="8"/>
      <c r="D504" s="9"/>
    </row>
    <row r="505" spans="2:4" x14ac:dyDescent="0.25">
      <c r="B505" s="7"/>
      <c r="C505" s="8"/>
      <c r="D505" s="9"/>
    </row>
    <row r="506" spans="2:4" x14ac:dyDescent="0.25">
      <c r="B506" s="7"/>
      <c r="C506" s="8"/>
      <c r="D506" s="9"/>
    </row>
    <row r="507" spans="2:4" x14ac:dyDescent="0.25">
      <c r="B507" s="7"/>
      <c r="C507" s="8"/>
      <c r="D507" s="9"/>
    </row>
    <row r="508" spans="2:4" x14ac:dyDescent="0.25">
      <c r="B508" s="7"/>
      <c r="C508" s="8"/>
      <c r="D508" s="9"/>
    </row>
    <row r="509" spans="2:4" x14ac:dyDescent="0.25">
      <c r="B509" s="7"/>
      <c r="C509" s="8"/>
      <c r="D509" s="9"/>
    </row>
    <row r="510" spans="2:4" x14ac:dyDescent="0.25">
      <c r="B510" s="7"/>
      <c r="C510" s="8"/>
      <c r="D510" s="9"/>
    </row>
    <row r="511" spans="2:4" x14ac:dyDescent="0.25">
      <c r="B511" s="7"/>
      <c r="C511" s="8"/>
      <c r="D511" s="9"/>
    </row>
    <row r="512" spans="2:4" x14ac:dyDescent="0.25">
      <c r="B512" s="7"/>
      <c r="C512" s="8"/>
      <c r="D512" s="9"/>
    </row>
    <row r="513" spans="2:4" x14ac:dyDescent="0.25">
      <c r="B513" s="7"/>
      <c r="C513" s="8"/>
      <c r="D513" s="9"/>
    </row>
    <row r="514" spans="2:4" x14ac:dyDescent="0.25">
      <c r="B514" s="7"/>
      <c r="C514" s="8"/>
      <c r="D514" s="9"/>
    </row>
    <row r="515" spans="2:4" x14ac:dyDescent="0.25">
      <c r="B515" s="7"/>
      <c r="C515" s="8"/>
      <c r="D515" s="9"/>
    </row>
    <row r="516" spans="2:4" x14ac:dyDescent="0.25">
      <c r="B516" s="7"/>
      <c r="C516" s="8"/>
      <c r="D516" s="9"/>
    </row>
    <row r="517" spans="2:4" x14ac:dyDescent="0.25">
      <c r="B517" s="7"/>
      <c r="C517" s="8"/>
      <c r="D517" s="9"/>
    </row>
    <row r="518" spans="2:4" x14ac:dyDescent="0.25">
      <c r="B518" s="7"/>
      <c r="C518" s="8"/>
      <c r="D518" s="9"/>
    </row>
    <row r="519" spans="2:4" x14ac:dyDescent="0.25">
      <c r="B519" s="7"/>
      <c r="C519" s="8"/>
      <c r="D519" s="9"/>
    </row>
    <row r="520" spans="2:4" x14ac:dyDescent="0.25">
      <c r="B520" s="7"/>
      <c r="C520" s="8"/>
      <c r="D520" s="9"/>
    </row>
    <row r="521" spans="2:4" x14ac:dyDescent="0.25">
      <c r="B521" s="7"/>
      <c r="C521" s="8"/>
      <c r="D521" s="9"/>
    </row>
    <row r="522" spans="2:4" x14ac:dyDescent="0.25">
      <c r="B522" s="7"/>
      <c r="C522" s="8"/>
      <c r="D522" s="9"/>
    </row>
    <row r="523" spans="2:4" x14ac:dyDescent="0.25">
      <c r="B523" s="7"/>
      <c r="C523" s="8"/>
      <c r="D523" s="9"/>
    </row>
    <row r="524" spans="2:4" x14ac:dyDescent="0.25">
      <c r="B524" s="7"/>
      <c r="C524" s="8"/>
      <c r="D524" s="9"/>
    </row>
    <row r="525" spans="2:4" x14ac:dyDescent="0.25">
      <c r="B525" s="7"/>
      <c r="C525" s="8"/>
      <c r="D525" s="9"/>
    </row>
    <row r="526" spans="2:4" x14ac:dyDescent="0.25">
      <c r="B526" s="7"/>
      <c r="C526" s="8"/>
      <c r="D526" s="9"/>
    </row>
    <row r="527" spans="2:4" x14ac:dyDescent="0.25">
      <c r="B527" s="7"/>
      <c r="C527" s="8"/>
      <c r="D527" s="9"/>
    </row>
    <row r="528" spans="2:4" x14ac:dyDescent="0.25">
      <c r="B528" s="7"/>
      <c r="C528" s="8"/>
      <c r="D528" s="9"/>
    </row>
    <row r="529" spans="2:4" x14ac:dyDescent="0.25">
      <c r="B529" s="7"/>
      <c r="C529" s="8"/>
      <c r="D529" s="9"/>
    </row>
    <row r="530" spans="2:4" x14ac:dyDescent="0.25">
      <c r="B530" s="7"/>
      <c r="C530" s="8"/>
      <c r="D530" s="9"/>
    </row>
    <row r="531" spans="2:4" x14ac:dyDescent="0.25">
      <c r="B531" s="7"/>
      <c r="C531" s="8"/>
      <c r="D531" s="9"/>
    </row>
    <row r="532" spans="2:4" x14ac:dyDescent="0.25">
      <c r="B532" s="7"/>
      <c r="C532" s="8"/>
      <c r="D532" s="9"/>
    </row>
    <row r="533" spans="2:4" x14ac:dyDescent="0.25">
      <c r="B533" s="7"/>
      <c r="C533" s="8"/>
      <c r="D533" s="9"/>
    </row>
    <row r="534" spans="2:4" x14ac:dyDescent="0.25">
      <c r="B534" s="7"/>
      <c r="C534" s="8"/>
      <c r="D534" s="9"/>
    </row>
    <row r="535" spans="2:4" x14ac:dyDescent="0.25">
      <c r="B535" s="7"/>
      <c r="C535" s="8"/>
      <c r="D535" s="9"/>
    </row>
    <row r="536" spans="2:4" x14ac:dyDescent="0.25">
      <c r="B536" s="7"/>
      <c r="C536" s="8"/>
      <c r="D536" s="9"/>
    </row>
    <row r="537" spans="2:4" x14ac:dyDescent="0.25">
      <c r="B537" s="7"/>
      <c r="C537" s="8"/>
      <c r="D537" s="9"/>
    </row>
    <row r="538" spans="2:4" x14ac:dyDescent="0.25">
      <c r="B538" s="7"/>
      <c r="C538" s="8"/>
      <c r="D538" s="9"/>
    </row>
    <row r="539" spans="2:4" x14ac:dyDescent="0.25">
      <c r="B539" s="7"/>
      <c r="C539" s="8"/>
      <c r="D539" s="9"/>
    </row>
    <row r="540" spans="2:4" x14ac:dyDescent="0.25">
      <c r="B540" s="7"/>
      <c r="C540" s="8"/>
      <c r="D540" s="9"/>
    </row>
    <row r="541" spans="2:4" x14ac:dyDescent="0.25">
      <c r="B541" s="7"/>
      <c r="C541" s="8"/>
      <c r="D541" s="9"/>
    </row>
    <row r="542" spans="2:4" x14ac:dyDescent="0.25">
      <c r="B542" s="7"/>
      <c r="C542" s="8"/>
      <c r="D542" s="9"/>
    </row>
    <row r="543" spans="2:4" x14ac:dyDescent="0.25">
      <c r="B543" s="7"/>
      <c r="C543" s="8"/>
      <c r="D543" s="9"/>
    </row>
    <row r="544" spans="2:4" x14ac:dyDescent="0.25">
      <c r="B544" s="7"/>
      <c r="C544" s="8"/>
      <c r="D544" s="9"/>
    </row>
    <row r="545" spans="2:4" x14ac:dyDescent="0.25">
      <c r="B545" s="7"/>
      <c r="C545" s="8"/>
      <c r="D545" s="9"/>
    </row>
    <row r="546" spans="2:4" x14ac:dyDescent="0.25">
      <c r="B546" s="7"/>
      <c r="C546" s="8"/>
      <c r="D546" s="9"/>
    </row>
    <row r="547" spans="2:4" x14ac:dyDescent="0.25">
      <c r="B547" s="7"/>
      <c r="C547" s="8"/>
      <c r="D547" s="9"/>
    </row>
    <row r="548" spans="2:4" x14ac:dyDescent="0.25">
      <c r="B548" s="7"/>
      <c r="C548" s="8"/>
      <c r="D548" s="9"/>
    </row>
    <row r="549" spans="2:4" x14ac:dyDescent="0.25">
      <c r="B549" s="7"/>
      <c r="C549" s="8"/>
      <c r="D549" s="9"/>
    </row>
    <row r="550" spans="2:4" x14ac:dyDescent="0.25">
      <c r="B550" s="7"/>
      <c r="C550" s="8"/>
      <c r="D550" s="9"/>
    </row>
    <row r="551" spans="2:4" x14ac:dyDescent="0.25">
      <c r="B551" s="7"/>
      <c r="C551" s="8"/>
      <c r="D551" s="9"/>
    </row>
    <row r="552" spans="2:4" x14ac:dyDescent="0.25">
      <c r="B552" s="7"/>
      <c r="C552" s="8"/>
      <c r="D552" s="9"/>
    </row>
    <row r="553" spans="2:4" x14ac:dyDescent="0.25">
      <c r="B553" s="7"/>
      <c r="C553" s="8"/>
      <c r="D553" s="9"/>
    </row>
    <row r="554" spans="2:4" x14ac:dyDescent="0.25">
      <c r="B554" s="7"/>
      <c r="C554" s="8"/>
      <c r="D554" s="9"/>
    </row>
    <row r="555" spans="2:4" x14ac:dyDescent="0.25">
      <c r="B555" s="7"/>
      <c r="C555" s="8"/>
      <c r="D555" s="9"/>
    </row>
    <row r="556" spans="2:4" x14ac:dyDescent="0.25">
      <c r="B556" s="7"/>
      <c r="C556" s="8"/>
      <c r="D556" s="9"/>
    </row>
    <row r="557" spans="2:4" x14ac:dyDescent="0.25">
      <c r="B557" s="7"/>
      <c r="C557" s="8"/>
      <c r="D557" s="9"/>
    </row>
    <row r="558" spans="2:4" x14ac:dyDescent="0.25">
      <c r="B558" s="7"/>
      <c r="C558" s="8"/>
      <c r="D558" s="9"/>
    </row>
    <row r="559" spans="2:4" x14ac:dyDescent="0.25">
      <c r="B559" s="7"/>
      <c r="C559" s="8"/>
      <c r="D559" s="9"/>
    </row>
    <row r="560" spans="2:4" x14ac:dyDescent="0.25">
      <c r="B560" s="7"/>
      <c r="C560" s="8"/>
      <c r="D560" s="9"/>
    </row>
    <row r="561" spans="2:4" x14ac:dyDescent="0.25">
      <c r="B561" s="7"/>
      <c r="C561" s="8"/>
      <c r="D561" s="9"/>
    </row>
    <row r="562" spans="2:4" x14ac:dyDescent="0.25">
      <c r="B562" s="7"/>
      <c r="C562" s="8"/>
      <c r="D562" s="9"/>
    </row>
    <row r="563" spans="2:4" x14ac:dyDescent="0.25">
      <c r="B563" s="7"/>
      <c r="C563" s="8"/>
      <c r="D563" s="9"/>
    </row>
    <row r="564" spans="2:4" x14ac:dyDescent="0.25">
      <c r="B564" s="7"/>
      <c r="C564" s="8"/>
      <c r="D564" s="9"/>
    </row>
    <row r="565" spans="2:4" x14ac:dyDescent="0.25">
      <c r="B565" s="7"/>
      <c r="C565" s="8"/>
      <c r="D565" s="9"/>
    </row>
    <row r="566" spans="2:4" x14ac:dyDescent="0.25">
      <c r="B566" s="7"/>
      <c r="C566" s="8"/>
      <c r="D566" s="9"/>
    </row>
    <row r="567" spans="2:4" x14ac:dyDescent="0.25">
      <c r="B567" s="7"/>
      <c r="C567" s="8"/>
      <c r="D567" s="9"/>
    </row>
    <row r="568" spans="2:4" x14ac:dyDescent="0.25">
      <c r="B568" s="7"/>
      <c r="C568" s="8"/>
      <c r="D568" s="9"/>
    </row>
    <row r="569" spans="2:4" x14ac:dyDescent="0.25">
      <c r="B569" s="7"/>
      <c r="C569" s="8"/>
      <c r="D569" s="9"/>
    </row>
    <row r="570" spans="2:4" x14ac:dyDescent="0.25">
      <c r="B570" s="7"/>
      <c r="C570" s="8"/>
      <c r="D570" s="9"/>
    </row>
    <row r="571" spans="2:4" x14ac:dyDescent="0.25">
      <c r="B571" s="7"/>
      <c r="C571" s="8"/>
      <c r="D571" s="9"/>
    </row>
    <row r="572" spans="2:4" x14ac:dyDescent="0.25">
      <c r="B572" s="7"/>
      <c r="C572" s="8"/>
      <c r="D572" s="9"/>
    </row>
    <row r="573" spans="2:4" x14ac:dyDescent="0.25">
      <c r="B573" s="7"/>
      <c r="C573" s="8"/>
      <c r="D573" s="9"/>
    </row>
    <row r="574" spans="2:4" x14ac:dyDescent="0.25">
      <c r="B574" s="7"/>
      <c r="C574" s="8"/>
      <c r="D574" s="9"/>
    </row>
    <row r="575" spans="2:4" x14ac:dyDescent="0.25">
      <c r="B575" s="7"/>
      <c r="C575" s="8"/>
      <c r="D575" s="9"/>
    </row>
    <row r="576" spans="2:4" x14ac:dyDescent="0.25">
      <c r="B576" s="7"/>
      <c r="C576" s="8"/>
      <c r="D576" s="9"/>
    </row>
    <row r="577" spans="2:4" x14ac:dyDescent="0.25">
      <c r="B577" s="7"/>
      <c r="C577" s="8"/>
      <c r="D577" s="9"/>
    </row>
    <row r="578" spans="2:4" x14ac:dyDescent="0.25">
      <c r="B578" s="7"/>
      <c r="C578" s="8"/>
      <c r="D578" s="9"/>
    </row>
    <row r="579" spans="2:4" x14ac:dyDescent="0.25">
      <c r="B579" s="7"/>
      <c r="C579" s="8"/>
      <c r="D579" s="9"/>
    </row>
    <row r="580" spans="2:4" x14ac:dyDescent="0.25">
      <c r="B580" s="7"/>
      <c r="C580" s="8"/>
      <c r="D580" s="9"/>
    </row>
    <row r="581" spans="2:4" x14ac:dyDescent="0.25">
      <c r="B581" s="7"/>
      <c r="C581" s="8"/>
      <c r="D581" s="9"/>
    </row>
    <row r="582" spans="2:4" x14ac:dyDescent="0.25">
      <c r="B582" s="7"/>
      <c r="C582" s="8"/>
      <c r="D582" s="9"/>
    </row>
    <row r="583" spans="2:4" x14ac:dyDescent="0.25">
      <c r="B583" s="7"/>
      <c r="C583" s="8"/>
      <c r="D583" s="9"/>
    </row>
    <row r="584" spans="2:4" x14ac:dyDescent="0.25">
      <c r="B584" s="7"/>
      <c r="C584" s="8"/>
      <c r="D584" s="9"/>
    </row>
    <row r="585" spans="2:4" x14ac:dyDescent="0.25">
      <c r="B585" s="7"/>
      <c r="C585" s="8"/>
      <c r="D585" s="9"/>
    </row>
    <row r="586" spans="2:4" x14ac:dyDescent="0.25">
      <c r="B586" s="7"/>
      <c r="C586" s="8"/>
      <c r="D586" s="9"/>
    </row>
    <row r="587" spans="2:4" x14ac:dyDescent="0.25">
      <c r="B587" s="7"/>
      <c r="C587" s="8"/>
      <c r="D587" s="9"/>
    </row>
    <row r="588" spans="2:4" x14ac:dyDescent="0.25">
      <c r="B588" s="7"/>
      <c r="C588" s="8"/>
      <c r="D588" s="9"/>
    </row>
    <row r="589" spans="2:4" x14ac:dyDescent="0.25">
      <c r="B589" s="7"/>
      <c r="C589" s="8"/>
      <c r="D589" s="9"/>
    </row>
    <row r="590" spans="2:4" x14ac:dyDescent="0.25">
      <c r="B590" s="7"/>
      <c r="C590" s="8"/>
      <c r="D590" s="9"/>
    </row>
    <row r="591" spans="2:4" x14ac:dyDescent="0.25">
      <c r="B591" s="7"/>
      <c r="C591" s="8"/>
      <c r="D591" s="9"/>
    </row>
    <row r="592" spans="2:4" x14ac:dyDescent="0.25">
      <c r="B592" s="7"/>
      <c r="C592" s="8"/>
      <c r="D592" s="9"/>
    </row>
    <row r="593" spans="2:4" x14ac:dyDescent="0.25">
      <c r="B593" s="7"/>
      <c r="C593" s="8"/>
      <c r="D593" s="9"/>
    </row>
    <row r="594" spans="2:4" x14ac:dyDescent="0.25">
      <c r="B594" s="7"/>
      <c r="C594" s="8"/>
      <c r="D594" s="9"/>
    </row>
    <row r="595" spans="2:4" x14ac:dyDescent="0.25">
      <c r="B595" s="7"/>
      <c r="C595" s="8"/>
      <c r="D595" s="9"/>
    </row>
    <row r="596" spans="2:4" x14ac:dyDescent="0.25">
      <c r="B596" s="7"/>
      <c r="C596" s="8"/>
      <c r="D596" s="9"/>
    </row>
    <row r="597" spans="2:4" x14ac:dyDescent="0.25">
      <c r="B597" s="7"/>
      <c r="C597" s="8"/>
      <c r="D597" s="9"/>
    </row>
    <row r="598" spans="2:4" x14ac:dyDescent="0.25">
      <c r="B598" s="7"/>
      <c r="C598" s="8"/>
      <c r="D598" s="9"/>
    </row>
    <row r="599" spans="2:4" x14ac:dyDescent="0.25">
      <c r="B599" s="7"/>
      <c r="C599" s="8"/>
      <c r="D599" s="9"/>
    </row>
    <row r="600" spans="2:4" x14ac:dyDescent="0.25">
      <c r="B600" s="7"/>
      <c r="C600" s="8"/>
      <c r="D600" s="9"/>
    </row>
    <row r="601" spans="2:4" x14ac:dyDescent="0.25">
      <c r="B601" s="7"/>
      <c r="C601" s="8"/>
      <c r="D601" s="9"/>
    </row>
    <row r="602" spans="2:4" x14ac:dyDescent="0.25">
      <c r="B602" s="7"/>
      <c r="C602" s="8"/>
      <c r="D602" s="9"/>
    </row>
    <row r="603" spans="2:4" x14ac:dyDescent="0.25">
      <c r="B603" s="7"/>
      <c r="C603" s="8"/>
      <c r="D603" s="9"/>
    </row>
    <row r="604" spans="2:4" x14ac:dyDescent="0.25">
      <c r="B604" s="7"/>
      <c r="C604" s="8"/>
      <c r="D604" s="9"/>
    </row>
    <row r="605" spans="2:4" x14ac:dyDescent="0.25">
      <c r="B605" s="7"/>
      <c r="C605" s="8"/>
      <c r="D605" s="9"/>
    </row>
    <row r="606" spans="2:4" x14ac:dyDescent="0.25">
      <c r="B606" s="7"/>
      <c r="C606" s="8"/>
      <c r="D606" s="9"/>
    </row>
    <row r="607" spans="2:4" x14ac:dyDescent="0.25">
      <c r="B607" s="7"/>
      <c r="C607" s="8"/>
      <c r="D607" s="9"/>
    </row>
    <row r="608" spans="2:4" x14ac:dyDescent="0.25">
      <c r="B608" s="7"/>
      <c r="C608" s="8"/>
      <c r="D608" s="9"/>
    </row>
    <row r="609" spans="2:4" x14ac:dyDescent="0.25">
      <c r="B609" s="7"/>
      <c r="C609" s="8"/>
      <c r="D609" s="9"/>
    </row>
    <row r="610" spans="2:4" x14ac:dyDescent="0.25">
      <c r="B610" s="7"/>
      <c r="C610" s="8"/>
      <c r="D610" s="9"/>
    </row>
    <row r="611" spans="2:4" x14ac:dyDescent="0.25">
      <c r="B611" s="7"/>
      <c r="C611" s="8"/>
      <c r="D611" s="9"/>
    </row>
    <row r="612" spans="2:4" x14ac:dyDescent="0.25">
      <c r="B612" s="7"/>
      <c r="C612" s="8"/>
      <c r="D612" s="9"/>
    </row>
    <row r="613" spans="2:4" x14ac:dyDescent="0.25">
      <c r="B613" s="7"/>
      <c r="C613" s="8"/>
      <c r="D613" s="9"/>
    </row>
    <row r="614" spans="2:4" x14ac:dyDescent="0.25">
      <c r="B614" s="7"/>
      <c r="C614" s="8"/>
      <c r="D614" s="9"/>
    </row>
    <row r="615" spans="2:4" x14ac:dyDescent="0.25">
      <c r="B615" s="7"/>
      <c r="C615" s="8"/>
      <c r="D615" s="9"/>
    </row>
    <row r="616" spans="2:4" x14ac:dyDescent="0.25">
      <c r="B616" s="7"/>
      <c r="C616" s="8"/>
      <c r="D616" s="9"/>
    </row>
    <row r="617" spans="2:4" x14ac:dyDescent="0.25">
      <c r="B617" s="7"/>
      <c r="C617" s="8"/>
      <c r="D617" s="9"/>
    </row>
    <row r="618" spans="2:4" x14ac:dyDescent="0.25">
      <c r="B618" s="7"/>
      <c r="C618" s="8"/>
      <c r="D618" s="9"/>
    </row>
    <row r="619" spans="2:4" x14ac:dyDescent="0.25">
      <c r="B619" s="7"/>
      <c r="C619" s="8"/>
      <c r="D619" s="9"/>
    </row>
    <row r="620" spans="2:4" x14ac:dyDescent="0.25">
      <c r="B620" s="7"/>
      <c r="C620" s="8"/>
      <c r="D620" s="9"/>
    </row>
    <row r="621" spans="2:4" x14ac:dyDescent="0.25">
      <c r="B621" s="7"/>
      <c r="C621" s="8"/>
      <c r="D621" s="9"/>
    </row>
    <row r="622" spans="2:4" x14ac:dyDescent="0.25">
      <c r="B622" s="7"/>
      <c r="C622" s="8"/>
      <c r="D622" s="9"/>
    </row>
    <row r="623" spans="2:4" x14ac:dyDescent="0.25">
      <c r="B623" s="7"/>
      <c r="C623" s="8"/>
      <c r="D623" s="9"/>
    </row>
    <row r="624" spans="2:4" x14ac:dyDescent="0.25">
      <c r="B624" s="7"/>
      <c r="C624" s="8"/>
      <c r="D624" s="9"/>
    </row>
    <row r="625" spans="2:4" x14ac:dyDescent="0.25">
      <c r="B625" s="7"/>
      <c r="C625" s="8"/>
      <c r="D625" s="9"/>
    </row>
    <row r="626" spans="2:4" x14ac:dyDescent="0.25">
      <c r="B626" s="7"/>
      <c r="C626" s="8"/>
      <c r="D626" s="9"/>
    </row>
    <row r="627" spans="2:4" x14ac:dyDescent="0.25">
      <c r="B627" s="7"/>
      <c r="C627" s="8"/>
      <c r="D627" s="9"/>
    </row>
    <row r="628" spans="2:4" x14ac:dyDescent="0.25">
      <c r="B628" s="7"/>
      <c r="C628" s="8"/>
      <c r="D628" s="9"/>
    </row>
    <row r="629" spans="2:4" x14ac:dyDescent="0.25">
      <c r="B629" s="7"/>
      <c r="C629" s="8"/>
      <c r="D629" s="9"/>
    </row>
    <row r="630" spans="2:4" x14ac:dyDescent="0.25">
      <c r="B630" s="7"/>
      <c r="C630" s="8"/>
      <c r="D630" s="9"/>
    </row>
    <row r="631" spans="2:4" x14ac:dyDescent="0.25">
      <c r="B631" s="7"/>
      <c r="C631" s="8"/>
      <c r="D631" s="9"/>
    </row>
    <row r="632" spans="2:4" x14ac:dyDescent="0.25">
      <c r="B632" s="7"/>
      <c r="C632" s="8"/>
      <c r="D632" s="9"/>
    </row>
    <row r="633" spans="2:4" x14ac:dyDescent="0.25">
      <c r="B633" s="7"/>
      <c r="C633" s="8"/>
      <c r="D633" s="9"/>
    </row>
    <row r="634" spans="2:4" x14ac:dyDescent="0.25">
      <c r="B634" s="7"/>
      <c r="C634" s="8"/>
      <c r="D634" s="9"/>
    </row>
    <row r="635" spans="2:4" x14ac:dyDescent="0.25">
      <c r="B635" s="7"/>
      <c r="C635" s="8"/>
      <c r="D635" s="9"/>
    </row>
    <row r="636" spans="2:4" x14ac:dyDescent="0.25">
      <c r="B636" s="7"/>
      <c r="C636" s="8"/>
      <c r="D636" s="9"/>
    </row>
    <row r="637" spans="2:4" x14ac:dyDescent="0.25">
      <c r="B637" s="7"/>
      <c r="C637" s="8"/>
      <c r="D637" s="9"/>
    </row>
    <row r="638" spans="2:4" x14ac:dyDescent="0.25">
      <c r="B638" s="7"/>
      <c r="C638" s="8"/>
      <c r="D638" s="9"/>
    </row>
    <row r="639" spans="2:4" x14ac:dyDescent="0.25">
      <c r="B639" s="7"/>
      <c r="C639" s="8"/>
      <c r="D639" s="9"/>
    </row>
    <row r="640" spans="2:4" x14ac:dyDescent="0.25">
      <c r="B640" s="7"/>
      <c r="C640" s="8"/>
      <c r="D640" s="9"/>
    </row>
    <row r="641" spans="2:4" x14ac:dyDescent="0.25">
      <c r="B641" s="7"/>
      <c r="C641" s="8"/>
      <c r="D641" s="9"/>
    </row>
    <row r="642" spans="2:4" x14ac:dyDescent="0.25">
      <c r="B642" s="7"/>
      <c r="C642" s="8"/>
      <c r="D642" s="9"/>
    </row>
    <row r="643" spans="2:4" x14ac:dyDescent="0.25">
      <c r="B643" s="7"/>
      <c r="C643" s="8"/>
      <c r="D643" s="9"/>
    </row>
    <row r="644" spans="2:4" x14ac:dyDescent="0.25">
      <c r="B644" s="7"/>
      <c r="C644" s="8"/>
      <c r="D644" s="9"/>
    </row>
    <row r="645" spans="2:4" x14ac:dyDescent="0.25">
      <c r="B645" s="7"/>
      <c r="C645" s="8"/>
      <c r="D645" s="9"/>
    </row>
    <row r="646" spans="2:4" x14ac:dyDescent="0.25">
      <c r="B646" s="7"/>
      <c r="C646" s="8"/>
      <c r="D646" s="9"/>
    </row>
    <row r="647" spans="2:4" x14ac:dyDescent="0.25">
      <c r="B647" s="7"/>
      <c r="C647" s="8"/>
      <c r="D647" s="9"/>
    </row>
    <row r="648" spans="2:4" x14ac:dyDescent="0.25">
      <c r="B648" s="7"/>
      <c r="C648" s="8"/>
      <c r="D648" s="9"/>
    </row>
    <row r="649" spans="2:4" x14ac:dyDescent="0.25">
      <c r="B649" s="7"/>
      <c r="C649" s="8"/>
      <c r="D649" s="9"/>
    </row>
    <row r="650" spans="2:4" x14ac:dyDescent="0.25">
      <c r="B650" s="7"/>
      <c r="C650" s="8"/>
      <c r="D650" s="9"/>
    </row>
    <row r="651" spans="2:4" x14ac:dyDescent="0.25">
      <c r="B651" s="7"/>
      <c r="C651" s="8"/>
      <c r="D651" s="9"/>
    </row>
    <row r="652" spans="2:4" x14ac:dyDescent="0.25">
      <c r="B652" s="7"/>
      <c r="C652" s="8"/>
      <c r="D652" s="9"/>
    </row>
    <row r="653" spans="2:4" x14ac:dyDescent="0.25">
      <c r="B653" s="7"/>
      <c r="C653" s="8"/>
      <c r="D653" s="9"/>
    </row>
    <row r="654" spans="2:4" x14ac:dyDescent="0.25">
      <c r="B654" s="7"/>
      <c r="C654" s="8"/>
      <c r="D654" s="9"/>
    </row>
    <row r="655" spans="2:4" x14ac:dyDescent="0.25">
      <c r="B655" s="7"/>
      <c r="C655" s="8"/>
      <c r="D655" s="9"/>
    </row>
    <row r="656" spans="2:4" x14ac:dyDescent="0.25">
      <c r="B656" s="7"/>
      <c r="C656" s="8"/>
      <c r="D656" s="9"/>
    </row>
    <row r="657" spans="2:4" x14ac:dyDescent="0.25">
      <c r="B657" s="7"/>
      <c r="C657" s="8"/>
      <c r="D657" s="9"/>
    </row>
    <row r="658" spans="2:4" x14ac:dyDescent="0.25">
      <c r="B658" s="7"/>
      <c r="C658" s="8"/>
      <c r="D658" s="9"/>
    </row>
    <row r="659" spans="2:4" x14ac:dyDescent="0.25">
      <c r="B659" s="7"/>
      <c r="C659" s="8"/>
      <c r="D659" s="9"/>
    </row>
    <row r="660" spans="2:4" x14ac:dyDescent="0.25">
      <c r="B660" s="7"/>
      <c r="C660" s="8"/>
      <c r="D660" s="9"/>
    </row>
    <row r="661" spans="2:4" x14ac:dyDescent="0.25">
      <c r="B661" s="7"/>
      <c r="C661" s="8"/>
      <c r="D661" s="9"/>
    </row>
    <row r="662" spans="2:4" x14ac:dyDescent="0.25">
      <c r="B662" s="7"/>
      <c r="C662" s="8"/>
      <c r="D662" s="9"/>
    </row>
    <row r="663" spans="2:4" x14ac:dyDescent="0.25">
      <c r="B663" s="7"/>
      <c r="C663" s="8"/>
      <c r="D663" s="9"/>
    </row>
    <row r="664" spans="2:4" x14ac:dyDescent="0.25">
      <c r="B664" s="7"/>
      <c r="C664" s="8"/>
      <c r="D664" s="9"/>
    </row>
    <row r="665" spans="2:4" x14ac:dyDescent="0.25">
      <c r="B665" s="7"/>
      <c r="C665" s="8"/>
      <c r="D665" s="9"/>
    </row>
    <row r="666" spans="2:4" x14ac:dyDescent="0.25">
      <c r="B666" s="7"/>
      <c r="C666" s="8"/>
      <c r="D666" s="9"/>
    </row>
    <row r="667" spans="2:4" x14ac:dyDescent="0.25">
      <c r="B667" s="7"/>
      <c r="C667" s="8"/>
      <c r="D667" s="9"/>
    </row>
    <row r="668" spans="2:4" x14ac:dyDescent="0.25">
      <c r="B668" s="7"/>
      <c r="C668" s="8"/>
      <c r="D668" s="9"/>
    </row>
    <row r="669" spans="2:4" x14ac:dyDescent="0.25">
      <c r="B669" s="7"/>
      <c r="C669" s="8"/>
      <c r="D669" s="9"/>
    </row>
    <row r="670" spans="2:4" x14ac:dyDescent="0.25">
      <c r="B670" s="7"/>
      <c r="C670" s="8"/>
      <c r="D670" s="9"/>
    </row>
    <row r="671" spans="2:4" x14ac:dyDescent="0.25">
      <c r="B671" s="7"/>
      <c r="C671" s="8"/>
      <c r="D671" s="9"/>
    </row>
    <row r="672" spans="2:4" x14ac:dyDescent="0.25">
      <c r="B672" s="7"/>
      <c r="C672" s="8"/>
      <c r="D672" s="9"/>
    </row>
    <row r="673" spans="2:4" x14ac:dyDescent="0.25">
      <c r="B673" s="7"/>
      <c r="C673" s="8"/>
      <c r="D673" s="9"/>
    </row>
    <row r="674" spans="2:4" x14ac:dyDescent="0.25">
      <c r="B674" s="7"/>
      <c r="C674" s="8"/>
      <c r="D674" s="9"/>
    </row>
    <row r="675" spans="2:4" x14ac:dyDescent="0.25">
      <c r="B675" s="7"/>
      <c r="C675" s="8"/>
      <c r="D675" s="9"/>
    </row>
    <row r="676" spans="2:4" x14ac:dyDescent="0.25">
      <c r="B676" s="7"/>
      <c r="C676" s="8"/>
      <c r="D676" s="9"/>
    </row>
    <row r="677" spans="2:4" x14ac:dyDescent="0.25">
      <c r="B677" s="7"/>
      <c r="C677" s="8"/>
      <c r="D677" s="9"/>
    </row>
    <row r="678" spans="2:4" x14ac:dyDescent="0.25">
      <c r="B678" s="7"/>
      <c r="C678" s="8"/>
      <c r="D678" s="9"/>
    </row>
    <row r="679" spans="2:4" x14ac:dyDescent="0.25">
      <c r="B679" s="7"/>
      <c r="C679" s="8"/>
      <c r="D679" s="9"/>
    </row>
    <row r="680" spans="2:4" x14ac:dyDescent="0.25">
      <c r="B680" s="7"/>
      <c r="C680" s="8"/>
      <c r="D680" s="9"/>
    </row>
    <row r="681" spans="2:4" x14ac:dyDescent="0.25">
      <c r="B681" s="7"/>
      <c r="C681" s="8"/>
      <c r="D681" s="9"/>
    </row>
    <row r="682" spans="2:4" x14ac:dyDescent="0.25">
      <c r="B682" s="7"/>
      <c r="C682" s="8"/>
      <c r="D682" s="9"/>
    </row>
    <row r="683" spans="2:4" x14ac:dyDescent="0.25">
      <c r="B683" s="7"/>
      <c r="C683" s="8"/>
      <c r="D683" s="9"/>
    </row>
    <row r="684" spans="2:4" x14ac:dyDescent="0.25">
      <c r="B684" s="7"/>
      <c r="C684" s="8"/>
      <c r="D684" s="9"/>
    </row>
    <row r="685" spans="2:4" x14ac:dyDescent="0.25">
      <c r="B685" s="7"/>
      <c r="C685" s="8"/>
      <c r="D685" s="9"/>
    </row>
    <row r="686" spans="2:4" x14ac:dyDescent="0.25">
      <c r="B686" s="7"/>
      <c r="C686" s="8"/>
      <c r="D686" s="9"/>
    </row>
    <row r="687" spans="2:4" x14ac:dyDescent="0.25">
      <c r="B687" s="7"/>
      <c r="C687" s="8"/>
      <c r="D687" s="9"/>
    </row>
    <row r="688" spans="2:4" x14ac:dyDescent="0.25">
      <c r="B688" s="7"/>
      <c r="C688" s="8"/>
      <c r="D688" s="9"/>
    </row>
    <row r="689" spans="2:4" x14ac:dyDescent="0.25">
      <c r="B689" s="7"/>
      <c r="C689" s="8"/>
      <c r="D689" s="9"/>
    </row>
    <row r="690" spans="2:4" x14ac:dyDescent="0.25">
      <c r="B690" s="7"/>
      <c r="C690" s="8"/>
      <c r="D690" s="9"/>
    </row>
    <row r="691" spans="2:4" x14ac:dyDescent="0.25">
      <c r="B691" s="7"/>
      <c r="C691" s="8"/>
      <c r="D691" s="9"/>
    </row>
    <row r="692" spans="2:4" x14ac:dyDescent="0.25">
      <c r="B692" s="7"/>
      <c r="C692" s="8"/>
      <c r="D692" s="9"/>
    </row>
    <row r="693" spans="2:4" x14ac:dyDescent="0.25">
      <c r="B693" s="7"/>
      <c r="C693" s="8"/>
      <c r="D693" s="9"/>
    </row>
    <row r="694" spans="2:4" x14ac:dyDescent="0.25">
      <c r="B694" s="7"/>
      <c r="C694" s="8"/>
      <c r="D694" s="9"/>
    </row>
    <row r="695" spans="2:4" x14ac:dyDescent="0.25">
      <c r="B695" s="7"/>
      <c r="C695" s="8"/>
      <c r="D695" s="9"/>
    </row>
    <row r="696" spans="2:4" x14ac:dyDescent="0.25">
      <c r="B696" s="7"/>
      <c r="C696" s="8"/>
      <c r="D696" s="9"/>
    </row>
    <row r="697" spans="2:4" x14ac:dyDescent="0.25">
      <c r="B697" s="7"/>
      <c r="C697" s="8"/>
      <c r="D697" s="9"/>
    </row>
    <row r="698" spans="2:4" x14ac:dyDescent="0.25">
      <c r="B698" s="7"/>
      <c r="C698" s="8"/>
      <c r="D698" s="9"/>
    </row>
    <row r="699" spans="2:4" x14ac:dyDescent="0.25">
      <c r="B699" s="7"/>
      <c r="C699" s="8"/>
      <c r="D699" s="9"/>
    </row>
    <row r="700" spans="2:4" x14ac:dyDescent="0.25">
      <c r="B700" s="7"/>
      <c r="C700" s="8"/>
      <c r="D700" s="9"/>
    </row>
    <row r="701" spans="2:4" x14ac:dyDescent="0.25">
      <c r="B701" s="7"/>
      <c r="C701" s="8"/>
      <c r="D701" s="9"/>
    </row>
    <row r="702" spans="2:4" x14ac:dyDescent="0.25">
      <c r="B702" s="7"/>
      <c r="C702" s="8"/>
      <c r="D702" s="9"/>
    </row>
    <row r="703" spans="2:4" x14ac:dyDescent="0.25">
      <c r="B703" s="7"/>
      <c r="C703" s="8"/>
      <c r="D703" s="9"/>
    </row>
    <row r="704" spans="2:4" x14ac:dyDescent="0.25">
      <c r="B704" s="7"/>
      <c r="C704" s="8"/>
      <c r="D704" s="9"/>
    </row>
    <row r="705" spans="2:4" x14ac:dyDescent="0.25">
      <c r="B705" s="7"/>
      <c r="C705" s="8"/>
      <c r="D705" s="9"/>
    </row>
    <row r="706" spans="2:4" x14ac:dyDescent="0.25">
      <c r="B706" s="7"/>
      <c r="C706" s="8"/>
      <c r="D706" s="9"/>
    </row>
    <row r="707" spans="2:4" x14ac:dyDescent="0.25">
      <c r="B707" s="7"/>
      <c r="C707" s="8"/>
      <c r="D707" s="9"/>
    </row>
    <row r="708" spans="2:4" x14ac:dyDescent="0.25">
      <c r="B708" s="7"/>
      <c r="C708" s="8"/>
      <c r="D708" s="9"/>
    </row>
    <row r="709" spans="2:4" x14ac:dyDescent="0.25">
      <c r="B709" s="7"/>
      <c r="C709" s="8"/>
      <c r="D709" s="9"/>
    </row>
    <row r="710" spans="2:4" x14ac:dyDescent="0.25">
      <c r="B710" s="7"/>
      <c r="C710" s="8"/>
      <c r="D710" s="9"/>
    </row>
    <row r="711" spans="2:4" x14ac:dyDescent="0.25">
      <c r="B711" s="7"/>
      <c r="C711" s="8"/>
      <c r="D711" s="9"/>
    </row>
    <row r="712" spans="2:4" x14ac:dyDescent="0.25">
      <c r="B712" s="7"/>
      <c r="C712" s="8"/>
      <c r="D712" s="9"/>
    </row>
    <row r="713" spans="2:4" x14ac:dyDescent="0.25">
      <c r="B713" s="7"/>
      <c r="C713" s="8"/>
      <c r="D713" s="9"/>
    </row>
    <row r="714" spans="2:4" x14ac:dyDescent="0.25">
      <c r="B714" s="7"/>
      <c r="C714" s="8"/>
      <c r="D714" s="9"/>
    </row>
    <row r="715" spans="2:4" x14ac:dyDescent="0.25">
      <c r="B715" s="7"/>
      <c r="C715" s="8"/>
      <c r="D715" s="9"/>
    </row>
    <row r="716" spans="2:4" x14ac:dyDescent="0.25">
      <c r="B716" s="7"/>
      <c r="C716" s="8"/>
      <c r="D716" s="9"/>
    </row>
    <row r="717" spans="2:4" x14ac:dyDescent="0.25">
      <c r="B717" s="7"/>
      <c r="C717" s="8"/>
      <c r="D717" s="9"/>
    </row>
    <row r="718" spans="2:4" x14ac:dyDescent="0.25">
      <c r="B718" s="7"/>
      <c r="C718" s="8"/>
      <c r="D718" s="9"/>
    </row>
    <row r="719" spans="2:4" x14ac:dyDescent="0.25">
      <c r="B719" s="7"/>
      <c r="C719" s="8"/>
      <c r="D719" s="9"/>
    </row>
    <row r="720" spans="2:4" x14ac:dyDescent="0.25">
      <c r="B720" s="7"/>
      <c r="C720" s="8"/>
      <c r="D720" s="9"/>
    </row>
    <row r="721" spans="2:4" x14ac:dyDescent="0.25">
      <c r="B721" s="7"/>
      <c r="C721" s="8"/>
      <c r="D721" s="9"/>
    </row>
    <row r="722" spans="2:4" x14ac:dyDescent="0.25">
      <c r="B722" s="7"/>
      <c r="C722" s="8"/>
      <c r="D722" s="9"/>
    </row>
    <row r="723" spans="2:4" x14ac:dyDescent="0.25">
      <c r="B723" s="7"/>
      <c r="C723" s="8"/>
      <c r="D723" s="9"/>
    </row>
    <row r="724" spans="2:4" x14ac:dyDescent="0.25">
      <c r="B724" s="7"/>
      <c r="C724" s="8"/>
      <c r="D724" s="9"/>
    </row>
    <row r="725" spans="2:4" x14ac:dyDescent="0.25">
      <c r="B725" s="7"/>
      <c r="C725" s="8"/>
      <c r="D725" s="9"/>
    </row>
    <row r="726" spans="2:4" x14ac:dyDescent="0.25">
      <c r="B726" s="7"/>
      <c r="C726" s="8"/>
      <c r="D726" s="9"/>
    </row>
    <row r="727" spans="2:4" x14ac:dyDescent="0.25">
      <c r="B727" s="7"/>
      <c r="C727" s="8"/>
      <c r="D727" s="9"/>
    </row>
    <row r="728" spans="2:4" x14ac:dyDescent="0.25">
      <c r="B728" s="7"/>
      <c r="C728" s="8"/>
      <c r="D728" s="9"/>
    </row>
    <row r="729" spans="2:4" x14ac:dyDescent="0.25">
      <c r="B729" s="7"/>
      <c r="C729" s="8"/>
      <c r="D729" s="9"/>
    </row>
    <row r="730" spans="2:4" x14ac:dyDescent="0.25">
      <c r="B730" s="7"/>
      <c r="C730" s="8"/>
      <c r="D730" s="9"/>
    </row>
    <row r="731" spans="2:4" x14ac:dyDescent="0.25">
      <c r="B731" s="7"/>
      <c r="C731" s="8"/>
      <c r="D731" s="9"/>
    </row>
    <row r="732" spans="2:4" x14ac:dyDescent="0.25">
      <c r="B732" s="7"/>
      <c r="C732" s="8"/>
      <c r="D732" s="9"/>
    </row>
    <row r="733" spans="2:4" x14ac:dyDescent="0.25">
      <c r="B733" s="7"/>
      <c r="C733" s="8"/>
      <c r="D733" s="9"/>
    </row>
    <row r="734" spans="2:4" x14ac:dyDescent="0.25">
      <c r="B734" s="7"/>
      <c r="C734" s="8"/>
      <c r="D734" s="9"/>
    </row>
    <row r="735" spans="2:4" x14ac:dyDescent="0.25">
      <c r="B735" s="7"/>
      <c r="C735" s="8"/>
      <c r="D735" s="9"/>
    </row>
    <row r="736" spans="2:4" x14ac:dyDescent="0.25">
      <c r="B736" s="7"/>
      <c r="C736" s="8"/>
      <c r="D736" s="9"/>
    </row>
    <row r="737" spans="2:4" x14ac:dyDescent="0.25">
      <c r="B737" s="7"/>
      <c r="C737" s="8"/>
      <c r="D737" s="9"/>
    </row>
    <row r="738" spans="2:4" x14ac:dyDescent="0.25">
      <c r="B738" s="7"/>
      <c r="C738" s="8"/>
      <c r="D738" s="9"/>
    </row>
    <row r="739" spans="2:4" x14ac:dyDescent="0.25">
      <c r="B739" s="7"/>
      <c r="C739" s="8"/>
      <c r="D739" s="9"/>
    </row>
    <row r="740" spans="2:4" x14ac:dyDescent="0.25">
      <c r="B740" s="7"/>
      <c r="C740" s="8"/>
      <c r="D740" s="9"/>
    </row>
    <row r="741" spans="2:4" x14ac:dyDescent="0.25">
      <c r="B741" s="7"/>
      <c r="C741" s="8"/>
      <c r="D741" s="9"/>
    </row>
    <row r="742" spans="2:4" x14ac:dyDescent="0.25">
      <c r="B742" s="7"/>
      <c r="C742" s="8"/>
      <c r="D742" s="9"/>
    </row>
    <row r="743" spans="2:4" x14ac:dyDescent="0.25">
      <c r="B743" s="7"/>
      <c r="C743" s="8"/>
      <c r="D743" s="9"/>
    </row>
    <row r="744" spans="2:4" x14ac:dyDescent="0.25">
      <c r="B744" s="7"/>
      <c r="C744" s="8"/>
      <c r="D744" s="9"/>
    </row>
    <row r="745" spans="2:4" x14ac:dyDescent="0.25">
      <c r="B745" s="7"/>
      <c r="C745" s="8"/>
      <c r="D745" s="9"/>
    </row>
    <row r="746" spans="2:4" x14ac:dyDescent="0.25">
      <c r="B746" s="7"/>
      <c r="C746" s="8"/>
      <c r="D746" s="9"/>
    </row>
    <row r="747" spans="2:4" x14ac:dyDescent="0.25">
      <c r="B747" s="7"/>
      <c r="C747" s="8"/>
      <c r="D747" s="9"/>
    </row>
    <row r="748" spans="2:4" x14ac:dyDescent="0.25">
      <c r="B748" s="7"/>
      <c r="C748" s="8"/>
      <c r="D748" s="9"/>
    </row>
    <row r="749" spans="2:4" x14ac:dyDescent="0.25">
      <c r="B749" s="7"/>
      <c r="C749" s="8"/>
      <c r="D749" s="9"/>
    </row>
    <row r="750" spans="2:4" x14ac:dyDescent="0.25">
      <c r="B750" s="7"/>
      <c r="C750" s="8"/>
      <c r="D750" s="9"/>
    </row>
    <row r="751" spans="2:4" x14ac:dyDescent="0.25">
      <c r="B751" s="7"/>
      <c r="C751" s="8"/>
      <c r="D751" s="9"/>
    </row>
    <row r="752" spans="2:4" x14ac:dyDescent="0.25">
      <c r="B752" s="7"/>
      <c r="C752" s="8"/>
      <c r="D752" s="9"/>
    </row>
    <row r="753" spans="2:4" x14ac:dyDescent="0.25">
      <c r="B753" s="7"/>
      <c r="C753" s="8"/>
      <c r="D753" s="9"/>
    </row>
    <row r="754" spans="2:4" x14ac:dyDescent="0.25">
      <c r="B754" s="7"/>
      <c r="C754" s="8"/>
      <c r="D754" s="9"/>
    </row>
    <row r="755" spans="2:4" x14ac:dyDescent="0.25">
      <c r="B755" s="7"/>
      <c r="C755" s="8"/>
      <c r="D755" s="9"/>
    </row>
    <row r="756" spans="2:4" x14ac:dyDescent="0.25">
      <c r="B756" s="7"/>
      <c r="C756" s="8"/>
      <c r="D756" s="9"/>
    </row>
    <row r="757" spans="2:4" x14ac:dyDescent="0.25">
      <c r="B757" s="7"/>
      <c r="C757" s="8"/>
      <c r="D757" s="9"/>
    </row>
    <row r="758" spans="2:4" x14ac:dyDescent="0.25">
      <c r="B758" s="7"/>
      <c r="C758" s="8"/>
      <c r="D758" s="9"/>
    </row>
    <row r="759" spans="2:4" x14ac:dyDescent="0.25">
      <c r="B759" s="7"/>
      <c r="C759" s="8"/>
      <c r="D759" s="9"/>
    </row>
    <row r="760" spans="2:4" x14ac:dyDescent="0.25">
      <c r="B760" s="7"/>
      <c r="C760" s="8"/>
      <c r="D760" s="9"/>
    </row>
    <row r="761" spans="2:4" x14ac:dyDescent="0.25">
      <c r="B761" s="7"/>
      <c r="C761" s="8"/>
      <c r="D761" s="9"/>
    </row>
    <row r="762" spans="2:4" x14ac:dyDescent="0.25">
      <c r="B762" s="7"/>
      <c r="C762" s="8"/>
      <c r="D762" s="9"/>
    </row>
    <row r="763" spans="2:4" x14ac:dyDescent="0.25">
      <c r="B763" s="7"/>
      <c r="C763" s="8"/>
      <c r="D763" s="9"/>
    </row>
    <row r="764" spans="2:4" x14ac:dyDescent="0.25">
      <c r="B764" s="7"/>
      <c r="C764" s="8"/>
      <c r="D764" s="9"/>
    </row>
    <row r="765" spans="2:4" x14ac:dyDescent="0.25">
      <c r="B765" s="7"/>
      <c r="C765" s="8"/>
      <c r="D765" s="9"/>
    </row>
    <row r="766" spans="2:4" x14ac:dyDescent="0.25">
      <c r="B766" s="7"/>
      <c r="C766" s="8"/>
      <c r="D766" s="9"/>
    </row>
    <row r="767" spans="2:4" x14ac:dyDescent="0.25">
      <c r="B767" s="7"/>
      <c r="C767" s="8"/>
      <c r="D767" s="9"/>
    </row>
    <row r="768" spans="2:4" x14ac:dyDescent="0.25">
      <c r="B768" s="7"/>
      <c r="C768" s="8"/>
      <c r="D768" s="9"/>
    </row>
    <row r="769" spans="2:4" x14ac:dyDescent="0.25">
      <c r="B769" s="7"/>
      <c r="C769" s="8"/>
      <c r="D769" s="9"/>
    </row>
    <row r="770" spans="2:4" x14ac:dyDescent="0.25">
      <c r="B770" s="7"/>
      <c r="C770" s="8"/>
      <c r="D770" s="9"/>
    </row>
    <row r="771" spans="2:4" x14ac:dyDescent="0.25">
      <c r="B771" s="7"/>
      <c r="C771" s="8"/>
      <c r="D771" s="9"/>
    </row>
    <row r="772" spans="2:4" x14ac:dyDescent="0.25">
      <c r="B772" s="7"/>
      <c r="C772" s="8"/>
      <c r="D772" s="9"/>
    </row>
    <row r="773" spans="2:4" x14ac:dyDescent="0.25">
      <c r="B773" s="7"/>
      <c r="C773" s="8"/>
      <c r="D773" s="9"/>
    </row>
    <row r="774" spans="2:4" x14ac:dyDescent="0.25">
      <c r="B774" s="7"/>
      <c r="C774" s="8"/>
      <c r="D774" s="9"/>
    </row>
    <row r="775" spans="2:4" x14ac:dyDescent="0.25">
      <c r="B775" s="7"/>
      <c r="C775" s="8"/>
      <c r="D775" s="9"/>
    </row>
    <row r="776" spans="2:4" x14ac:dyDescent="0.25">
      <c r="B776" s="7"/>
      <c r="C776" s="8"/>
      <c r="D776" s="9"/>
    </row>
    <row r="777" spans="2:4" x14ac:dyDescent="0.25">
      <c r="B777" s="7"/>
      <c r="C777" s="8"/>
      <c r="D777" s="9"/>
    </row>
    <row r="778" spans="2:4" x14ac:dyDescent="0.25">
      <c r="B778" s="7"/>
      <c r="C778" s="8"/>
      <c r="D778" s="9"/>
    </row>
    <row r="779" spans="2:4" x14ac:dyDescent="0.25">
      <c r="B779" s="7"/>
      <c r="C779" s="8"/>
      <c r="D779" s="9"/>
    </row>
    <row r="780" spans="2:4" x14ac:dyDescent="0.25">
      <c r="B780" s="7"/>
      <c r="C780" s="8"/>
      <c r="D780" s="9"/>
    </row>
    <row r="781" spans="2:4" x14ac:dyDescent="0.25">
      <c r="B781" s="7"/>
      <c r="C781" s="8"/>
      <c r="D781" s="9"/>
    </row>
    <row r="782" spans="2:4" x14ac:dyDescent="0.25">
      <c r="B782" s="7"/>
      <c r="C782" s="8"/>
      <c r="D782" s="9"/>
    </row>
    <row r="783" spans="2:4" x14ac:dyDescent="0.25">
      <c r="B783" s="7"/>
      <c r="C783" s="8"/>
      <c r="D783" s="9"/>
    </row>
    <row r="784" spans="2:4" x14ac:dyDescent="0.25">
      <c r="B784" s="7"/>
      <c r="C784" s="8"/>
      <c r="D784" s="9"/>
    </row>
    <row r="785" spans="2:4" x14ac:dyDescent="0.25">
      <c r="B785" s="7"/>
      <c r="C785" s="8"/>
      <c r="D785" s="9"/>
    </row>
    <row r="786" spans="2:4" x14ac:dyDescent="0.25">
      <c r="B786" s="7"/>
      <c r="C786" s="8"/>
      <c r="D786" s="9"/>
    </row>
    <row r="787" spans="2:4" x14ac:dyDescent="0.25">
      <c r="B787" s="7"/>
      <c r="C787" s="8"/>
      <c r="D787" s="9"/>
    </row>
    <row r="788" spans="2:4" x14ac:dyDescent="0.25">
      <c r="B788" s="7"/>
      <c r="C788" s="8"/>
      <c r="D788" s="9"/>
    </row>
    <row r="789" spans="2:4" x14ac:dyDescent="0.25">
      <c r="B789" s="7"/>
      <c r="C789" s="8"/>
      <c r="D789" s="9"/>
    </row>
    <row r="790" spans="2:4" x14ac:dyDescent="0.25">
      <c r="B790" s="7"/>
      <c r="C790" s="8"/>
      <c r="D790" s="9"/>
    </row>
    <row r="791" spans="2:4" x14ac:dyDescent="0.25">
      <c r="B791" s="7"/>
      <c r="C791" s="8"/>
      <c r="D791" s="9"/>
    </row>
    <row r="792" spans="2:4" x14ac:dyDescent="0.25">
      <c r="B792" s="7"/>
      <c r="C792" s="8"/>
      <c r="D792" s="9"/>
    </row>
    <row r="793" spans="2:4" x14ac:dyDescent="0.25">
      <c r="B793" s="7"/>
      <c r="C793" s="8"/>
      <c r="D793" s="9"/>
    </row>
    <row r="794" spans="2:4" x14ac:dyDescent="0.25">
      <c r="B794" s="7"/>
      <c r="C794" s="8"/>
      <c r="D794" s="9"/>
    </row>
    <row r="795" spans="2:4" x14ac:dyDescent="0.25">
      <c r="B795" s="7"/>
      <c r="C795" s="8"/>
      <c r="D795" s="9"/>
    </row>
    <row r="796" spans="2:4" x14ac:dyDescent="0.25">
      <c r="B796" s="7"/>
      <c r="C796" s="8"/>
      <c r="D796" s="9"/>
    </row>
    <row r="797" spans="2:4" x14ac:dyDescent="0.25">
      <c r="B797" s="7"/>
      <c r="C797" s="8"/>
      <c r="D797" s="9"/>
    </row>
    <row r="798" spans="2:4" x14ac:dyDescent="0.25">
      <c r="B798" s="7"/>
      <c r="C798" s="8"/>
      <c r="D798" s="9"/>
    </row>
    <row r="799" spans="2:4" x14ac:dyDescent="0.25">
      <c r="B799" s="7"/>
      <c r="C799" s="8"/>
      <c r="D799" s="9"/>
    </row>
    <row r="800" spans="2:4" x14ac:dyDescent="0.25">
      <c r="B800" s="7"/>
      <c r="C800" s="8"/>
      <c r="D800" s="9"/>
    </row>
    <row r="801" spans="2:4" x14ac:dyDescent="0.25">
      <c r="B801" s="7"/>
      <c r="C801" s="8"/>
      <c r="D801" s="9"/>
    </row>
    <row r="802" spans="2:4" x14ac:dyDescent="0.25">
      <c r="B802" s="7"/>
      <c r="C802" s="8"/>
      <c r="D802" s="9"/>
    </row>
    <row r="803" spans="2:4" x14ac:dyDescent="0.25">
      <c r="B803" s="7"/>
      <c r="C803" s="8"/>
      <c r="D803" s="9"/>
    </row>
    <row r="804" spans="2:4" x14ac:dyDescent="0.25">
      <c r="B804" s="7"/>
      <c r="C804" s="8"/>
      <c r="D804" s="9"/>
    </row>
    <row r="805" spans="2:4" x14ac:dyDescent="0.25">
      <c r="B805" s="7"/>
      <c r="C805" s="8"/>
      <c r="D805" s="9"/>
    </row>
    <row r="806" spans="2:4" x14ac:dyDescent="0.25">
      <c r="B806" s="7"/>
      <c r="C806" s="8"/>
      <c r="D806" s="9"/>
    </row>
    <row r="807" spans="2:4" x14ac:dyDescent="0.25">
      <c r="B807" s="7"/>
      <c r="C807" s="8"/>
      <c r="D807" s="9"/>
    </row>
    <row r="808" spans="2:4" x14ac:dyDescent="0.25">
      <c r="B808" s="7"/>
      <c r="C808" s="8"/>
      <c r="D808" s="9"/>
    </row>
    <row r="809" spans="2:4" x14ac:dyDescent="0.25">
      <c r="B809" s="7"/>
      <c r="C809" s="8"/>
      <c r="D809" s="9"/>
    </row>
    <row r="810" spans="2:4" x14ac:dyDescent="0.25">
      <c r="B810" s="7"/>
      <c r="C810" s="8"/>
      <c r="D810" s="9"/>
    </row>
    <row r="811" spans="2:4" x14ac:dyDescent="0.25">
      <c r="B811" s="7"/>
      <c r="C811" s="8"/>
      <c r="D811" s="9"/>
    </row>
    <row r="812" spans="2:4" x14ac:dyDescent="0.25">
      <c r="B812" s="7"/>
      <c r="C812" s="8"/>
      <c r="D812" s="9"/>
    </row>
    <row r="813" spans="2:4" x14ac:dyDescent="0.25">
      <c r="B813" s="7"/>
      <c r="C813" s="8"/>
      <c r="D813" s="9"/>
    </row>
    <row r="814" spans="2:4" x14ac:dyDescent="0.25">
      <c r="B814" s="7"/>
      <c r="C814" s="8"/>
      <c r="D814" s="9"/>
    </row>
    <row r="815" spans="2:4" x14ac:dyDescent="0.25">
      <c r="B815" s="7"/>
      <c r="C815" s="8"/>
      <c r="D815" s="9"/>
    </row>
    <row r="816" spans="2:4" x14ac:dyDescent="0.25">
      <c r="B816" s="7"/>
      <c r="C816" s="8"/>
      <c r="D816" s="9"/>
    </row>
    <row r="817" spans="2:4" x14ac:dyDescent="0.25">
      <c r="B817" s="7"/>
      <c r="C817" s="8"/>
      <c r="D817" s="9"/>
    </row>
    <row r="818" spans="2:4" x14ac:dyDescent="0.25">
      <c r="B818" s="7"/>
      <c r="C818" s="8"/>
      <c r="D818" s="9"/>
    </row>
    <row r="819" spans="2:4" x14ac:dyDescent="0.25">
      <c r="B819" s="7"/>
      <c r="C819" s="8"/>
      <c r="D819" s="9"/>
    </row>
    <row r="820" spans="2:4" x14ac:dyDescent="0.25">
      <c r="B820" s="7"/>
      <c r="C820" s="8"/>
      <c r="D820" s="9"/>
    </row>
    <row r="821" spans="2:4" x14ac:dyDescent="0.25">
      <c r="B821" s="7"/>
      <c r="C821" s="8"/>
      <c r="D821" s="9"/>
    </row>
    <row r="822" spans="2:4" x14ac:dyDescent="0.25">
      <c r="B822" s="7"/>
      <c r="C822" s="8"/>
      <c r="D822" s="9"/>
    </row>
    <row r="823" spans="2:4" x14ac:dyDescent="0.25">
      <c r="B823" s="7"/>
      <c r="C823" s="8"/>
      <c r="D823" s="9"/>
    </row>
    <row r="824" spans="2:4" x14ac:dyDescent="0.25">
      <c r="B824" s="7"/>
      <c r="C824" s="8"/>
      <c r="D824" s="9"/>
    </row>
    <row r="825" spans="2:4" x14ac:dyDescent="0.25">
      <c r="B825" s="7"/>
      <c r="C825" s="8"/>
      <c r="D825" s="9"/>
    </row>
    <row r="826" spans="2:4" x14ac:dyDescent="0.25">
      <c r="B826" s="7"/>
      <c r="C826" s="8"/>
      <c r="D826" s="9"/>
    </row>
    <row r="827" spans="2:4" x14ac:dyDescent="0.25">
      <c r="B827" s="7"/>
      <c r="C827" s="8"/>
      <c r="D827" s="9"/>
    </row>
    <row r="828" spans="2:4" x14ac:dyDescent="0.25">
      <c r="B828" s="7"/>
      <c r="C828" s="8"/>
      <c r="D828" s="9"/>
    </row>
    <row r="829" spans="2:4" x14ac:dyDescent="0.25">
      <c r="B829" s="7"/>
      <c r="C829" s="8"/>
      <c r="D829" s="9"/>
    </row>
    <row r="830" spans="2:4" x14ac:dyDescent="0.25">
      <c r="B830" s="7"/>
      <c r="C830" s="8"/>
      <c r="D830" s="9"/>
    </row>
    <row r="831" spans="2:4" x14ac:dyDescent="0.25">
      <c r="B831" s="7"/>
      <c r="C831" s="8"/>
      <c r="D831" s="9"/>
    </row>
    <row r="832" spans="2:4" x14ac:dyDescent="0.25">
      <c r="B832" s="7"/>
      <c r="C832" s="8"/>
      <c r="D832" s="9"/>
    </row>
    <row r="833" spans="2:4" x14ac:dyDescent="0.25">
      <c r="B833" s="7"/>
      <c r="C833" s="8"/>
      <c r="D833" s="9"/>
    </row>
    <row r="834" spans="2:4" x14ac:dyDescent="0.25">
      <c r="B834" s="7"/>
      <c r="C834" s="8"/>
      <c r="D834" s="9"/>
    </row>
    <row r="835" spans="2:4" x14ac:dyDescent="0.25">
      <c r="B835" s="7"/>
      <c r="C835" s="8"/>
      <c r="D835" s="9"/>
    </row>
    <row r="836" spans="2:4" x14ac:dyDescent="0.25">
      <c r="B836" s="7"/>
      <c r="C836" s="8"/>
      <c r="D836" s="9"/>
    </row>
    <row r="837" spans="2:4" x14ac:dyDescent="0.25">
      <c r="B837" s="7"/>
      <c r="C837" s="8"/>
      <c r="D837" s="9"/>
    </row>
    <row r="838" spans="2:4" x14ac:dyDescent="0.25">
      <c r="B838" s="7"/>
      <c r="C838" s="8"/>
      <c r="D838" s="9"/>
    </row>
    <row r="839" spans="2:4" x14ac:dyDescent="0.25">
      <c r="B839" s="7"/>
      <c r="C839" s="8"/>
      <c r="D839" s="9"/>
    </row>
    <row r="840" spans="2:4" x14ac:dyDescent="0.25">
      <c r="B840" s="7"/>
      <c r="C840" s="8"/>
      <c r="D840" s="9"/>
    </row>
    <row r="841" spans="2:4" x14ac:dyDescent="0.25">
      <c r="B841" s="7"/>
      <c r="C841" s="8"/>
      <c r="D841" s="9"/>
    </row>
    <row r="842" spans="2:4" x14ac:dyDescent="0.25">
      <c r="B842" s="7"/>
      <c r="C842" s="8"/>
      <c r="D842" s="9"/>
    </row>
    <row r="843" spans="2:4" x14ac:dyDescent="0.25">
      <c r="B843" s="7"/>
      <c r="C843" s="8"/>
      <c r="D843" s="9"/>
    </row>
    <row r="844" spans="2:4" x14ac:dyDescent="0.25">
      <c r="B844" s="7"/>
      <c r="C844" s="8"/>
      <c r="D844" s="9"/>
    </row>
    <row r="845" spans="2:4" x14ac:dyDescent="0.25">
      <c r="B845" s="7"/>
      <c r="C845" s="8"/>
      <c r="D845" s="9"/>
    </row>
    <row r="846" spans="2:4" x14ac:dyDescent="0.25">
      <c r="B846" s="7"/>
      <c r="C846" s="8"/>
      <c r="D846" s="9"/>
    </row>
    <row r="847" spans="2:4" x14ac:dyDescent="0.25">
      <c r="B847" s="7"/>
      <c r="C847" s="8"/>
      <c r="D847" s="9"/>
    </row>
    <row r="848" spans="2:4" x14ac:dyDescent="0.25">
      <c r="B848" s="7"/>
      <c r="C848" s="8"/>
      <c r="D848" s="9"/>
    </row>
    <row r="849" spans="2:4" x14ac:dyDescent="0.25">
      <c r="B849" s="7"/>
      <c r="C849" s="8"/>
      <c r="D849" s="9"/>
    </row>
    <row r="850" spans="2:4" x14ac:dyDescent="0.25">
      <c r="B850" s="7"/>
      <c r="C850" s="8"/>
      <c r="D850" s="9"/>
    </row>
    <row r="851" spans="2:4" x14ac:dyDescent="0.25">
      <c r="B851" s="7"/>
      <c r="C851" s="8"/>
      <c r="D851" s="9"/>
    </row>
    <row r="852" spans="2:4" x14ac:dyDescent="0.25">
      <c r="B852" s="7"/>
      <c r="C852" s="8"/>
      <c r="D852" s="9"/>
    </row>
    <row r="853" spans="2:4" x14ac:dyDescent="0.25">
      <c r="B853" s="7"/>
      <c r="C853" s="8"/>
      <c r="D853" s="9"/>
    </row>
    <row r="854" spans="2:4" x14ac:dyDescent="0.25">
      <c r="B854" s="7"/>
      <c r="C854" s="8"/>
      <c r="D854" s="9"/>
    </row>
    <row r="855" spans="2:4" x14ac:dyDescent="0.25">
      <c r="B855" s="7"/>
      <c r="C855" s="8"/>
      <c r="D855" s="9"/>
    </row>
    <row r="856" spans="2:4" x14ac:dyDescent="0.25">
      <c r="B856" s="7"/>
      <c r="C856" s="8"/>
      <c r="D856" s="9"/>
    </row>
    <row r="857" spans="2:4" x14ac:dyDescent="0.25">
      <c r="B857" s="7"/>
      <c r="C857" s="8"/>
      <c r="D857" s="9"/>
    </row>
    <row r="858" spans="2:4" x14ac:dyDescent="0.25">
      <c r="B858" s="7"/>
      <c r="C858" s="8"/>
      <c r="D858" s="9"/>
    </row>
    <row r="859" spans="2:4" x14ac:dyDescent="0.25">
      <c r="B859" s="7"/>
      <c r="C859" s="8"/>
      <c r="D859" s="9"/>
    </row>
    <row r="860" spans="2:4" x14ac:dyDescent="0.25">
      <c r="B860" s="7"/>
      <c r="C860" s="8"/>
      <c r="D860" s="9"/>
    </row>
    <row r="861" spans="2:4" x14ac:dyDescent="0.25">
      <c r="B861" s="7"/>
      <c r="C861" s="8"/>
      <c r="D861" s="9"/>
    </row>
    <row r="862" spans="2:4" x14ac:dyDescent="0.25">
      <c r="B862" s="7"/>
      <c r="C862" s="8"/>
      <c r="D862" s="9"/>
    </row>
    <row r="863" spans="2:4" x14ac:dyDescent="0.25">
      <c r="B863" s="7"/>
      <c r="C863" s="8"/>
      <c r="D863" s="9"/>
    </row>
    <row r="864" spans="2:4" x14ac:dyDescent="0.25">
      <c r="B864" s="7"/>
      <c r="C864" s="8"/>
      <c r="D864" s="9"/>
    </row>
    <row r="865" spans="2:4" x14ac:dyDescent="0.25">
      <c r="B865" s="7"/>
      <c r="C865" s="8"/>
      <c r="D865" s="9"/>
    </row>
    <row r="866" spans="2:4" x14ac:dyDescent="0.25">
      <c r="B866" s="7"/>
      <c r="C866" s="8"/>
      <c r="D866" s="9"/>
    </row>
    <row r="867" spans="2:4" x14ac:dyDescent="0.25">
      <c r="B867" s="7"/>
      <c r="C867" s="8"/>
      <c r="D867" s="9"/>
    </row>
    <row r="868" spans="2:4" x14ac:dyDescent="0.25">
      <c r="B868" s="7"/>
      <c r="C868" s="8"/>
      <c r="D868" s="9"/>
    </row>
    <row r="869" spans="2:4" x14ac:dyDescent="0.25">
      <c r="B869" s="7"/>
      <c r="C869" s="8"/>
      <c r="D869" s="9"/>
    </row>
    <row r="870" spans="2:4" x14ac:dyDescent="0.25">
      <c r="B870" s="7"/>
      <c r="C870" s="8"/>
      <c r="D870" s="9"/>
    </row>
    <row r="871" spans="2:4" x14ac:dyDescent="0.25">
      <c r="B871" s="7"/>
      <c r="C871" s="8"/>
      <c r="D871" s="9"/>
    </row>
    <row r="872" spans="2:4" x14ac:dyDescent="0.25">
      <c r="B872" s="7"/>
      <c r="C872" s="8"/>
      <c r="D872" s="9"/>
    </row>
    <row r="873" spans="2:4" x14ac:dyDescent="0.25">
      <c r="B873" s="7"/>
      <c r="C873" s="8"/>
      <c r="D873" s="9"/>
    </row>
    <row r="874" spans="2:4" x14ac:dyDescent="0.25">
      <c r="B874" s="7"/>
      <c r="C874" s="8"/>
      <c r="D874" s="9"/>
    </row>
    <row r="875" spans="2:4" x14ac:dyDescent="0.25">
      <c r="B875" s="7"/>
      <c r="C875" s="8"/>
      <c r="D875" s="9"/>
    </row>
    <row r="876" spans="2:4" x14ac:dyDescent="0.25">
      <c r="B876" s="7"/>
      <c r="C876" s="8"/>
      <c r="D876" s="9"/>
    </row>
    <row r="877" spans="2:4" x14ac:dyDescent="0.25">
      <c r="B877" s="7"/>
      <c r="C877" s="8"/>
      <c r="D877" s="9"/>
    </row>
    <row r="878" spans="2:4" x14ac:dyDescent="0.25">
      <c r="B878" s="7"/>
      <c r="C878" s="8"/>
      <c r="D878" s="9"/>
    </row>
    <row r="879" spans="2:4" x14ac:dyDescent="0.25">
      <c r="B879" s="7"/>
      <c r="C879" s="8"/>
      <c r="D879" s="9"/>
    </row>
    <row r="880" spans="2:4" x14ac:dyDescent="0.25">
      <c r="B880" s="7"/>
      <c r="C880" s="8"/>
      <c r="D880" s="9"/>
    </row>
    <row r="881" spans="2:4" x14ac:dyDescent="0.25">
      <c r="B881" s="7"/>
      <c r="C881" s="8"/>
      <c r="D881" s="9"/>
    </row>
    <row r="882" spans="2:4" x14ac:dyDescent="0.25">
      <c r="B882" s="7"/>
      <c r="C882" s="8"/>
      <c r="D882" s="9"/>
    </row>
    <row r="883" spans="2:4" x14ac:dyDescent="0.25">
      <c r="B883" s="7"/>
      <c r="C883" s="8"/>
      <c r="D883" s="9"/>
    </row>
    <row r="884" spans="2:4" x14ac:dyDescent="0.25">
      <c r="B884" s="7"/>
      <c r="C884" s="8"/>
      <c r="D884" s="9"/>
    </row>
    <row r="885" spans="2:4" x14ac:dyDescent="0.25">
      <c r="B885" s="7"/>
      <c r="C885" s="8"/>
      <c r="D885" s="9"/>
    </row>
    <row r="886" spans="2:4" x14ac:dyDescent="0.25">
      <c r="B886" s="7"/>
      <c r="C886" s="8"/>
      <c r="D886" s="9"/>
    </row>
    <row r="887" spans="2:4" x14ac:dyDescent="0.25">
      <c r="B887" s="7"/>
      <c r="C887" s="8"/>
      <c r="D887" s="9"/>
    </row>
    <row r="888" spans="2:4" x14ac:dyDescent="0.25">
      <c r="B888" s="7"/>
      <c r="C888" s="8"/>
      <c r="D888" s="9"/>
    </row>
    <row r="889" spans="2:4" x14ac:dyDescent="0.25">
      <c r="B889" s="7"/>
      <c r="C889" s="8"/>
      <c r="D889" s="9"/>
    </row>
    <row r="890" spans="2:4" x14ac:dyDescent="0.25">
      <c r="B890" s="7"/>
      <c r="C890" s="8"/>
      <c r="D890" s="9"/>
    </row>
    <row r="891" spans="2:4" x14ac:dyDescent="0.25">
      <c r="B891" s="7"/>
      <c r="C891" s="8"/>
      <c r="D891" s="9"/>
    </row>
    <row r="892" spans="2:4" x14ac:dyDescent="0.25">
      <c r="B892" s="7"/>
      <c r="C892" s="8"/>
      <c r="D892" s="9"/>
    </row>
    <row r="893" spans="2:4" x14ac:dyDescent="0.25">
      <c r="B893" s="7"/>
      <c r="C893" s="8"/>
      <c r="D893" s="9"/>
    </row>
    <row r="894" spans="2:4" x14ac:dyDescent="0.25">
      <c r="B894" s="7"/>
      <c r="C894" s="8"/>
      <c r="D894" s="9"/>
    </row>
    <row r="895" spans="2:4" x14ac:dyDescent="0.25">
      <c r="B895" s="7"/>
      <c r="C895" s="8"/>
      <c r="D895" s="9"/>
    </row>
    <row r="896" spans="2:4" x14ac:dyDescent="0.25">
      <c r="B896" s="7"/>
      <c r="C896" s="8"/>
      <c r="D896" s="9"/>
    </row>
    <row r="897" spans="2:4" x14ac:dyDescent="0.25">
      <c r="B897" s="7"/>
      <c r="C897" s="8"/>
      <c r="D897" s="9"/>
    </row>
    <row r="898" spans="2:4" x14ac:dyDescent="0.25">
      <c r="B898" s="7"/>
      <c r="C898" s="8"/>
      <c r="D898" s="9"/>
    </row>
    <row r="899" spans="2:4" x14ac:dyDescent="0.25">
      <c r="B899" s="7"/>
      <c r="C899" s="8"/>
      <c r="D899" s="9"/>
    </row>
    <row r="900" spans="2:4" x14ac:dyDescent="0.25">
      <c r="B900" s="7"/>
      <c r="C900" s="8"/>
      <c r="D900" s="9"/>
    </row>
    <row r="901" spans="2:4" x14ac:dyDescent="0.25">
      <c r="B901" s="7"/>
      <c r="C901" s="8"/>
      <c r="D901" s="9"/>
    </row>
    <row r="902" spans="2:4" x14ac:dyDescent="0.25">
      <c r="B902" s="7"/>
      <c r="C902" s="8"/>
      <c r="D902" s="9"/>
    </row>
    <row r="903" spans="2:4" x14ac:dyDescent="0.25">
      <c r="B903" s="7"/>
      <c r="C903" s="8"/>
      <c r="D903" s="9"/>
    </row>
    <row r="904" spans="2:4" x14ac:dyDescent="0.25">
      <c r="B904" s="7"/>
      <c r="C904" s="8"/>
      <c r="D904" s="9"/>
    </row>
    <row r="905" spans="2:4" x14ac:dyDescent="0.25">
      <c r="B905" s="7"/>
      <c r="C905" s="8"/>
      <c r="D905" s="9"/>
    </row>
    <row r="906" spans="2:4" x14ac:dyDescent="0.25">
      <c r="B906" s="7"/>
      <c r="C906" s="8"/>
      <c r="D906" s="9"/>
    </row>
    <row r="907" spans="2:4" x14ac:dyDescent="0.25">
      <c r="B907" s="7"/>
      <c r="C907" s="8"/>
      <c r="D907" s="9"/>
    </row>
    <row r="908" spans="2:4" x14ac:dyDescent="0.25">
      <c r="B908" s="7"/>
      <c r="C908" s="8"/>
      <c r="D908" s="9"/>
    </row>
    <row r="909" spans="2:4" x14ac:dyDescent="0.25">
      <c r="B909" s="7"/>
      <c r="C909" s="8"/>
      <c r="D909" s="9"/>
    </row>
    <row r="910" spans="2:4" x14ac:dyDescent="0.25">
      <c r="B910" s="7"/>
      <c r="C910" s="8"/>
      <c r="D910" s="9"/>
    </row>
    <row r="911" spans="2:4" x14ac:dyDescent="0.25">
      <c r="B911" s="7"/>
      <c r="C911" s="8"/>
      <c r="D911" s="9"/>
    </row>
    <row r="912" spans="2:4" x14ac:dyDescent="0.25">
      <c r="B912" s="7"/>
      <c r="C912" s="8"/>
      <c r="D912" s="9"/>
    </row>
    <row r="913" spans="2:4" x14ac:dyDescent="0.25">
      <c r="B913" s="7"/>
      <c r="C913" s="8"/>
      <c r="D913" s="9"/>
    </row>
    <row r="914" spans="2:4" x14ac:dyDescent="0.25">
      <c r="B914" s="7"/>
      <c r="C914" s="8"/>
      <c r="D914" s="9"/>
    </row>
    <row r="915" spans="2:4" x14ac:dyDescent="0.25">
      <c r="B915" s="7"/>
      <c r="C915" s="8"/>
      <c r="D915" s="9"/>
    </row>
    <row r="916" spans="2:4" x14ac:dyDescent="0.25">
      <c r="B916" s="7"/>
      <c r="C916" s="8"/>
      <c r="D916" s="9"/>
    </row>
    <row r="917" spans="2:4" x14ac:dyDescent="0.25">
      <c r="B917" s="7"/>
      <c r="C917" s="8"/>
      <c r="D917" s="9"/>
    </row>
    <row r="918" spans="2:4" x14ac:dyDescent="0.25">
      <c r="B918" s="7"/>
      <c r="C918" s="8"/>
      <c r="D918" s="9"/>
    </row>
    <row r="919" spans="2:4" x14ac:dyDescent="0.25">
      <c r="B919" s="7"/>
      <c r="C919" s="8"/>
      <c r="D919" s="9"/>
    </row>
    <row r="920" spans="2:4" x14ac:dyDescent="0.25">
      <c r="B920" s="7"/>
      <c r="C920" s="8"/>
      <c r="D920" s="9"/>
    </row>
    <row r="921" spans="2:4" x14ac:dyDescent="0.25">
      <c r="B921" s="7"/>
      <c r="C921" s="8"/>
      <c r="D921" s="9"/>
    </row>
    <row r="922" spans="2:4" x14ac:dyDescent="0.25">
      <c r="B922" s="7"/>
      <c r="C922" s="8"/>
      <c r="D922" s="9"/>
    </row>
    <row r="923" spans="2:4" x14ac:dyDescent="0.25">
      <c r="B923" s="7"/>
      <c r="C923" s="8"/>
      <c r="D923" s="9"/>
    </row>
    <row r="924" spans="2:4" x14ac:dyDescent="0.25">
      <c r="B924" s="7"/>
      <c r="C924" s="8"/>
      <c r="D924" s="9"/>
    </row>
    <row r="925" spans="2:4" x14ac:dyDescent="0.25">
      <c r="B925" s="7"/>
      <c r="C925" s="8"/>
      <c r="D925" s="9"/>
    </row>
    <row r="926" spans="2:4" x14ac:dyDescent="0.25">
      <c r="B926" s="7"/>
      <c r="C926" s="8"/>
      <c r="D926" s="9"/>
    </row>
    <row r="927" spans="2:4" x14ac:dyDescent="0.25">
      <c r="B927" s="7"/>
      <c r="C927" s="8"/>
      <c r="D927" s="9"/>
    </row>
    <row r="928" spans="2:4" x14ac:dyDescent="0.25">
      <c r="B928" s="7"/>
      <c r="C928" s="8"/>
      <c r="D928" s="9"/>
    </row>
    <row r="929" spans="2:4" x14ac:dyDescent="0.25">
      <c r="B929" s="7"/>
      <c r="C929" s="8"/>
      <c r="D929" s="9"/>
    </row>
    <row r="930" spans="2:4" x14ac:dyDescent="0.25">
      <c r="B930" s="7"/>
      <c r="C930" s="8"/>
      <c r="D930" s="9"/>
    </row>
    <row r="931" spans="2:4" x14ac:dyDescent="0.25">
      <c r="B931" s="7"/>
      <c r="C931" s="8"/>
      <c r="D931" s="9"/>
    </row>
    <row r="932" spans="2:4" x14ac:dyDescent="0.25">
      <c r="B932" s="7"/>
      <c r="C932" s="8"/>
      <c r="D932" s="9"/>
    </row>
    <row r="933" spans="2:4" x14ac:dyDescent="0.25">
      <c r="B933" s="7"/>
      <c r="C933" s="8"/>
      <c r="D933" s="9"/>
    </row>
    <row r="934" spans="2:4" x14ac:dyDescent="0.25">
      <c r="B934" s="7"/>
      <c r="C934" s="8"/>
      <c r="D934" s="9"/>
    </row>
    <row r="935" spans="2:4" x14ac:dyDescent="0.25">
      <c r="B935" s="7"/>
      <c r="C935" s="8"/>
      <c r="D935" s="9"/>
    </row>
    <row r="936" spans="2:4" x14ac:dyDescent="0.25">
      <c r="B936" s="7"/>
      <c r="C936" s="8"/>
      <c r="D936" s="9"/>
    </row>
    <row r="937" spans="2:4" x14ac:dyDescent="0.25">
      <c r="B937" s="7"/>
      <c r="C937" s="8"/>
      <c r="D937" s="9"/>
    </row>
    <row r="938" spans="2:4" x14ac:dyDescent="0.25">
      <c r="B938" s="7"/>
      <c r="C938" s="8"/>
      <c r="D938" s="9"/>
    </row>
    <row r="939" spans="2:4" x14ac:dyDescent="0.25">
      <c r="B939" s="7"/>
      <c r="C939" s="8"/>
      <c r="D939" s="9"/>
    </row>
    <row r="940" spans="2:4" x14ac:dyDescent="0.25">
      <c r="B940" s="7"/>
      <c r="C940" s="8"/>
      <c r="D940" s="9"/>
    </row>
    <row r="941" spans="2:4" x14ac:dyDescent="0.25">
      <c r="B941" s="7"/>
      <c r="C941" s="8"/>
      <c r="D941" s="9"/>
    </row>
    <row r="942" spans="2:4" x14ac:dyDescent="0.25">
      <c r="B942" s="7"/>
      <c r="C942" s="8"/>
      <c r="D942" s="9"/>
    </row>
    <row r="943" spans="2:4" x14ac:dyDescent="0.25">
      <c r="B943" s="7"/>
      <c r="C943" s="8"/>
      <c r="D943" s="9"/>
    </row>
    <row r="944" spans="2:4" x14ac:dyDescent="0.25">
      <c r="B944" s="7"/>
      <c r="C944" s="8"/>
      <c r="D944" s="9"/>
    </row>
    <row r="945" spans="2:4" x14ac:dyDescent="0.25">
      <c r="B945" s="7"/>
      <c r="C945" s="8"/>
      <c r="D945" s="9"/>
    </row>
    <row r="946" spans="2:4" x14ac:dyDescent="0.25">
      <c r="B946" s="7"/>
      <c r="C946" s="8"/>
      <c r="D946" s="9"/>
    </row>
    <row r="947" spans="2:4" x14ac:dyDescent="0.25">
      <c r="B947" s="7"/>
      <c r="C947" s="8"/>
      <c r="D947" s="9"/>
    </row>
    <row r="948" spans="2:4" x14ac:dyDescent="0.25">
      <c r="B948" s="7"/>
      <c r="C948" s="8"/>
      <c r="D948" s="9"/>
    </row>
    <row r="949" spans="2:4" x14ac:dyDescent="0.25">
      <c r="B949" s="7"/>
      <c r="C949" s="8"/>
      <c r="D949" s="9"/>
    </row>
    <row r="950" spans="2:4" x14ac:dyDescent="0.25">
      <c r="B950" s="7"/>
      <c r="C950" s="8"/>
      <c r="D950" s="9"/>
    </row>
    <row r="951" spans="2:4" x14ac:dyDescent="0.25">
      <c r="B951" s="7"/>
      <c r="C951" s="8"/>
      <c r="D951" s="9"/>
    </row>
    <row r="952" spans="2:4" x14ac:dyDescent="0.25">
      <c r="B952" s="7"/>
      <c r="C952" s="8"/>
      <c r="D952" s="9"/>
    </row>
    <row r="953" spans="2:4" x14ac:dyDescent="0.25">
      <c r="B953" s="7"/>
      <c r="C953" s="8"/>
      <c r="D953" s="9"/>
    </row>
    <row r="954" spans="2:4" x14ac:dyDescent="0.25">
      <c r="B954" s="7"/>
      <c r="C954" s="8"/>
      <c r="D954" s="9"/>
    </row>
    <row r="955" spans="2:4" x14ac:dyDescent="0.25">
      <c r="B955" s="7"/>
      <c r="C955" s="8"/>
      <c r="D955" s="9"/>
    </row>
    <row r="956" spans="2:4" x14ac:dyDescent="0.25">
      <c r="B956" s="7"/>
      <c r="C956" s="8"/>
      <c r="D956" s="9"/>
    </row>
    <row r="957" spans="2:4" x14ac:dyDescent="0.25">
      <c r="B957" s="7"/>
      <c r="C957" s="8"/>
      <c r="D957" s="9"/>
    </row>
    <row r="958" spans="2:4" x14ac:dyDescent="0.25">
      <c r="B958" s="7"/>
      <c r="C958" s="8"/>
      <c r="D958" s="9"/>
    </row>
    <row r="959" spans="2:4" x14ac:dyDescent="0.25">
      <c r="B959" s="7"/>
      <c r="C959" s="8"/>
      <c r="D959" s="9"/>
    </row>
    <row r="960" spans="2:4" x14ac:dyDescent="0.25">
      <c r="B960" s="7"/>
      <c r="C960" s="8"/>
      <c r="D960" s="9"/>
    </row>
    <row r="961" spans="2:4" x14ac:dyDescent="0.25">
      <c r="B961" s="7"/>
      <c r="C961" s="8"/>
      <c r="D961" s="9"/>
    </row>
    <row r="962" spans="2:4" x14ac:dyDescent="0.25">
      <c r="B962" s="7"/>
      <c r="C962" s="8"/>
      <c r="D962" s="9"/>
    </row>
    <row r="963" spans="2:4" x14ac:dyDescent="0.25">
      <c r="B963" s="7"/>
      <c r="C963" s="8"/>
      <c r="D963" s="9"/>
    </row>
    <row r="964" spans="2:4" x14ac:dyDescent="0.25">
      <c r="B964" s="7"/>
      <c r="C964" s="8"/>
      <c r="D964" s="9"/>
    </row>
    <row r="965" spans="2:4" x14ac:dyDescent="0.25">
      <c r="B965" s="7"/>
      <c r="C965" s="8"/>
      <c r="D965" s="9"/>
    </row>
    <row r="966" spans="2:4" x14ac:dyDescent="0.25">
      <c r="B966" s="7"/>
      <c r="C966" s="8"/>
      <c r="D966" s="9"/>
    </row>
    <row r="967" spans="2:4" x14ac:dyDescent="0.25">
      <c r="B967" s="7"/>
      <c r="C967" s="8"/>
      <c r="D967" s="9"/>
    </row>
    <row r="968" spans="2:4" x14ac:dyDescent="0.25">
      <c r="B968" s="7"/>
      <c r="C968" s="8"/>
      <c r="D968" s="9"/>
    </row>
    <row r="969" spans="2:4" x14ac:dyDescent="0.25">
      <c r="B969" s="7"/>
      <c r="C969" s="8"/>
      <c r="D969" s="9"/>
    </row>
    <row r="970" spans="2:4" x14ac:dyDescent="0.25">
      <c r="B970" s="7"/>
      <c r="C970" s="8"/>
      <c r="D970" s="9"/>
    </row>
    <row r="971" spans="2:4" x14ac:dyDescent="0.25">
      <c r="B971" s="7"/>
      <c r="C971" s="8"/>
      <c r="D971" s="9"/>
    </row>
    <row r="972" spans="2:4" x14ac:dyDescent="0.25">
      <c r="B972" s="7"/>
      <c r="C972" s="8"/>
      <c r="D972" s="9"/>
    </row>
    <row r="973" spans="2:4" x14ac:dyDescent="0.25">
      <c r="B973" s="7"/>
      <c r="C973" s="8"/>
      <c r="D973" s="9"/>
    </row>
    <row r="974" spans="2:4" x14ac:dyDescent="0.25">
      <c r="B974" s="7"/>
      <c r="C974" s="8"/>
      <c r="D974" s="9"/>
    </row>
    <row r="975" spans="2:4" x14ac:dyDescent="0.25">
      <c r="B975" s="7"/>
      <c r="C975" s="8"/>
      <c r="D975" s="9"/>
    </row>
    <row r="976" spans="2:4" x14ac:dyDescent="0.25">
      <c r="B976" s="7"/>
      <c r="C976" s="8"/>
      <c r="D976" s="9"/>
    </row>
    <row r="977" spans="2:4" x14ac:dyDescent="0.25">
      <c r="B977" s="7"/>
      <c r="C977" s="8"/>
      <c r="D977" s="9"/>
    </row>
    <row r="978" spans="2:4" x14ac:dyDescent="0.25">
      <c r="B978" s="7"/>
      <c r="C978" s="8"/>
      <c r="D978" s="9"/>
    </row>
    <row r="979" spans="2:4" x14ac:dyDescent="0.25">
      <c r="B979" s="7"/>
      <c r="C979" s="8"/>
      <c r="D979" s="9"/>
    </row>
    <row r="980" spans="2:4" x14ac:dyDescent="0.25">
      <c r="B980" s="7"/>
      <c r="C980" s="8"/>
      <c r="D980" s="9"/>
    </row>
    <row r="981" spans="2:4" x14ac:dyDescent="0.25">
      <c r="B981" s="7"/>
      <c r="C981" s="8"/>
      <c r="D981" s="9"/>
    </row>
    <row r="982" spans="2:4" x14ac:dyDescent="0.25">
      <c r="B982" s="7"/>
      <c r="C982" s="8"/>
      <c r="D982" s="9"/>
    </row>
    <row r="983" spans="2:4" x14ac:dyDescent="0.25">
      <c r="B983" s="7"/>
      <c r="C983" s="8"/>
      <c r="D983" s="9"/>
    </row>
    <row r="984" spans="2:4" x14ac:dyDescent="0.25">
      <c r="B984" s="7"/>
      <c r="C984" s="8"/>
      <c r="D984" s="9"/>
    </row>
    <row r="985" spans="2:4" x14ac:dyDescent="0.25">
      <c r="B985" s="7"/>
      <c r="C985" s="8"/>
      <c r="D985" s="9"/>
    </row>
    <row r="986" spans="2:4" x14ac:dyDescent="0.25">
      <c r="B986" s="7"/>
      <c r="C986" s="8"/>
      <c r="D986" s="9"/>
    </row>
    <row r="987" spans="2:4" x14ac:dyDescent="0.25">
      <c r="B987" s="7"/>
      <c r="C987" s="8"/>
      <c r="D987" s="9"/>
    </row>
    <row r="988" spans="2:4" x14ac:dyDescent="0.25">
      <c r="B988" s="7"/>
      <c r="C988" s="8"/>
      <c r="D988" s="9"/>
    </row>
    <row r="989" spans="2:4" x14ac:dyDescent="0.25">
      <c r="B989" s="7"/>
      <c r="C989" s="8"/>
      <c r="D989" s="9"/>
    </row>
    <row r="990" spans="2:4" x14ac:dyDescent="0.25">
      <c r="B990" s="7"/>
      <c r="C990" s="8"/>
      <c r="D990" s="9"/>
    </row>
    <row r="991" spans="2:4" x14ac:dyDescent="0.25">
      <c r="B991" s="7"/>
      <c r="C991" s="8"/>
      <c r="D991" s="9"/>
    </row>
    <row r="992" spans="2:4" x14ac:dyDescent="0.25">
      <c r="B992" s="7"/>
      <c r="C992" s="8"/>
      <c r="D992" s="9"/>
    </row>
    <row r="993" spans="2:4" x14ac:dyDescent="0.25">
      <c r="B993" s="7"/>
      <c r="C993" s="8"/>
      <c r="D993" s="9"/>
    </row>
    <row r="994" spans="2:4" x14ac:dyDescent="0.25">
      <c r="B994" s="7"/>
      <c r="C994" s="8"/>
      <c r="D994" s="9"/>
    </row>
    <row r="995" spans="2:4" x14ac:dyDescent="0.25">
      <c r="B995" s="7"/>
      <c r="C995" s="8"/>
      <c r="D995" s="9"/>
    </row>
    <row r="996" spans="2:4" x14ac:dyDescent="0.25">
      <c r="B996" s="7"/>
      <c r="C996" s="8"/>
      <c r="D996" s="9"/>
    </row>
    <row r="997" spans="2:4" x14ac:dyDescent="0.25">
      <c r="B997" s="7"/>
      <c r="C997" s="8"/>
      <c r="D997" s="9"/>
    </row>
    <row r="998" spans="2:4" x14ac:dyDescent="0.25">
      <c r="B998" s="7"/>
      <c r="C998" s="8"/>
      <c r="D998" s="9"/>
    </row>
    <row r="999" spans="2:4" x14ac:dyDescent="0.25">
      <c r="B999" s="7"/>
      <c r="C999" s="8"/>
      <c r="D999" s="9"/>
    </row>
    <row r="1000" spans="2:4" x14ac:dyDescent="0.25">
      <c r="B1000" s="7"/>
      <c r="C1000" s="8"/>
      <c r="D1000" s="9"/>
    </row>
    <row r="1001" spans="2:4" x14ac:dyDescent="0.25">
      <c r="B1001" s="7"/>
      <c r="C1001" s="8"/>
      <c r="D1001" s="9"/>
    </row>
    <row r="1002" spans="2:4" x14ac:dyDescent="0.25">
      <c r="B1002" s="7"/>
      <c r="C1002" s="8"/>
      <c r="D1002" s="9"/>
    </row>
    <row r="1003" spans="2:4" x14ac:dyDescent="0.25">
      <c r="B1003" s="7"/>
      <c r="C1003" s="8"/>
      <c r="D1003" s="9"/>
    </row>
    <row r="1004" spans="2:4" x14ac:dyDescent="0.25">
      <c r="B1004" s="7"/>
      <c r="C1004" s="8"/>
      <c r="D1004" s="9"/>
    </row>
    <row r="1005" spans="2:4" x14ac:dyDescent="0.25">
      <c r="B1005" s="7"/>
      <c r="C1005" s="8"/>
      <c r="D1005" s="9"/>
    </row>
    <row r="1006" spans="2:4" x14ac:dyDescent="0.25">
      <c r="B1006" s="7"/>
      <c r="C1006" s="8"/>
      <c r="D1006" s="9"/>
    </row>
    <row r="1007" spans="2:4" x14ac:dyDescent="0.25">
      <c r="B1007" s="7"/>
      <c r="C1007" s="8"/>
      <c r="D1007" s="9"/>
    </row>
    <row r="1008" spans="2:4" x14ac:dyDescent="0.25">
      <c r="B1008" s="7"/>
      <c r="C1008" s="8"/>
      <c r="D1008" s="9"/>
    </row>
    <row r="1009" spans="2:4" x14ac:dyDescent="0.25">
      <c r="B1009" s="7"/>
      <c r="C1009" s="8"/>
      <c r="D1009" s="9"/>
    </row>
    <row r="1010" spans="2:4" x14ac:dyDescent="0.25">
      <c r="B1010" s="7"/>
      <c r="C1010" s="8"/>
      <c r="D1010" s="9"/>
    </row>
    <row r="1011" spans="2:4" x14ac:dyDescent="0.25">
      <c r="B1011" s="7"/>
      <c r="C1011" s="8"/>
      <c r="D1011" s="9"/>
    </row>
    <row r="1012" spans="2:4" x14ac:dyDescent="0.25">
      <c r="B1012" s="7"/>
      <c r="C1012" s="8"/>
      <c r="D1012" s="9"/>
    </row>
    <row r="1013" spans="2:4" x14ac:dyDescent="0.25">
      <c r="B1013" s="7"/>
      <c r="C1013" s="8"/>
      <c r="D1013" s="9"/>
    </row>
    <row r="1014" spans="2:4" x14ac:dyDescent="0.25">
      <c r="B1014" s="7"/>
      <c r="C1014" s="8"/>
      <c r="D1014" s="9"/>
    </row>
    <row r="1015" spans="2:4" x14ac:dyDescent="0.25">
      <c r="B1015" s="7"/>
      <c r="C1015" s="8"/>
      <c r="D1015" s="9"/>
    </row>
    <row r="1016" spans="2:4" x14ac:dyDescent="0.25">
      <c r="B1016" s="7"/>
      <c r="C1016" s="8"/>
      <c r="D1016" s="9"/>
    </row>
    <row r="1017" spans="2:4" x14ac:dyDescent="0.25">
      <c r="B1017" s="7"/>
      <c r="C1017" s="8"/>
      <c r="D1017" s="9"/>
    </row>
    <row r="1018" spans="2:4" x14ac:dyDescent="0.25">
      <c r="B1018" s="7"/>
      <c r="C1018" s="8"/>
      <c r="D1018" s="9"/>
    </row>
    <row r="1019" spans="2:4" x14ac:dyDescent="0.25">
      <c r="B1019" s="7"/>
      <c r="C1019" s="8"/>
      <c r="D1019" s="9"/>
    </row>
    <row r="1020" spans="2:4" x14ac:dyDescent="0.25">
      <c r="B1020" s="7"/>
      <c r="C1020" s="8"/>
      <c r="D1020" s="9"/>
    </row>
    <row r="1021" spans="2:4" x14ac:dyDescent="0.25">
      <c r="B1021" s="7"/>
      <c r="C1021" s="8"/>
      <c r="D1021" s="9"/>
    </row>
    <row r="1022" spans="2:4" x14ac:dyDescent="0.25">
      <c r="B1022" s="7"/>
      <c r="C1022" s="8"/>
      <c r="D1022" s="9"/>
    </row>
    <row r="1023" spans="2:4" x14ac:dyDescent="0.25">
      <c r="B1023" s="7"/>
      <c r="C1023" s="8"/>
      <c r="D1023" s="9"/>
    </row>
    <row r="1024" spans="2:4" x14ac:dyDescent="0.25">
      <c r="B1024" s="7"/>
      <c r="C1024" s="8"/>
      <c r="D1024" s="9"/>
    </row>
    <row r="1025" spans="2:4" x14ac:dyDescent="0.25">
      <c r="B1025" s="7"/>
      <c r="C1025" s="8"/>
      <c r="D1025" s="9"/>
    </row>
    <row r="1026" spans="2:4" x14ac:dyDescent="0.25">
      <c r="B1026" s="7"/>
      <c r="C1026" s="8"/>
      <c r="D1026" s="9"/>
    </row>
    <row r="1027" spans="2:4" x14ac:dyDescent="0.25">
      <c r="B1027" s="7"/>
      <c r="C1027" s="8"/>
      <c r="D1027" s="9"/>
    </row>
    <row r="1028" spans="2:4" x14ac:dyDescent="0.25">
      <c r="B1028" s="7"/>
      <c r="C1028" s="8"/>
      <c r="D1028" s="9"/>
    </row>
    <row r="1029" spans="2:4" x14ac:dyDescent="0.25">
      <c r="B1029" s="7"/>
      <c r="C1029" s="8"/>
      <c r="D1029" s="9"/>
    </row>
    <row r="1030" spans="2:4" x14ac:dyDescent="0.25">
      <c r="B1030" s="7"/>
      <c r="C1030" s="8"/>
      <c r="D1030" s="9"/>
    </row>
    <row r="1031" spans="2:4" x14ac:dyDescent="0.25">
      <c r="B1031" s="7"/>
      <c r="C1031" s="8"/>
      <c r="D1031" s="9"/>
    </row>
    <row r="1032" spans="2:4" x14ac:dyDescent="0.25">
      <c r="B1032" s="7"/>
      <c r="C1032" s="8"/>
      <c r="D1032" s="9"/>
    </row>
    <row r="1033" spans="2:4" x14ac:dyDescent="0.25">
      <c r="B1033" s="7"/>
      <c r="C1033" s="8"/>
      <c r="D1033" s="9"/>
    </row>
    <row r="1034" spans="2:4" x14ac:dyDescent="0.25">
      <c r="B1034" s="7"/>
      <c r="C1034" s="8"/>
      <c r="D1034" s="9"/>
    </row>
    <row r="1035" spans="2:4" x14ac:dyDescent="0.25">
      <c r="B1035" s="7"/>
      <c r="C1035" s="8"/>
      <c r="D1035" s="9"/>
    </row>
    <row r="1036" spans="2:4" x14ac:dyDescent="0.25">
      <c r="B1036" s="7"/>
      <c r="C1036" s="8"/>
      <c r="D1036" s="9"/>
    </row>
    <row r="1037" spans="2:4" x14ac:dyDescent="0.25">
      <c r="B1037" s="7"/>
      <c r="C1037" s="8"/>
      <c r="D1037" s="9"/>
    </row>
    <row r="1038" spans="2:4" x14ac:dyDescent="0.25">
      <c r="B1038" s="7"/>
      <c r="C1038" s="8"/>
      <c r="D1038" s="9"/>
    </row>
    <row r="1039" spans="2:4" x14ac:dyDescent="0.25">
      <c r="B1039" s="7"/>
      <c r="C1039" s="8"/>
      <c r="D1039" s="9"/>
    </row>
    <row r="1040" spans="2:4" x14ac:dyDescent="0.25">
      <c r="B1040" s="7"/>
      <c r="C1040" s="8"/>
      <c r="D1040" s="9"/>
    </row>
    <row r="1041" spans="2:4" x14ac:dyDescent="0.25">
      <c r="B1041" s="7"/>
      <c r="C1041" s="8"/>
      <c r="D1041" s="9"/>
    </row>
    <row r="1042" spans="2:4" x14ac:dyDescent="0.25">
      <c r="B1042" s="7"/>
      <c r="C1042" s="8"/>
      <c r="D1042" s="9"/>
    </row>
    <row r="1043" spans="2:4" x14ac:dyDescent="0.25">
      <c r="B1043" s="7"/>
      <c r="C1043" s="8"/>
      <c r="D1043" s="9"/>
    </row>
    <row r="1044" spans="2:4" x14ac:dyDescent="0.25">
      <c r="B1044" s="7"/>
      <c r="C1044" s="8"/>
      <c r="D1044" s="9"/>
    </row>
    <row r="1045" spans="2:4" x14ac:dyDescent="0.25">
      <c r="B1045" s="7"/>
      <c r="C1045" s="8"/>
      <c r="D1045" s="9"/>
    </row>
    <row r="1046" spans="2:4" x14ac:dyDescent="0.25">
      <c r="B1046" s="7"/>
      <c r="C1046" s="8"/>
      <c r="D1046" s="9"/>
    </row>
    <row r="1047" spans="2:4" x14ac:dyDescent="0.25">
      <c r="B1047" s="7"/>
      <c r="C1047" s="8"/>
      <c r="D1047" s="9"/>
    </row>
    <row r="1048" spans="2:4" x14ac:dyDescent="0.25">
      <c r="B1048" s="7"/>
      <c r="C1048" s="8"/>
      <c r="D1048" s="9"/>
    </row>
    <row r="1049" spans="2:4" x14ac:dyDescent="0.25">
      <c r="B1049" s="7"/>
      <c r="C1049" s="8"/>
      <c r="D1049" s="9"/>
    </row>
    <row r="1050" spans="2:4" x14ac:dyDescent="0.25">
      <c r="B1050" s="7"/>
      <c r="C1050" s="8"/>
      <c r="D1050" s="9"/>
    </row>
    <row r="1051" spans="2:4" x14ac:dyDescent="0.25">
      <c r="B1051" s="7"/>
      <c r="C1051" s="8"/>
      <c r="D1051" s="9"/>
    </row>
    <row r="1052" spans="2:4" x14ac:dyDescent="0.25">
      <c r="B1052" s="7"/>
      <c r="C1052" s="8"/>
      <c r="D1052" s="9"/>
    </row>
    <row r="1053" spans="2:4" x14ac:dyDescent="0.25">
      <c r="B1053" s="7"/>
      <c r="C1053" s="8"/>
      <c r="D1053" s="9"/>
    </row>
    <row r="1054" spans="2:4" x14ac:dyDescent="0.25">
      <c r="B1054" s="7"/>
      <c r="C1054" s="8"/>
      <c r="D1054" s="9"/>
    </row>
    <row r="1055" spans="2:4" x14ac:dyDescent="0.25">
      <c r="B1055" s="7"/>
      <c r="C1055" s="8"/>
      <c r="D1055" s="9"/>
    </row>
    <row r="1056" spans="2:4" x14ac:dyDescent="0.25">
      <c r="B1056" s="7"/>
      <c r="C1056" s="8"/>
      <c r="D1056" s="9"/>
    </row>
    <row r="1057" spans="2:4" x14ac:dyDescent="0.25">
      <c r="B1057" s="7"/>
      <c r="C1057" s="8"/>
      <c r="D1057" s="9"/>
    </row>
    <row r="1058" spans="2:4" x14ac:dyDescent="0.25">
      <c r="B1058" s="7"/>
      <c r="C1058" s="8"/>
      <c r="D1058" s="9"/>
    </row>
    <row r="1059" spans="2:4" x14ac:dyDescent="0.25">
      <c r="B1059" s="7"/>
      <c r="C1059" s="8"/>
      <c r="D1059" s="9"/>
    </row>
    <row r="1060" spans="2:4" x14ac:dyDescent="0.25">
      <c r="B1060" s="7"/>
      <c r="C1060" s="8"/>
      <c r="D1060" s="9"/>
    </row>
    <row r="1061" spans="2:4" x14ac:dyDescent="0.25">
      <c r="B1061" s="7"/>
      <c r="C1061" s="8"/>
      <c r="D1061" s="9"/>
    </row>
    <row r="1062" spans="2:4" x14ac:dyDescent="0.25">
      <c r="B1062" s="7"/>
      <c r="C1062" s="8"/>
      <c r="D1062" s="9"/>
    </row>
    <row r="1063" spans="2:4" x14ac:dyDescent="0.25">
      <c r="B1063" s="7"/>
      <c r="C1063" s="8"/>
      <c r="D1063" s="9"/>
    </row>
    <row r="1064" spans="2:4" x14ac:dyDescent="0.25">
      <c r="B1064" s="7"/>
      <c r="C1064" s="8"/>
      <c r="D1064" s="9"/>
    </row>
    <row r="1065" spans="2:4" x14ac:dyDescent="0.25">
      <c r="B1065" s="7"/>
      <c r="C1065" s="8"/>
      <c r="D1065" s="9"/>
    </row>
    <row r="1066" spans="2:4" x14ac:dyDescent="0.25">
      <c r="B1066" s="7"/>
      <c r="C1066" s="8"/>
      <c r="D1066" s="9"/>
    </row>
    <row r="1067" spans="2:4" x14ac:dyDescent="0.25">
      <c r="B1067" s="7"/>
      <c r="C1067" s="8"/>
      <c r="D1067" s="9"/>
    </row>
    <row r="1068" spans="2:4" x14ac:dyDescent="0.25">
      <c r="B1068" s="7"/>
      <c r="C1068" s="8"/>
      <c r="D1068" s="9"/>
    </row>
    <row r="1069" spans="2:4" x14ac:dyDescent="0.25">
      <c r="B1069" s="7"/>
      <c r="C1069" s="8"/>
      <c r="D1069" s="9"/>
    </row>
    <row r="1070" spans="2:4" x14ac:dyDescent="0.25">
      <c r="B1070" s="7"/>
      <c r="C1070" s="8"/>
      <c r="D1070" s="9"/>
    </row>
    <row r="1071" spans="2:4" x14ac:dyDescent="0.25">
      <c r="B1071" s="7"/>
      <c r="C1071" s="8"/>
      <c r="D1071" s="9"/>
    </row>
    <row r="1072" spans="2:4" x14ac:dyDescent="0.25">
      <c r="B1072" s="7"/>
      <c r="C1072" s="8"/>
      <c r="D1072" s="9"/>
    </row>
    <row r="1073" spans="2:4" x14ac:dyDescent="0.25">
      <c r="B1073" s="7"/>
      <c r="C1073" s="8"/>
      <c r="D1073" s="9"/>
    </row>
    <row r="1074" spans="2:4" x14ac:dyDescent="0.25">
      <c r="B1074" s="7"/>
      <c r="C1074" s="8"/>
      <c r="D1074" s="9"/>
    </row>
    <row r="1075" spans="2:4" x14ac:dyDescent="0.25">
      <c r="B1075" s="7"/>
      <c r="C1075" s="8"/>
      <c r="D1075" s="9"/>
    </row>
    <row r="1076" spans="2:4" x14ac:dyDescent="0.25">
      <c r="B1076" s="7"/>
      <c r="C1076" s="8"/>
      <c r="D1076" s="9"/>
    </row>
    <row r="1077" spans="2:4" x14ac:dyDescent="0.25">
      <c r="B1077" s="7"/>
      <c r="C1077" s="8"/>
      <c r="D1077" s="9"/>
    </row>
    <row r="1078" spans="2:4" x14ac:dyDescent="0.25">
      <c r="B1078" s="7"/>
      <c r="C1078" s="8"/>
      <c r="D1078" s="9"/>
    </row>
    <row r="1079" spans="2:4" x14ac:dyDescent="0.25">
      <c r="B1079" s="7"/>
      <c r="C1079" s="8"/>
      <c r="D1079" s="9"/>
    </row>
    <row r="1080" spans="2:4" x14ac:dyDescent="0.25">
      <c r="B1080" s="7"/>
      <c r="C1080" s="8"/>
      <c r="D1080" s="9"/>
    </row>
    <row r="1081" spans="2:4" x14ac:dyDescent="0.25">
      <c r="B1081" s="7"/>
      <c r="C1081" s="8"/>
      <c r="D1081" s="9"/>
    </row>
    <row r="1082" spans="2:4" x14ac:dyDescent="0.25">
      <c r="B1082" s="7"/>
      <c r="C1082" s="8"/>
      <c r="D1082" s="9"/>
    </row>
    <row r="1083" spans="2:4" x14ac:dyDescent="0.25">
      <c r="B1083" s="7"/>
      <c r="C1083" s="8"/>
      <c r="D1083" s="9"/>
    </row>
    <row r="1084" spans="2:4" x14ac:dyDescent="0.25">
      <c r="B1084" s="7"/>
      <c r="C1084" s="8"/>
      <c r="D1084" s="9"/>
    </row>
    <row r="1085" spans="2:4" x14ac:dyDescent="0.25">
      <c r="B1085" s="7"/>
      <c r="C1085" s="8"/>
      <c r="D1085" s="9"/>
    </row>
    <row r="1086" spans="2:4" x14ac:dyDescent="0.25">
      <c r="B1086" s="7"/>
      <c r="C1086" s="8"/>
      <c r="D1086" s="9"/>
    </row>
    <row r="1087" spans="2:4" x14ac:dyDescent="0.25">
      <c r="B1087" s="7"/>
      <c r="C1087" s="8"/>
      <c r="D1087" s="9"/>
    </row>
    <row r="1088" spans="2:4" x14ac:dyDescent="0.25">
      <c r="B1088" s="7"/>
      <c r="C1088" s="8"/>
      <c r="D1088" s="9"/>
    </row>
    <row r="1089" spans="2:4" x14ac:dyDescent="0.25">
      <c r="B1089" s="7"/>
      <c r="C1089" s="8"/>
      <c r="D1089" s="9"/>
    </row>
    <row r="1090" spans="2:4" x14ac:dyDescent="0.25">
      <c r="B1090" s="7"/>
      <c r="C1090" s="8"/>
      <c r="D1090" s="9"/>
    </row>
    <row r="1091" spans="2:4" x14ac:dyDescent="0.25">
      <c r="B1091" s="7"/>
      <c r="C1091" s="8"/>
      <c r="D1091" s="9"/>
    </row>
    <row r="1092" spans="2:4" x14ac:dyDescent="0.25">
      <c r="B1092" s="7"/>
      <c r="C1092" s="8"/>
      <c r="D1092" s="9"/>
    </row>
    <row r="1093" spans="2:4" x14ac:dyDescent="0.25">
      <c r="B1093" s="7"/>
      <c r="C1093" s="8"/>
      <c r="D1093" s="9"/>
    </row>
    <row r="1094" spans="2:4" x14ac:dyDescent="0.25">
      <c r="B1094" s="7"/>
      <c r="C1094" s="8"/>
      <c r="D1094" s="9"/>
    </row>
    <row r="1095" spans="2:4" x14ac:dyDescent="0.25">
      <c r="B1095" s="7"/>
      <c r="C1095" s="8"/>
      <c r="D1095" s="9"/>
    </row>
    <row r="1096" spans="2:4" x14ac:dyDescent="0.25">
      <c r="B1096" s="7"/>
      <c r="C1096" s="8"/>
      <c r="D1096" s="9"/>
    </row>
    <row r="1097" spans="2:4" x14ac:dyDescent="0.25">
      <c r="B1097" s="7"/>
      <c r="C1097" s="8"/>
      <c r="D1097" s="9"/>
    </row>
    <row r="1098" spans="2:4" x14ac:dyDescent="0.25">
      <c r="B1098" s="7"/>
      <c r="C1098" s="8"/>
      <c r="D1098" s="9"/>
    </row>
    <row r="1099" spans="2:4" x14ac:dyDescent="0.25">
      <c r="B1099" s="7"/>
      <c r="C1099" s="8"/>
      <c r="D1099" s="9"/>
    </row>
    <row r="1100" spans="2:4" x14ac:dyDescent="0.25">
      <c r="B1100" s="7"/>
      <c r="C1100" s="8"/>
      <c r="D1100" s="9"/>
    </row>
    <row r="1101" spans="2:4" x14ac:dyDescent="0.25">
      <c r="B1101" s="7"/>
      <c r="C1101" s="8"/>
      <c r="D1101" s="9"/>
    </row>
    <row r="1102" spans="2:4" x14ac:dyDescent="0.25">
      <c r="B1102" s="7"/>
      <c r="C1102" s="8"/>
      <c r="D1102" s="9"/>
    </row>
    <row r="1103" spans="2:4" x14ac:dyDescent="0.25">
      <c r="B1103" s="7"/>
      <c r="C1103" s="8"/>
      <c r="D1103" s="9"/>
    </row>
    <row r="1104" spans="2:4" x14ac:dyDescent="0.25">
      <c r="B1104" s="7"/>
      <c r="C1104" s="8"/>
      <c r="D1104" s="9"/>
    </row>
    <row r="1105" spans="2:4" x14ac:dyDescent="0.25">
      <c r="B1105" s="7"/>
      <c r="C1105" s="8"/>
      <c r="D1105" s="9"/>
    </row>
    <row r="1106" spans="2:4" x14ac:dyDescent="0.25">
      <c r="B1106" s="7"/>
      <c r="C1106" s="8"/>
      <c r="D1106" s="9"/>
    </row>
    <row r="1107" spans="2:4" x14ac:dyDescent="0.25">
      <c r="B1107" s="7"/>
      <c r="C1107" s="8"/>
      <c r="D1107" s="9"/>
    </row>
    <row r="1108" spans="2:4" x14ac:dyDescent="0.25">
      <c r="B1108" s="7"/>
      <c r="C1108" s="8"/>
      <c r="D1108" s="9"/>
    </row>
    <row r="1109" spans="2:4" x14ac:dyDescent="0.25">
      <c r="B1109" s="7"/>
      <c r="C1109" s="8"/>
      <c r="D1109" s="9"/>
    </row>
    <row r="1110" spans="2:4" x14ac:dyDescent="0.25">
      <c r="B1110" s="7"/>
      <c r="C1110" s="8"/>
      <c r="D1110" s="9"/>
    </row>
    <row r="1111" spans="2:4" x14ac:dyDescent="0.25">
      <c r="B1111" s="7"/>
      <c r="C1111" s="8"/>
      <c r="D1111" s="9"/>
    </row>
    <row r="1112" spans="2:4" x14ac:dyDescent="0.25">
      <c r="B1112" s="7"/>
      <c r="C1112" s="8"/>
      <c r="D1112" s="9"/>
    </row>
    <row r="1113" spans="2:4" x14ac:dyDescent="0.25">
      <c r="B1113" s="7"/>
      <c r="C1113" s="8"/>
      <c r="D1113" s="9"/>
    </row>
    <row r="1114" spans="2:4" x14ac:dyDescent="0.25">
      <c r="B1114" s="7"/>
      <c r="C1114" s="8"/>
      <c r="D1114" s="9"/>
    </row>
    <row r="1115" spans="2:4" x14ac:dyDescent="0.25">
      <c r="B1115" s="7"/>
      <c r="C1115" s="8"/>
      <c r="D1115" s="9"/>
    </row>
    <row r="1116" spans="2:4" x14ac:dyDescent="0.25">
      <c r="B1116" s="7"/>
      <c r="C1116" s="8"/>
      <c r="D1116" s="9"/>
    </row>
    <row r="1117" spans="2:4" x14ac:dyDescent="0.25">
      <c r="B1117" s="7"/>
      <c r="C1117" s="8"/>
      <c r="D1117" s="9"/>
    </row>
    <row r="1118" spans="2:4" x14ac:dyDescent="0.25">
      <c r="B1118" s="7"/>
      <c r="C1118" s="8"/>
      <c r="D1118" s="9"/>
    </row>
    <row r="1119" spans="2:4" x14ac:dyDescent="0.25">
      <c r="B1119" s="7"/>
      <c r="C1119" s="8"/>
      <c r="D1119" s="9"/>
    </row>
    <row r="1120" spans="2:4" x14ac:dyDescent="0.25">
      <c r="B1120" s="7"/>
      <c r="C1120" s="8"/>
      <c r="D1120" s="9"/>
    </row>
    <row r="1121" spans="2:4" x14ac:dyDescent="0.25">
      <c r="B1121" s="7"/>
      <c r="C1121" s="8"/>
      <c r="D1121" s="9"/>
    </row>
    <row r="1122" spans="2:4" x14ac:dyDescent="0.25">
      <c r="B1122" s="7"/>
      <c r="C1122" s="8"/>
      <c r="D1122" s="9"/>
    </row>
    <row r="1123" spans="2:4" x14ac:dyDescent="0.25">
      <c r="B1123" s="7"/>
      <c r="C1123" s="8"/>
      <c r="D1123" s="9"/>
    </row>
    <row r="1124" spans="2:4" x14ac:dyDescent="0.25">
      <c r="B1124" s="7"/>
      <c r="C1124" s="8"/>
      <c r="D1124" s="9"/>
    </row>
    <row r="1125" spans="2:4" x14ac:dyDescent="0.25">
      <c r="B1125" s="7"/>
      <c r="C1125" s="8"/>
      <c r="D1125" s="9"/>
    </row>
    <row r="1126" spans="2:4" x14ac:dyDescent="0.25">
      <c r="B1126" s="7"/>
      <c r="C1126" s="8"/>
      <c r="D1126" s="9"/>
    </row>
    <row r="1127" spans="2:4" x14ac:dyDescent="0.25">
      <c r="B1127" s="7"/>
      <c r="C1127" s="8"/>
      <c r="D1127" s="9"/>
    </row>
    <row r="1128" spans="2:4" x14ac:dyDescent="0.25">
      <c r="B1128" s="7"/>
      <c r="C1128" s="8"/>
      <c r="D1128" s="9"/>
    </row>
    <row r="1129" spans="2:4" x14ac:dyDescent="0.25">
      <c r="B1129" s="7"/>
      <c r="C1129" s="8"/>
      <c r="D1129" s="9"/>
    </row>
    <row r="1130" spans="2:4" x14ac:dyDescent="0.25">
      <c r="B1130" s="7"/>
      <c r="C1130" s="8"/>
      <c r="D1130" s="9"/>
    </row>
    <row r="1131" spans="2:4" x14ac:dyDescent="0.25">
      <c r="B1131" s="7"/>
      <c r="C1131" s="8"/>
      <c r="D1131" s="9"/>
    </row>
    <row r="1132" spans="2:4" x14ac:dyDescent="0.25">
      <c r="B1132" s="7"/>
      <c r="C1132" s="8"/>
      <c r="D1132" s="9"/>
    </row>
    <row r="1133" spans="2:4" x14ac:dyDescent="0.25">
      <c r="B1133" s="7"/>
      <c r="C1133" s="8"/>
      <c r="D1133" s="9"/>
    </row>
  </sheetData>
  <mergeCells count="4">
    <mergeCell ref="B3:F3"/>
    <mergeCell ref="A1:F1"/>
    <mergeCell ref="B87:F87"/>
    <mergeCell ref="B164:F16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56B72-6457-47B0-A56B-5FB74A867486}">
  <dimension ref="A1:AS1133"/>
  <sheetViews>
    <sheetView zoomScaleNormal="100" workbookViewId="0">
      <pane ySplit="2" topLeftCell="A3" activePane="bottomLeft" state="frozen"/>
      <selection pane="bottomLeft" activeCell="E9" sqref="E9"/>
    </sheetView>
  </sheetViews>
  <sheetFormatPr baseColWidth="10" defaultColWidth="11.42578125" defaultRowHeight="15" x14ac:dyDescent="0.25"/>
  <cols>
    <col min="1" max="1" width="4.28515625" style="27" customWidth="1"/>
    <col min="2" max="2" width="54.28515625" style="1" customWidth="1"/>
    <col min="3" max="3" width="8" style="2" customWidth="1"/>
    <col min="4" max="4" width="14.85546875" style="3" customWidth="1"/>
    <col min="6" max="6" width="14.28515625" bestFit="1" customWidth="1"/>
    <col min="8" max="8" width="12.42578125" bestFit="1" customWidth="1"/>
  </cols>
  <sheetData>
    <row r="1" spans="1:8" s="62" customFormat="1" ht="21" customHeight="1" x14ac:dyDescent="0.35">
      <c r="A1" s="123" t="s">
        <v>136</v>
      </c>
      <c r="B1" s="123"/>
      <c r="C1" s="123"/>
      <c r="D1" s="123"/>
      <c r="E1" s="123"/>
      <c r="F1" s="124"/>
    </row>
    <row r="2" spans="1:8" s="4" customFormat="1" ht="34.9" customHeight="1" x14ac:dyDescent="0.3">
      <c r="A2" s="100" t="s">
        <v>52</v>
      </c>
      <c r="B2" s="100" t="s">
        <v>0</v>
      </c>
      <c r="C2" s="100" t="s">
        <v>1</v>
      </c>
      <c r="D2" s="101" t="s">
        <v>2</v>
      </c>
      <c r="E2" s="100" t="s">
        <v>3</v>
      </c>
      <c r="F2" s="100" t="s">
        <v>4</v>
      </c>
    </row>
    <row r="3" spans="1:8" s="67" customFormat="1" ht="33" customHeight="1" x14ac:dyDescent="0.2">
      <c r="A3" s="102" t="s">
        <v>128</v>
      </c>
      <c r="B3" s="122" t="s">
        <v>135</v>
      </c>
      <c r="C3" s="122"/>
      <c r="D3" s="122"/>
      <c r="E3" s="122"/>
      <c r="F3" s="122"/>
      <c r="H3" s="77"/>
    </row>
    <row r="4" spans="1:8" s="5" customFormat="1" ht="15.75" x14ac:dyDescent="0.25">
      <c r="A4" s="103" t="s">
        <v>53</v>
      </c>
      <c r="B4" s="10" t="s">
        <v>5</v>
      </c>
      <c r="C4" s="11"/>
      <c r="D4" s="12"/>
      <c r="E4" s="12"/>
      <c r="F4" s="104"/>
    </row>
    <row r="5" spans="1:8" x14ac:dyDescent="0.25">
      <c r="A5" s="32">
        <v>1</v>
      </c>
      <c r="B5" s="13" t="s">
        <v>95</v>
      </c>
      <c r="C5" s="14" t="s">
        <v>6</v>
      </c>
      <c r="D5" s="20">
        <f>92.41</f>
        <v>92.41</v>
      </c>
      <c r="E5" s="33"/>
      <c r="F5" s="36">
        <f>+D5*E5</f>
        <v>0</v>
      </c>
    </row>
    <row r="6" spans="1:8" x14ac:dyDescent="0.25">
      <c r="A6" s="32">
        <v>2</v>
      </c>
      <c r="B6" s="15" t="s">
        <v>7</v>
      </c>
      <c r="C6" s="14" t="s">
        <v>8</v>
      </c>
      <c r="D6" s="20">
        <f>1</f>
        <v>1</v>
      </c>
      <c r="E6" s="33"/>
      <c r="F6" s="36">
        <f t="shared" ref="F6:F63" si="0">+D6*E6</f>
        <v>0</v>
      </c>
    </row>
    <row r="7" spans="1:8" x14ac:dyDescent="0.25">
      <c r="A7" s="32">
        <v>3</v>
      </c>
      <c r="B7" s="13" t="s">
        <v>9</v>
      </c>
      <c r="C7" s="14" t="s">
        <v>10</v>
      </c>
      <c r="D7" s="20">
        <f>32.77+2.261</f>
        <v>35.031000000000006</v>
      </c>
      <c r="E7" s="33"/>
      <c r="F7" s="36">
        <f t="shared" si="0"/>
        <v>0</v>
      </c>
    </row>
    <row r="8" spans="1:8" x14ac:dyDescent="0.25">
      <c r="A8" s="32">
        <v>4</v>
      </c>
      <c r="B8" s="15" t="s">
        <v>68</v>
      </c>
      <c r="C8" s="14" t="s">
        <v>10</v>
      </c>
      <c r="D8" s="20">
        <v>4.5999999999999996</v>
      </c>
      <c r="E8" s="33"/>
      <c r="F8" s="36">
        <f t="shared" si="0"/>
        <v>0</v>
      </c>
    </row>
    <row r="9" spans="1:8" x14ac:dyDescent="0.25">
      <c r="A9" s="32">
        <v>5</v>
      </c>
      <c r="B9" s="15" t="s">
        <v>70</v>
      </c>
      <c r="C9" s="14" t="s">
        <v>10</v>
      </c>
      <c r="D9" s="20">
        <v>3.363</v>
      </c>
      <c r="E9" s="33"/>
      <c r="F9" s="36">
        <f t="shared" si="0"/>
        <v>0</v>
      </c>
    </row>
    <row r="10" spans="1:8" x14ac:dyDescent="0.25">
      <c r="A10" s="32">
        <v>6</v>
      </c>
      <c r="B10" s="15" t="s">
        <v>69</v>
      </c>
      <c r="C10" s="14" t="s">
        <v>10</v>
      </c>
      <c r="D10" s="20">
        <f>2.757+0.387</f>
        <v>3.1440000000000001</v>
      </c>
      <c r="E10" s="33"/>
      <c r="F10" s="36">
        <f t="shared" si="0"/>
        <v>0</v>
      </c>
    </row>
    <row r="11" spans="1:8" x14ac:dyDescent="0.25">
      <c r="A11" s="32">
        <v>7</v>
      </c>
      <c r="B11" s="15" t="s">
        <v>11</v>
      </c>
      <c r="C11" s="14" t="s">
        <v>8</v>
      </c>
      <c r="D11" s="20">
        <v>1</v>
      </c>
      <c r="E11" s="33"/>
      <c r="F11" s="36">
        <f t="shared" si="0"/>
        <v>0</v>
      </c>
    </row>
    <row r="12" spans="1:8" s="41" customFormat="1" x14ac:dyDescent="0.25">
      <c r="A12" s="105"/>
      <c r="B12" s="37" t="s">
        <v>80</v>
      </c>
      <c r="C12" s="38"/>
      <c r="D12" s="39"/>
      <c r="E12" s="40"/>
      <c r="F12" s="106">
        <f>SUM(F5:F11)</f>
        <v>0</v>
      </c>
    </row>
    <row r="13" spans="1:8" s="5" customFormat="1" ht="15.75" x14ac:dyDescent="0.25">
      <c r="A13" s="103" t="s">
        <v>54</v>
      </c>
      <c r="B13" s="10" t="s">
        <v>12</v>
      </c>
      <c r="C13" s="12"/>
      <c r="D13" s="21"/>
      <c r="E13" s="34"/>
      <c r="F13" s="36"/>
    </row>
    <row r="14" spans="1:8" ht="26.25" x14ac:dyDescent="0.25">
      <c r="A14" s="32">
        <v>1</v>
      </c>
      <c r="B14" s="16" t="s">
        <v>71</v>
      </c>
      <c r="C14" s="14" t="s">
        <v>10</v>
      </c>
      <c r="D14" s="22">
        <f>0.78+0.064</f>
        <v>0.84400000000000008</v>
      </c>
      <c r="E14" s="33"/>
      <c r="F14" s="36">
        <f t="shared" si="0"/>
        <v>0</v>
      </c>
    </row>
    <row r="15" spans="1:8" ht="26.25" x14ac:dyDescent="0.25">
      <c r="A15" s="32">
        <v>2</v>
      </c>
      <c r="B15" s="16" t="s">
        <v>96</v>
      </c>
      <c r="C15" s="14" t="s">
        <v>10</v>
      </c>
      <c r="D15" s="20">
        <v>2.5499999999999998</v>
      </c>
      <c r="E15" s="33"/>
      <c r="F15" s="36">
        <f t="shared" si="0"/>
        <v>0</v>
      </c>
    </row>
    <row r="16" spans="1:8" ht="26.25" x14ac:dyDescent="0.25">
      <c r="A16" s="32">
        <v>3</v>
      </c>
      <c r="B16" s="16" t="s">
        <v>13</v>
      </c>
      <c r="C16" s="14" t="s">
        <v>6</v>
      </c>
      <c r="D16" s="20">
        <f>42.48+7.87</f>
        <v>50.349999999999994</v>
      </c>
      <c r="E16" s="33"/>
      <c r="F16" s="36">
        <f t="shared" si="0"/>
        <v>0</v>
      </c>
    </row>
    <row r="17" spans="1:6" x14ac:dyDescent="0.25">
      <c r="A17" s="32">
        <v>4</v>
      </c>
      <c r="B17" s="13" t="s">
        <v>14</v>
      </c>
      <c r="C17" s="14" t="s">
        <v>10</v>
      </c>
      <c r="D17" s="24">
        <v>0.40500000000000003</v>
      </c>
      <c r="E17" s="33"/>
      <c r="F17" s="36">
        <f t="shared" si="0"/>
        <v>0</v>
      </c>
    </row>
    <row r="18" spans="1:6" ht="33" customHeight="1" x14ac:dyDescent="0.25">
      <c r="A18" s="32">
        <v>5</v>
      </c>
      <c r="B18" s="13" t="s">
        <v>31</v>
      </c>
      <c r="C18" s="14" t="s">
        <v>10</v>
      </c>
      <c r="D18" s="24">
        <v>0.875</v>
      </c>
      <c r="E18" s="33"/>
      <c r="F18" s="36">
        <f t="shared" si="0"/>
        <v>0</v>
      </c>
    </row>
    <row r="19" spans="1:6" ht="25.5" x14ac:dyDescent="0.25">
      <c r="A19" s="32">
        <v>6</v>
      </c>
      <c r="B19" s="13" t="s">
        <v>101</v>
      </c>
      <c r="C19" s="14" t="s">
        <v>10</v>
      </c>
      <c r="D19" s="24">
        <v>1.554</v>
      </c>
      <c r="E19" s="33"/>
      <c r="F19" s="36">
        <f t="shared" si="0"/>
        <v>0</v>
      </c>
    </row>
    <row r="20" spans="1:6" x14ac:dyDescent="0.25">
      <c r="A20" s="32">
        <v>7</v>
      </c>
      <c r="B20" s="17" t="s">
        <v>15</v>
      </c>
      <c r="C20" s="14" t="s">
        <v>6</v>
      </c>
      <c r="D20" s="24">
        <v>65.31</v>
      </c>
      <c r="E20" s="33"/>
      <c r="F20" s="36">
        <f t="shared" si="0"/>
        <v>0</v>
      </c>
    </row>
    <row r="21" spans="1:6" ht="29.45" customHeight="1" x14ac:dyDescent="0.25">
      <c r="A21" s="32">
        <v>8</v>
      </c>
      <c r="B21" s="13" t="s">
        <v>30</v>
      </c>
      <c r="C21" s="14" t="s">
        <v>27</v>
      </c>
      <c r="D21" s="24">
        <v>1</v>
      </c>
      <c r="E21" s="33"/>
      <c r="F21" s="36">
        <f t="shared" si="0"/>
        <v>0</v>
      </c>
    </row>
    <row r="22" spans="1:6" s="41" customFormat="1" x14ac:dyDescent="0.25">
      <c r="A22" s="105"/>
      <c r="B22" s="37" t="s">
        <v>81</v>
      </c>
      <c r="C22" s="38"/>
      <c r="D22" s="44"/>
      <c r="E22" s="40"/>
      <c r="F22" s="106">
        <f>SUM(F14:F21)</f>
        <v>0</v>
      </c>
    </row>
    <row r="23" spans="1:6" s="5" customFormat="1" ht="15.75" x14ac:dyDescent="0.25">
      <c r="A23" s="103" t="s">
        <v>55</v>
      </c>
      <c r="B23" s="18" t="s">
        <v>16</v>
      </c>
      <c r="C23" s="12"/>
      <c r="D23" s="45"/>
      <c r="E23" s="34"/>
      <c r="F23" s="36"/>
    </row>
    <row r="24" spans="1:6" x14ac:dyDescent="0.25">
      <c r="A24" s="32">
        <v>1</v>
      </c>
      <c r="B24" s="13" t="s">
        <v>17</v>
      </c>
      <c r="C24" s="14" t="s">
        <v>10</v>
      </c>
      <c r="D24" s="43">
        <v>0.995</v>
      </c>
      <c r="E24" s="33"/>
      <c r="F24" s="36">
        <f t="shared" si="0"/>
        <v>0</v>
      </c>
    </row>
    <row r="25" spans="1:6" ht="25.5" x14ac:dyDescent="0.25">
      <c r="A25" s="32">
        <v>2</v>
      </c>
      <c r="B25" s="13" t="s">
        <v>104</v>
      </c>
      <c r="C25" s="14" t="s">
        <v>10</v>
      </c>
      <c r="D25" s="42">
        <f>2.66</f>
        <v>2.66</v>
      </c>
      <c r="E25" s="33"/>
      <c r="F25" s="36">
        <f t="shared" si="0"/>
        <v>0</v>
      </c>
    </row>
    <row r="26" spans="1:6" ht="25.5" x14ac:dyDescent="0.25">
      <c r="A26" s="32">
        <v>3</v>
      </c>
      <c r="B26" s="13" t="s">
        <v>32</v>
      </c>
      <c r="C26" s="14" t="s">
        <v>10</v>
      </c>
      <c r="D26" s="43">
        <v>0.53</v>
      </c>
      <c r="E26" s="33"/>
      <c r="F26" s="36">
        <f t="shared" si="0"/>
        <v>0</v>
      </c>
    </row>
    <row r="27" spans="1:6" ht="25.5" x14ac:dyDescent="0.25">
      <c r="A27" s="32">
        <v>4</v>
      </c>
      <c r="B27" s="13" t="s">
        <v>72</v>
      </c>
      <c r="C27" s="14" t="s">
        <v>6</v>
      </c>
      <c r="D27" s="24">
        <f>56.5+15.01+1.18</f>
        <v>72.690000000000012</v>
      </c>
      <c r="E27" s="33"/>
      <c r="F27" s="36">
        <f t="shared" si="0"/>
        <v>0</v>
      </c>
    </row>
    <row r="28" spans="1:6" ht="25.5" x14ac:dyDescent="0.25">
      <c r="A28" s="32">
        <v>5</v>
      </c>
      <c r="B28" s="13" t="s">
        <v>51</v>
      </c>
      <c r="C28" s="14" t="s">
        <v>6</v>
      </c>
      <c r="D28" s="24">
        <v>1.92</v>
      </c>
      <c r="E28" s="33"/>
      <c r="F28" s="36">
        <f t="shared" si="0"/>
        <v>0</v>
      </c>
    </row>
    <row r="29" spans="1:6" ht="25.5" x14ac:dyDescent="0.25">
      <c r="A29" s="32">
        <v>6</v>
      </c>
      <c r="B29" s="13" t="s">
        <v>97</v>
      </c>
      <c r="C29" s="14" t="s">
        <v>18</v>
      </c>
      <c r="D29" s="24">
        <v>52</v>
      </c>
      <c r="E29" s="33"/>
      <c r="F29" s="36">
        <f t="shared" si="0"/>
        <v>0</v>
      </c>
    </row>
    <row r="30" spans="1:6" x14ac:dyDescent="0.25">
      <c r="A30" s="32">
        <v>7</v>
      </c>
      <c r="B30" s="13" t="s">
        <v>19</v>
      </c>
      <c r="C30" s="14" t="s">
        <v>6</v>
      </c>
      <c r="D30" s="24">
        <v>149.59</v>
      </c>
      <c r="E30" s="33"/>
      <c r="F30" s="36">
        <f t="shared" si="0"/>
        <v>0</v>
      </c>
    </row>
    <row r="31" spans="1:6" ht="25.5" x14ac:dyDescent="0.25">
      <c r="A31" s="32">
        <v>8</v>
      </c>
      <c r="B31" s="28" t="s">
        <v>73</v>
      </c>
      <c r="C31" s="14" t="s">
        <v>6</v>
      </c>
      <c r="D31" s="24">
        <v>80.78</v>
      </c>
      <c r="E31" s="33"/>
      <c r="F31" s="36">
        <f t="shared" si="0"/>
        <v>0</v>
      </c>
    </row>
    <row r="32" spans="1:6" s="41" customFormat="1" x14ac:dyDescent="0.25">
      <c r="A32" s="105"/>
      <c r="B32" s="37" t="s">
        <v>82</v>
      </c>
      <c r="C32" s="38"/>
      <c r="D32" s="44"/>
      <c r="E32" s="40"/>
      <c r="F32" s="106">
        <f>SUM(F24:F31)</f>
        <v>0</v>
      </c>
    </row>
    <row r="33" spans="1:45" s="6" customFormat="1" ht="15.75" x14ac:dyDescent="0.25">
      <c r="A33" s="107" t="s">
        <v>56</v>
      </c>
      <c r="B33" s="29" t="s">
        <v>102</v>
      </c>
      <c r="C33" s="19"/>
      <c r="D33" s="46"/>
      <c r="E33" s="33"/>
      <c r="F33" s="36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38.25" x14ac:dyDescent="0.25">
      <c r="A34" s="32">
        <v>1</v>
      </c>
      <c r="B34" s="28" t="s">
        <v>64</v>
      </c>
      <c r="C34" s="14" t="s">
        <v>18</v>
      </c>
      <c r="D34" s="24">
        <v>4</v>
      </c>
      <c r="E34" s="33"/>
      <c r="F34" s="36">
        <f t="shared" si="0"/>
        <v>0</v>
      </c>
    </row>
    <row r="35" spans="1:45" ht="38.25" x14ac:dyDescent="0.25">
      <c r="A35" s="32">
        <v>2</v>
      </c>
      <c r="B35" s="28" t="s">
        <v>65</v>
      </c>
      <c r="C35" s="14" t="s">
        <v>18</v>
      </c>
      <c r="D35" s="24">
        <v>1</v>
      </c>
      <c r="E35" s="33"/>
      <c r="F35" s="36">
        <f t="shared" si="0"/>
        <v>0</v>
      </c>
    </row>
    <row r="36" spans="1:45" s="41" customFormat="1" x14ac:dyDescent="0.25">
      <c r="A36" s="105"/>
      <c r="B36" s="37" t="s">
        <v>83</v>
      </c>
      <c r="C36" s="38"/>
      <c r="D36" s="44"/>
      <c r="E36" s="40"/>
      <c r="F36" s="106">
        <f>SUM(F34:F35)</f>
        <v>0</v>
      </c>
    </row>
    <row r="37" spans="1:45" x14ac:dyDescent="0.25">
      <c r="A37" s="108" t="s">
        <v>57</v>
      </c>
      <c r="B37" s="29" t="s">
        <v>21</v>
      </c>
      <c r="C37" s="14"/>
      <c r="D37" s="24"/>
      <c r="E37" s="33"/>
      <c r="F37" s="36"/>
    </row>
    <row r="38" spans="1:45" ht="25.5" x14ac:dyDescent="0.25">
      <c r="A38" s="32">
        <v>1</v>
      </c>
      <c r="B38" s="28" t="s">
        <v>34</v>
      </c>
      <c r="C38" s="14" t="s">
        <v>26</v>
      </c>
      <c r="D38" s="24">
        <v>16.8</v>
      </c>
      <c r="E38" s="33"/>
      <c r="F38" s="36">
        <f t="shared" si="0"/>
        <v>0</v>
      </c>
    </row>
    <row r="39" spans="1:45" x14ac:dyDescent="0.25">
      <c r="A39" s="32">
        <v>2</v>
      </c>
      <c r="B39" s="28" t="s">
        <v>28</v>
      </c>
      <c r="C39" s="14" t="s">
        <v>6</v>
      </c>
      <c r="D39" s="24">
        <f>10.53+5.2</f>
        <v>15.73</v>
      </c>
      <c r="E39" s="33"/>
      <c r="F39" s="36">
        <f t="shared" si="0"/>
        <v>0</v>
      </c>
    </row>
    <row r="40" spans="1:45" s="41" customFormat="1" x14ac:dyDescent="0.25">
      <c r="A40" s="105"/>
      <c r="B40" s="37" t="s">
        <v>84</v>
      </c>
      <c r="C40" s="38"/>
      <c r="D40" s="44"/>
      <c r="E40" s="40"/>
      <c r="F40" s="106">
        <f>SUM(F38:F39)</f>
        <v>0</v>
      </c>
    </row>
    <row r="41" spans="1:45" x14ac:dyDescent="0.25">
      <c r="A41" s="108" t="s">
        <v>58</v>
      </c>
      <c r="B41" s="29" t="s">
        <v>22</v>
      </c>
      <c r="C41" s="14"/>
      <c r="D41" s="24"/>
      <c r="E41" s="33"/>
      <c r="F41" s="36"/>
    </row>
    <row r="42" spans="1:45" x14ac:dyDescent="0.25">
      <c r="A42" s="32">
        <v>1</v>
      </c>
      <c r="B42" s="30" t="s">
        <v>23</v>
      </c>
      <c r="C42" s="14" t="s">
        <v>6</v>
      </c>
      <c r="D42" s="24">
        <v>5.28</v>
      </c>
      <c r="E42" s="33"/>
      <c r="F42" s="36">
        <f t="shared" si="0"/>
        <v>0</v>
      </c>
    </row>
    <row r="43" spans="1:45" s="41" customFormat="1" x14ac:dyDescent="0.25">
      <c r="A43" s="105"/>
      <c r="B43" s="37" t="s">
        <v>85</v>
      </c>
      <c r="C43" s="38"/>
      <c r="D43" s="44"/>
      <c r="E43" s="40"/>
      <c r="F43" s="106">
        <f>F42</f>
        <v>0</v>
      </c>
    </row>
    <row r="44" spans="1:45" x14ac:dyDescent="0.25">
      <c r="A44" s="108" t="s">
        <v>59</v>
      </c>
      <c r="B44" s="29" t="s">
        <v>24</v>
      </c>
      <c r="C44" s="14"/>
      <c r="D44" s="24"/>
      <c r="E44" s="33"/>
      <c r="F44" s="36"/>
    </row>
    <row r="45" spans="1:45" ht="25.5" x14ac:dyDescent="0.25">
      <c r="A45" s="32">
        <v>1</v>
      </c>
      <c r="B45" s="28" t="s">
        <v>92</v>
      </c>
      <c r="C45" s="14" t="s">
        <v>6</v>
      </c>
      <c r="D45" s="24">
        <v>59.56</v>
      </c>
      <c r="E45" s="33"/>
      <c r="F45" s="36">
        <f t="shared" si="0"/>
        <v>0</v>
      </c>
    </row>
    <row r="46" spans="1:45" ht="25.5" x14ac:dyDescent="0.25">
      <c r="A46" s="32">
        <v>2</v>
      </c>
      <c r="B46" s="28" t="s">
        <v>66</v>
      </c>
      <c r="C46" s="14" t="s">
        <v>6</v>
      </c>
      <c r="D46" s="24">
        <v>18.8</v>
      </c>
      <c r="E46" s="33"/>
      <c r="F46" s="36">
        <f t="shared" si="0"/>
        <v>0</v>
      </c>
    </row>
    <row r="47" spans="1:45" s="41" customFormat="1" x14ac:dyDescent="0.25">
      <c r="A47" s="105"/>
      <c r="B47" s="37" t="s">
        <v>86</v>
      </c>
      <c r="C47" s="38"/>
      <c r="D47" s="44"/>
      <c r="E47" s="40"/>
      <c r="F47" s="106">
        <f>SUM(F45:F46)</f>
        <v>0</v>
      </c>
    </row>
    <row r="48" spans="1:45" x14ac:dyDescent="0.25">
      <c r="A48" s="108" t="s">
        <v>60</v>
      </c>
      <c r="B48" s="29" t="s">
        <v>25</v>
      </c>
      <c r="C48" s="14"/>
      <c r="D48" s="24"/>
      <c r="E48" s="33"/>
      <c r="F48" s="36"/>
    </row>
    <row r="49" spans="1:6" ht="26.25" x14ac:dyDescent="0.25">
      <c r="A49" s="32">
        <v>1</v>
      </c>
      <c r="B49" s="31" t="s">
        <v>94</v>
      </c>
      <c r="C49" s="14" t="s">
        <v>18</v>
      </c>
      <c r="D49" s="24">
        <v>2</v>
      </c>
      <c r="E49" s="33"/>
      <c r="F49" s="36">
        <f t="shared" si="0"/>
        <v>0</v>
      </c>
    </row>
    <row r="50" spans="1:6" ht="26.25" x14ac:dyDescent="0.25">
      <c r="A50" s="32">
        <v>2</v>
      </c>
      <c r="B50" s="31" t="s">
        <v>74</v>
      </c>
      <c r="C50" s="14" t="s">
        <v>18</v>
      </c>
      <c r="D50" s="24">
        <v>2</v>
      </c>
      <c r="E50" s="33"/>
      <c r="F50" s="36">
        <f t="shared" si="0"/>
        <v>0</v>
      </c>
    </row>
    <row r="51" spans="1:6" ht="26.25" x14ac:dyDescent="0.25">
      <c r="A51" s="32">
        <v>3</v>
      </c>
      <c r="B51" s="16" t="s">
        <v>75</v>
      </c>
      <c r="C51" s="14" t="s">
        <v>18</v>
      </c>
      <c r="D51" s="24">
        <v>2</v>
      </c>
      <c r="E51" s="33"/>
      <c r="F51" s="36">
        <f t="shared" si="0"/>
        <v>0</v>
      </c>
    </row>
    <row r="52" spans="1:6" x14ac:dyDescent="0.25">
      <c r="A52" s="32">
        <v>4</v>
      </c>
      <c r="B52" s="16" t="s">
        <v>38</v>
      </c>
      <c r="C52" s="14" t="s">
        <v>26</v>
      </c>
      <c r="D52" s="24">
        <v>8.9</v>
      </c>
      <c r="E52" s="33"/>
      <c r="F52" s="36">
        <f t="shared" si="0"/>
        <v>0</v>
      </c>
    </row>
    <row r="53" spans="1:6" x14ac:dyDescent="0.25">
      <c r="A53" s="32">
        <v>5</v>
      </c>
      <c r="B53" s="16" t="s">
        <v>37</v>
      </c>
      <c r="C53" s="14" t="s">
        <v>26</v>
      </c>
      <c r="D53" s="24">
        <v>2.6</v>
      </c>
      <c r="E53" s="33"/>
      <c r="F53" s="36">
        <f t="shared" si="0"/>
        <v>0</v>
      </c>
    </row>
    <row r="54" spans="1:6" s="41" customFormat="1" x14ac:dyDescent="0.25">
      <c r="A54" s="105"/>
      <c r="B54" s="37" t="s">
        <v>87</v>
      </c>
      <c r="C54" s="38"/>
      <c r="D54" s="44"/>
      <c r="E54" s="40"/>
      <c r="F54" s="106">
        <f>SUM(F49:F53)</f>
        <v>0</v>
      </c>
    </row>
    <row r="55" spans="1:6" x14ac:dyDescent="0.25">
      <c r="A55" s="108" t="s">
        <v>61</v>
      </c>
      <c r="B55" s="18" t="s">
        <v>29</v>
      </c>
      <c r="C55" s="14"/>
      <c r="D55" s="24"/>
      <c r="E55" s="33"/>
      <c r="F55" s="36"/>
    </row>
    <row r="56" spans="1:6" ht="25.5" x14ac:dyDescent="0.25">
      <c r="A56" s="32">
        <v>1</v>
      </c>
      <c r="B56" s="13" t="s">
        <v>76</v>
      </c>
      <c r="C56" s="14" t="s">
        <v>27</v>
      </c>
      <c r="D56" s="24">
        <v>1</v>
      </c>
      <c r="E56" s="33"/>
      <c r="F56" s="36">
        <f t="shared" si="0"/>
        <v>0</v>
      </c>
    </row>
    <row r="57" spans="1:6" ht="25.5" x14ac:dyDescent="0.25">
      <c r="A57" s="32">
        <v>2</v>
      </c>
      <c r="B57" s="13" t="s">
        <v>43</v>
      </c>
      <c r="C57" s="14" t="s">
        <v>26</v>
      </c>
      <c r="D57" s="24">
        <v>2</v>
      </c>
      <c r="E57" s="33"/>
      <c r="F57" s="36">
        <f t="shared" si="0"/>
        <v>0</v>
      </c>
    </row>
    <row r="58" spans="1:6" ht="25.5" x14ac:dyDescent="0.25">
      <c r="A58" s="32">
        <v>3</v>
      </c>
      <c r="B58" s="13" t="s">
        <v>77</v>
      </c>
      <c r="C58" s="14" t="s">
        <v>6</v>
      </c>
      <c r="D58" s="24">
        <v>1.8</v>
      </c>
      <c r="E58" s="33"/>
      <c r="F58" s="36">
        <f t="shared" si="0"/>
        <v>0</v>
      </c>
    </row>
    <row r="59" spans="1:6" ht="25.5" x14ac:dyDescent="0.25">
      <c r="A59" s="32">
        <v>4</v>
      </c>
      <c r="B59" s="13" t="s">
        <v>109</v>
      </c>
      <c r="C59" s="14" t="s">
        <v>6</v>
      </c>
      <c r="D59" s="24">
        <v>8.5</v>
      </c>
      <c r="E59" s="33"/>
      <c r="F59" s="36">
        <f t="shared" si="0"/>
        <v>0</v>
      </c>
    </row>
    <row r="60" spans="1:6" ht="25.5" x14ac:dyDescent="0.25">
      <c r="A60" s="32">
        <v>5</v>
      </c>
      <c r="B60" s="25" t="s">
        <v>35</v>
      </c>
      <c r="C60" s="14" t="s">
        <v>27</v>
      </c>
      <c r="D60" s="24">
        <v>1</v>
      </c>
      <c r="E60" s="33"/>
      <c r="F60" s="36">
        <f t="shared" si="0"/>
        <v>0</v>
      </c>
    </row>
    <row r="61" spans="1:6" ht="38.25" x14ac:dyDescent="0.25">
      <c r="A61" s="32">
        <v>6</v>
      </c>
      <c r="B61" s="13" t="s">
        <v>98</v>
      </c>
      <c r="C61" s="14" t="s">
        <v>27</v>
      </c>
      <c r="D61" s="24">
        <v>1</v>
      </c>
      <c r="E61" s="33"/>
      <c r="F61" s="36">
        <f t="shared" si="0"/>
        <v>0</v>
      </c>
    </row>
    <row r="62" spans="1:6" ht="46.15" customHeight="1" x14ac:dyDescent="0.25">
      <c r="A62" s="32">
        <v>7</v>
      </c>
      <c r="B62" s="13" t="s">
        <v>99</v>
      </c>
      <c r="C62" s="14" t="s">
        <v>27</v>
      </c>
      <c r="D62" s="24">
        <v>1</v>
      </c>
      <c r="E62" s="33"/>
      <c r="F62" s="36">
        <f t="shared" si="0"/>
        <v>0</v>
      </c>
    </row>
    <row r="63" spans="1:6" ht="25.5" x14ac:dyDescent="0.25">
      <c r="A63" s="32">
        <v>8</v>
      </c>
      <c r="B63" s="13" t="s">
        <v>100</v>
      </c>
      <c r="C63" s="14" t="s">
        <v>27</v>
      </c>
      <c r="D63" s="24">
        <v>1</v>
      </c>
      <c r="E63" s="33"/>
      <c r="F63" s="36">
        <f t="shared" si="0"/>
        <v>0</v>
      </c>
    </row>
    <row r="64" spans="1:6" s="41" customFormat="1" x14ac:dyDescent="0.25">
      <c r="A64" s="105"/>
      <c r="B64" s="37" t="s">
        <v>88</v>
      </c>
      <c r="C64" s="38"/>
      <c r="D64" s="44"/>
      <c r="E64" s="40"/>
      <c r="F64" s="106">
        <f>SUM(F56:F63)</f>
        <v>0</v>
      </c>
    </row>
    <row r="65" spans="1:6" s="41" customFormat="1" x14ac:dyDescent="0.25">
      <c r="A65" s="109" t="s">
        <v>62</v>
      </c>
      <c r="B65" s="104" t="s">
        <v>113</v>
      </c>
      <c r="C65" s="12"/>
      <c r="D65" s="45"/>
      <c r="E65" s="34"/>
      <c r="F65" s="110"/>
    </row>
    <row r="66" spans="1:6" s="50" customFormat="1" ht="26.25" x14ac:dyDescent="0.25">
      <c r="A66" s="111">
        <v>1</v>
      </c>
      <c r="B66" s="16" t="s">
        <v>112</v>
      </c>
      <c r="C66" s="14" t="s">
        <v>26</v>
      </c>
      <c r="D66" s="24">
        <v>2</v>
      </c>
      <c r="E66" s="33"/>
      <c r="F66" s="36">
        <f>+E66*D66</f>
        <v>0</v>
      </c>
    </row>
    <row r="67" spans="1:6" s="50" customFormat="1" ht="26.25" x14ac:dyDescent="0.25">
      <c r="A67" s="111">
        <v>2</v>
      </c>
      <c r="B67" s="16" t="s">
        <v>110</v>
      </c>
      <c r="C67" s="14" t="s">
        <v>6</v>
      </c>
      <c r="D67" s="24">
        <v>1.8</v>
      </c>
      <c r="E67" s="33"/>
      <c r="F67" s="36">
        <f t="shared" ref="F67:F71" si="1">+E67*D67</f>
        <v>0</v>
      </c>
    </row>
    <row r="68" spans="1:6" s="50" customFormat="1" ht="26.25" x14ac:dyDescent="0.25">
      <c r="A68" s="111">
        <v>3</v>
      </c>
      <c r="B68" s="16" t="s">
        <v>109</v>
      </c>
      <c r="C68" s="14" t="s">
        <v>6</v>
      </c>
      <c r="D68" s="24">
        <v>7.52</v>
      </c>
      <c r="E68" s="33"/>
      <c r="F68" s="36">
        <f t="shared" si="1"/>
        <v>0</v>
      </c>
    </row>
    <row r="69" spans="1:6" s="50" customFormat="1" ht="39" x14ac:dyDescent="0.25">
      <c r="A69" s="111">
        <v>4</v>
      </c>
      <c r="B69" s="16" t="s">
        <v>39</v>
      </c>
      <c r="C69" s="14" t="s">
        <v>27</v>
      </c>
      <c r="D69" s="24">
        <v>1</v>
      </c>
      <c r="E69" s="33"/>
      <c r="F69" s="36">
        <f t="shared" si="1"/>
        <v>0</v>
      </c>
    </row>
    <row r="70" spans="1:6" s="50" customFormat="1" ht="26.25" x14ac:dyDescent="0.25">
      <c r="A70" s="111">
        <v>5</v>
      </c>
      <c r="B70" s="16" t="s">
        <v>105</v>
      </c>
      <c r="C70" s="14" t="s">
        <v>27</v>
      </c>
      <c r="D70" s="24">
        <v>1</v>
      </c>
      <c r="E70" s="33"/>
      <c r="F70" s="36">
        <f t="shared" si="1"/>
        <v>0</v>
      </c>
    </row>
    <row r="71" spans="1:6" s="50" customFormat="1" ht="39" x14ac:dyDescent="0.25">
      <c r="A71" s="111">
        <v>6</v>
      </c>
      <c r="B71" s="16" t="s">
        <v>111</v>
      </c>
      <c r="C71" s="14" t="s">
        <v>27</v>
      </c>
      <c r="D71" s="24">
        <v>1</v>
      </c>
      <c r="E71" s="33"/>
      <c r="F71" s="36">
        <f t="shared" si="1"/>
        <v>0</v>
      </c>
    </row>
    <row r="72" spans="1:6" s="41" customFormat="1" x14ac:dyDescent="0.25">
      <c r="A72" s="109"/>
      <c r="B72" s="104" t="s">
        <v>89</v>
      </c>
      <c r="C72" s="12"/>
      <c r="D72" s="45"/>
      <c r="E72" s="34"/>
      <c r="F72" s="110">
        <f>SUM(F66:F71)</f>
        <v>0</v>
      </c>
    </row>
    <row r="73" spans="1:6" x14ac:dyDescent="0.25">
      <c r="A73" s="108" t="s">
        <v>62</v>
      </c>
      <c r="B73" s="26" t="s">
        <v>63</v>
      </c>
      <c r="D73" s="47"/>
      <c r="E73" s="35"/>
      <c r="F73" s="36"/>
    </row>
    <row r="74" spans="1:6" ht="45" x14ac:dyDescent="0.25">
      <c r="A74" s="32">
        <v>1</v>
      </c>
      <c r="B74" s="1" t="s">
        <v>78</v>
      </c>
      <c r="C74" s="2" t="s">
        <v>40</v>
      </c>
      <c r="D74" s="47">
        <v>1.4</v>
      </c>
      <c r="E74" s="35"/>
      <c r="F74" s="36">
        <f t="shared" ref="F74:F84" si="2">+D74*E74</f>
        <v>0</v>
      </c>
    </row>
    <row r="75" spans="1:6" ht="45" x14ac:dyDescent="0.25">
      <c r="A75" s="32">
        <v>2</v>
      </c>
      <c r="B75" s="1" t="s">
        <v>42</v>
      </c>
      <c r="C75" s="2" t="s">
        <v>41</v>
      </c>
      <c r="D75" s="47">
        <v>1</v>
      </c>
      <c r="E75" s="35"/>
      <c r="F75" s="36">
        <f t="shared" si="2"/>
        <v>0</v>
      </c>
    </row>
    <row r="76" spans="1:6" ht="34.9" customHeight="1" x14ac:dyDescent="0.25">
      <c r="A76" s="32">
        <v>3</v>
      </c>
      <c r="B76" s="1" t="s">
        <v>48</v>
      </c>
      <c r="C76" s="2" t="s">
        <v>49</v>
      </c>
      <c r="D76" s="47">
        <v>1</v>
      </c>
      <c r="E76" s="35"/>
      <c r="F76" s="36">
        <f t="shared" si="2"/>
        <v>0</v>
      </c>
    </row>
    <row r="77" spans="1:6" ht="30" x14ac:dyDescent="0.25">
      <c r="A77" s="32">
        <v>4</v>
      </c>
      <c r="B77" s="1" t="s">
        <v>50</v>
      </c>
      <c r="C77" s="2" t="s">
        <v>49</v>
      </c>
      <c r="D77" s="47">
        <v>1</v>
      </c>
      <c r="E77" s="35"/>
      <c r="F77" s="36">
        <f t="shared" si="2"/>
        <v>0</v>
      </c>
    </row>
    <row r="78" spans="1:6" ht="45" x14ac:dyDescent="0.25">
      <c r="A78" s="32">
        <v>5</v>
      </c>
      <c r="B78" s="1" t="s">
        <v>79</v>
      </c>
      <c r="C78" s="2" t="s">
        <v>49</v>
      </c>
      <c r="D78" s="47">
        <v>1</v>
      </c>
      <c r="E78" s="35"/>
      <c r="F78" s="36">
        <f t="shared" si="2"/>
        <v>0</v>
      </c>
    </row>
    <row r="79" spans="1:6" ht="60" x14ac:dyDescent="0.25">
      <c r="A79" s="32">
        <v>6</v>
      </c>
      <c r="B79" s="1" t="s">
        <v>93</v>
      </c>
      <c r="C79" s="2" t="s">
        <v>40</v>
      </c>
      <c r="D79" s="47">
        <v>26.46</v>
      </c>
      <c r="E79" s="35"/>
      <c r="F79" s="36">
        <f t="shared" si="2"/>
        <v>0</v>
      </c>
    </row>
    <row r="80" spans="1:6" ht="90" x14ac:dyDescent="0.25">
      <c r="A80" s="32">
        <v>7</v>
      </c>
      <c r="B80" s="1" t="s">
        <v>127</v>
      </c>
      <c r="C80" s="2" t="s">
        <v>27</v>
      </c>
      <c r="D80" s="47">
        <v>1</v>
      </c>
      <c r="E80" s="35"/>
      <c r="F80" s="36">
        <f t="shared" si="2"/>
        <v>0</v>
      </c>
    </row>
    <row r="81" spans="1:7" x14ac:dyDescent="0.25">
      <c r="A81" s="32">
        <v>8</v>
      </c>
      <c r="B81" s="1" t="s">
        <v>47</v>
      </c>
      <c r="C81" s="2" t="s">
        <v>41</v>
      </c>
      <c r="D81" s="47">
        <v>3</v>
      </c>
      <c r="E81" s="35"/>
      <c r="F81" s="36">
        <f t="shared" si="2"/>
        <v>0</v>
      </c>
    </row>
    <row r="82" spans="1:7" x14ac:dyDescent="0.25">
      <c r="A82" s="32">
        <v>9</v>
      </c>
      <c r="B82" s="1" t="s">
        <v>45</v>
      </c>
      <c r="C82" s="2" t="s">
        <v>41</v>
      </c>
      <c r="D82" s="47">
        <v>3</v>
      </c>
      <c r="E82" s="35"/>
      <c r="F82" s="36">
        <f t="shared" si="2"/>
        <v>0</v>
      </c>
    </row>
    <row r="83" spans="1:7" x14ac:dyDescent="0.25">
      <c r="A83" s="32">
        <v>10</v>
      </c>
      <c r="B83" s="1" t="s">
        <v>44</v>
      </c>
      <c r="C83" s="2" t="s">
        <v>41</v>
      </c>
      <c r="D83" s="47">
        <v>3</v>
      </c>
      <c r="E83" s="35"/>
      <c r="F83" s="36">
        <f t="shared" si="2"/>
        <v>0</v>
      </c>
    </row>
    <row r="84" spans="1:7" x14ac:dyDescent="0.25">
      <c r="A84" s="32">
        <v>11</v>
      </c>
      <c r="B84" s="1" t="s">
        <v>46</v>
      </c>
      <c r="C84" s="2" t="s">
        <v>41</v>
      </c>
      <c r="D84" s="47">
        <v>5</v>
      </c>
      <c r="E84" s="35"/>
      <c r="F84" s="36">
        <f t="shared" si="2"/>
        <v>0</v>
      </c>
    </row>
    <row r="85" spans="1:7" s="41" customFormat="1" x14ac:dyDescent="0.25">
      <c r="A85" s="105"/>
      <c r="B85" s="37" t="s">
        <v>89</v>
      </c>
      <c r="C85" s="38"/>
      <c r="D85" s="44"/>
      <c r="E85" s="40"/>
      <c r="F85" s="106">
        <f>SUM(F74:F84)</f>
        <v>0</v>
      </c>
    </row>
    <row r="86" spans="1:7" x14ac:dyDescent="0.25">
      <c r="A86" s="112"/>
      <c r="B86" s="79" t="s">
        <v>141</v>
      </c>
      <c r="C86" s="80"/>
      <c r="D86" s="81"/>
      <c r="E86" s="81"/>
      <c r="F86" s="82">
        <f>F85+F64+F54+F47+F43+F40+F36+F32+F22+F12+F72</f>
        <v>0</v>
      </c>
    </row>
    <row r="87" spans="1:7" s="67" customFormat="1" ht="63.6" customHeight="1" x14ac:dyDescent="0.25">
      <c r="A87" s="102" t="s">
        <v>130</v>
      </c>
      <c r="B87" s="122" t="s">
        <v>147</v>
      </c>
      <c r="C87" s="122"/>
      <c r="D87" s="122"/>
      <c r="E87" s="122"/>
      <c r="F87" s="122"/>
    </row>
    <row r="88" spans="1:7" ht="15.75" x14ac:dyDescent="0.25">
      <c r="A88" s="103" t="s">
        <v>53</v>
      </c>
      <c r="B88" s="10" t="s">
        <v>5</v>
      </c>
      <c r="C88" s="11"/>
      <c r="D88" s="12"/>
      <c r="E88" s="12"/>
      <c r="F88" s="104"/>
    </row>
    <row r="89" spans="1:7" x14ac:dyDescent="0.25">
      <c r="A89" s="32">
        <v>1</v>
      </c>
      <c r="B89" s="13" t="s">
        <v>67</v>
      </c>
      <c r="C89" s="14" t="s">
        <v>6</v>
      </c>
      <c r="D89" s="20">
        <f>86.53*2</f>
        <v>173.06</v>
      </c>
      <c r="E89" s="33"/>
      <c r="F89" s="36">
        <f>+D89*E89</f>
        <v>0</v>
      </c>
    </row>
    <row r="90" spans="1:7" x14ac:dyDescent="0.25">
      <c r="A90" s="32">
        <v>2</v>
      </c>
      <c r="B90" s="15" t="s">
        <v>7</v>
      </c>
      <c r="C90" s="14" t="s">
        <v>8</v>
      </c>
      <c r="D90" s="20">
        <f>1*2</f>
        <v>2</v>
      </c>
      <c r="E90" s="33"/>
      <c r="F90" s="36">
        <f t="shared" ref="F90:F136" si="3">+D90*E90</f>
        <v>0</v>
      </c>
    </row>
    <row r="91" spans="1:7" x14ac:dyDescent="0.25">
      <c r="A91" s="32">
        <v>3</v>
      </c>
      <c r="B91" s="13" t="s">
        <v>106</v>
      </c>
      <c r="C91" s="14" t="s">
        <v>10</v>
      </c>
      <c r="D91" s="20">
        <f>36.801*2</f>
        <v>73.602000000000004</v>
      </c>
      <c r="E91" s="33"/>
      <c r="F91" s="36">
        <f t="shared" si="3"/>
        <v>0</v>
      </c>
    </row>
    <row r="92" spans="1:7" x14ac:dyDescent="0.25">
      <c r="A92" s="32">
        <v>4</v>
      </c>
      <c r="B92" s="15" t="s">
        <v>68</v>
      </c>
      <c r="C92" s="14" t="s">
        <v>10</v>
      </c>
      <c r="D92" s="20">
        <f>4.335*2</f>
        <v>8.67</v>
      </c>
      <c r="E92" s="33"/>
      <c r="F92" s="36">
        <f t="shared" si="3"/>
        <v>0</v>
      </c>
    </row>
    <row r="93" spans="1:7" x14ac:dyDescent="0.25">
      <c r="A93" s="32">
        <v>5</v>
      </c>
      <c r="B93" s="15" t="s">
        <v>70</v>
      </c>
      <c r="C93" s="14" t="s">
        <v>10</v>
      </c>
      <c r="D93" s="20">
        <f>3.582*2</f>
        <v>7.1639999999999997</v>
      </c>
      <c r="E93" s="33"/>
      <c r="F93" s="36">
        <f t="shared" si="3"/>
        <v>0</v>
      </c>
    </row>
    <row r="94" spans="1:7" x14ac:dyDescent="0.25">
      <c r="A94" s="32">
        <v>6</v>
      </c>
      <c r="B94" s="15" t="s">
        <v>69</v>
      </c>
      <c r="C94" s="14" t="s">
        <v>10</v>
      </c>
      <c r="D94" s="20">
        <f>2.227*2</f>
        <v>4.4539999999999997</v>
      </c>
      <c r="E94" s="33"/>
      <c r="F94" s="36">
        <f t="shared" si="3"/>
        <v>0</v>
      </c>
    </row>
    <row r="95" spans="1:7" x14ac:dyDescent="0.25">
      <c r="A95" s="32">
        <v>7</v>
      </c>
      <c r="B95" s="15" t="s">
        <v>11</v>
      </c>
      <c r="C95" s="14" t="s">
        <v>8</v>
      </c>
      <c r="D95" s="20">
        <f>1*2</f>
        <v>2</v>
      </c>
      <c r="E95" s="33"/>
      <c r="F95" s="36">
        <f t="shared" si="3"/>
        <v>0</v>
      </c>
    </row>
    <row r="96" spans="1:7" x14ac:dyDescent="0.25">
      <c r="A96" s="105"/>
      <c r="B96" s="37" t="s">
        <v>80</v>
      </c>
      <c r="C96" s="38"/>
      <c r="D96" s="39"/>
      <c r="E96" s="40"/>
      <c r="F96" s="106">
        <f>SUM(F89:F95)</f>
        <v>0</v>
      </c>
      <c r="G96" s="63"/>
    </row>
    <row r="97" spans="1:7" ht="15.75" x14ac:dyDescent="0.25">
      <c r="A97" s="103" t="s">
        <v>54</v>
      </c>
      <c r="B97" s="10" t="s">
        <v>12</v>
      </c>
      <c r="C97" s="12"/>
      <c r="D97" s="21"/>
      <c r="E97" s="34"/>
      <c r="F97" s="36"/>
    </row>
    <row r="98" spans="1:7" ht="26.25" x14ac:dyDescent="0.25">
      <c r="A98" s="32">
        <v>1</v>
      </c>
      <c r="B98" s="16" t="s">
        <v>107</v>
      </c>
      <c r="C98" s="14" t="s">
        <v>10</v>
      </c>
      <c r="D98" s="22">
        <f>0.723*2</f>
        <v>1.446</v>
      </c>
      <c r="E98" s="33"/>
      <c r="F98" s="36">
        <f t="shared" si="3"/>
        <v>0</v>
      </c>
    </row>
    <row r="99" spans="1:7" ht="26.25" x14ac:dyDescent="0.25">
      <c r="A99" s="32">
        <v>2</v>
      </c>
      <c r="B99" s="16" t="s">
        <v>108</v>
      </c>
      <c r="C99" s="14" t="s">
        <v>10</v>
      </c>
      <c r="D99" s="20">
        <f>2.89*2</f>
        <v>5.78</v>
      </c>
      <c r="E99" s="33"/>
      <c r="F99" s="36">
        <f t="shared" si="3"/>
        <v>0</v>
      </c>
    </row>
    <row r="100" spans="1:7" ht="26.25" x14ac:dyDescent="0.25">
      <c r="A100" s="32">
        <v>3</v>
      </c>
      <c r="B100" s="16" t="s">
        <v>13</v>
      </c>
      <c r="C100" s="14" t="s">
        <v>6</v>
      </c>
      <c r="D100" s="20">
        <f>60*2</f>
        <v>120</v>
      </c>
      <c r="E100" s="33"/>
      <c r="F100" s="36">
        <f t="shared" si="3"/>
        <v>0</v>
      </c>
    </row>
    <row r="101" spans="1:7" x14ac:dyDescent="0.25">
      <c r="A101" s="32">
        <v>4</v>
      </c>
      <c r="B101" s="13" t="s">
        <v>14</v>
      </c>
      <c r="C101" s="14" t="s">
        <v>10</v>
      </c>
      <c r="D101" s="24">
        <f>0.405*2</f>
        <v>0.81</v>
      </c>
      <c r="E101" s="33"/>
      <c r="F101" s="36">
        <f t="shared" si="3"/>
        <v>0</v>
      </c>
    </row>
    <row r="102" spans="1:7" ht="38.25" x14ac:dyDescent="0.25">
      <c r="A102" s="32">
        <v>5</v>
      </c>
      <c r="B102" s="13" t="s">
        <v>31</v>
      </c>
      <c r="C102" s="14" t="s">
        <v>10</v>
      </c>
      <c r="D102" s="24">
        <f>1.08*2</f>
        <v>2.16</v>
      </c>
      <c r="E102" s="33"/>
      <c r="F102" s="36">
        <f t="shared" si="3"/>
        <v>0</v>
      </c>
    </row>
    <row r="103" spans="1:7" ht="25.5" x14ac:dyDescent="0.25">
      <c r="A103" s="32">
        <v>6</v>
      </c>
      <c r="B103" s="13" t="s">
        <v>101</v>
      </c>
      <c r="C103" s="14" t="s">
        <v>10</v>
      </c>
      <c r="D103" s="24">
        <f>1.96*2</f>
        <v>3.92</v>
      </c>
      <c r="E103" s="33"/>
      <c r="F103" s="36">
        <f t="shared" si="3"/>
        <v>0</v>
      </c>
    </row>
    <row r="104" spans="1:7" x14ac:dyDescent="0.25">
      <c r="A104" s="32">
        <v>7</v>
      </c>
      <c r="B104" s="17" t="s">
        <v>15</v>
      </c>
      <c r="C104" s="14" t="s">
        <v>6</v>
      </c>
      <c r="D104" s="20">
        <f>74*2</f>
        <v>148</v>
      </c>
      <c r="E104" s="33"/>
      <c r="F104" s="36">
        <f t="shared" si="3"/>
        <v>0</v>
      </c>
    </row>
    <row r="105" spans="1:7" x14ac:dyDescent="0.25">
      <c r="A105" s="105"/>
      <c r="B105" s="37" t="s">
        <v>81</v>
      </c>
      <c r="C105" s="38"/>
      <c r="D105" s="39"/>
      <c r="E105" s="40"/>
      <c r="F105" s="106">
        <f>SUM(F98:F104)</f>
        <v>0</v>
      </c>
      <c r="G105" s="63"/>
    </row>
    <row r="106" spans="1:7" ht="15.75" x14ac:dyDescent="0.25">
      <c r="A106" s="103" t="s">
        <v>55</v>
      </c>
      <c r="B106" s="18" t="s">
        <v>16</v>
      </c>
      <c r="C106" s="12"/>
      <c r="D106" s="21"/>
      <c r="E106" s="34"/>
      <c r="F106" s="36"/>
    </row>
    <row r="107" spans="1:7" x14ac:dyDescent="0.25">
      <c r="A107" s="32">
        <v>1</v>
      </c>
      <c r="B107" s="13" t="s">
        <v>17</v>
      </c>
      <c r="C107" s="14" t="s">
        <v>10</v>
      </c>
      <c r="D107" s="22">
        <f>0.723*2</f>
        <v>1.446</v>
      </c>
      <c r="E107" s="33"/>
      <c r="F107" s="36">
        <f t="shared" si="3"/>
        <v>0</v>
      </c>
    </row>
    <row r="108" spans="1:7" ht="25.5" x14ac:dyDescent="0.25">
      <c r="A108" s="32">
        <v>2</v>
      </c>
      <c r="B108" s="13" t="s">
        <v>33</v>
      </c>
      <c r="C108" s="14" t="s">
        <v>10</v>
      </c>
      <c r="D108" s="20">
        <f>1.753*2</f>
        <v>3.5059999999999998</v>
      </c>
      <c r="E108" s="33"/>
      <c r="F108" s="36">
        <f t="shared" si="3"/>
        <v>0</v>
      </c>
    </row>
    <row r="109" spans="1:7" ht="25.5" x14ac:dyDescent="0.25">
      <c r="A109" s="32">
        <v>3</v>
      </c>
      <c r="B109" s="13" t="s">
        <v>32</v>
      </c>
      <c r="C109" s="14" t="s">
        <v>10</v>
      </c>
      <c r="D109" s="22">
        <f>0.436*2</f>
        <v>0.872</v>
      </c>
      <c r="E109" s="33"/>
      <c r="F109" s="36">
        <f t="shared" si="3"/>
        <v>0</v>
      </c>
    </row>
    <row r="110" spans="1:7" ht="25.5" x14ac:dyDescent="0.25">
      <c r="A110" s="32">
        <v>4</v>
      </c>
      <c r="B110" s="13" t="s">
        <v>72</v>
      </c>
      <c r="C110" s="14" t="s">
        <v>6</v>
      </c>
      <c r="D110" s="20">
        <f>61.96*2</f>
        <v>123.92</v>
      </c>
      <c r="E110" s="33"/>
      <c r="F110" s="36">
        <f t="shared" si="3"/>
        <v>0</v>
      </c>
    </row>
    <row r="111" spans="1:7" ht="25.5" x14ac:dyDescent="0.25">
      <c r="A111" s="32">
        <v>5</v>
      </c>
      <c r="B111" s="13" t="s">
        <v>51</v>
      </c>
      <c r="C111" s="14" t="s">
        <v>6</v>
      </c>
      <c r="D111" s="20">
        <f>1.92*2</f>
        <v>3.84</v>
      </c>
      <c r="E111" s="33"/>
      <c r="F111" s="36">
        <f t="shared" si="3"/>
        <v>0</v>
      </c>
    </row>
    <row r="112" spans="1:7" ht="25.5" x14ac:dyDescent="0.25">
      <c r="A112" s="32">
        <v>6</v>
      </c>
      <c r="B112" s="13" t="s">
        <v>91</v>
      </c>
      <c r="C112" s="14" t="s">
        <v>18</v>
      </c>
      <c r="D112" s="20">
        <f>65*2</f>
        <v>130</v>
      </c>
      <c r="E112" s="33"/>
      <c r="F112" s="36">
        <f t="shared" si="3"/>
        <v>0</v>
      </c>
    </row>
    <row r="113" spans="1:7" x14ac:dyDescent="0.25">
      <c r="A113" s="32">
        <v>7</v>
      </c>
      <c r="B113" s="13" t="s">
        <v>19</v>
      </c>
      <c r="C113" s="14" t="s">
        <v>6</v>
      </c>
      <c r="D113" s="20">
        <f>140.03*2</f>
        <v>280.06</v>
      </c>
      <c r="E113" s="33"/>
      <c r="F113" s="36">
        <f t="shared" si="3"/>
        <v>0</v>
      </c>
    </row>
    <row r="114" spans="1:7" ht="25.5" x14ac:dyDescent="0.25">
      <c r="A114" s="32">
        <v>8</v>
      </c>
      <c r="B114" s="28" t="s">
        <v>73</v>
      </c>
      <c r="C114" s="14" t="s">
        <v>6</v>
      </c>
      <c r="D114" s="20">
        <f>80.78*2</f>
        <v>161.56</v>
      </c>
      <c r="E114" s="33"/>
      <c r="F114" s="36">
        <f t="shared" si="3"/>
        <v>0</v>
      </c>
    </row>
    <row r="115" spans="1:7" x14ac:dyDescent="0.25">
      <c r="A115" s="105"/>
      <c r="B115" s="37" t="s">
        <v>82</v>
      </c>
      <c r="C115" s="38"/>
      <c r="D115" s="39"/>
      <c r="E115" s="40"/>
      <c r="F115" s="106">
        <f>SUM(F107:F114)</f>
        <v>0</v>
      </c>
      <c r="G115" s="63"/>
    </row>
    <row r="116" spans="1:7" ht="15.75" x14ac:dyDescent="0.25">
      <c r="A116" s="107" t="s">
        <v>56</v>
      </c>
      <c r="B116" s="29" t="s">
        <v>20</v>
      </c>
      <c r="C116" s="19"/>
      <c r="D116" s="23"/>
      <c r="E116" s="33"/>
      <c r="F116" s="36"/>
    </row>
    <row r="117" spans="1:7" ht="38.25" x14ac:dyDescent="0.25">
      <c r="A117" s="32">
        <v>1</v>
      </c>
      <c r="B117" s="28" t="s">
        <v>64</v>
      </c>
      <c r="C117" s="14" t="s">
        <v>18</v>
      </c>
      <c r="D117" s="20">
        <f>3*2</f>
        <v>6</v>
      </c>
      <c r="E117" s="33"/>
      <c r="F117" s="36">
        <f t="shared" si="3"/>
        <v>0</v>
      </c>
    </row>
    <row r="118" spans="1:7" ht="38.25" x14ac:dyDescent="0.25">
      <c r="A118" s="32">
        <v>2</v>
      </c>
      <c r="B118" s="28" t="s">
        <v>65</v>
      </c>
      <c r="C118" s="14" t="s">
        <v>18</v>
      </c>
      <c r="D118" s="20">
        <f>1*2</f>
        <v>2</v>
      </c>
      <c r="E118" s="33"/>
      <c r="F118" s="36">
        <f t="shared" si="3"/>
        <v>0</v>
      </c>
    </row>
    <row r="119" spans="1:7" x14ac:dyDescent="0.25">
      <c r="A119" s="105"/>
      <c r="B119" s="37" t="s">
        <v>83</v>
      </c>
      <c r="C119" s="38"/>
      <c r="D119" s="39"/>
      <c r="E119" s="40"/>
      <c r="F119" s="106">
        <f>SUM(F117:F118)</f>
        <v>0</v>
      </c>
      <c r="G119" s="63"/>
    </row>
    <row r="120" spans="1:7" x14ac:dyDescent="0.25">
      <c r="A120" s="108" t="s">
        <v>57</v>
      </c>
      <c r="B120" s="29" t="s">
        <v>21</v>
      </c>
      <c r="C120" s="14"/>
      <c r="D120" s="20"/>
      <c r="E120" s="33"/>
      <c r="F120" s="36"/>
    </row>
    <row r="121" spans="1:7" ht="25.5" x14ac:dyDescent="0.25">
      <c r="A121" s="32">
        <v>1</v>
      </c>
      <c r="B121" s="28" t="s">
        <v>34</v>
      </c>
      <c r="C121" s="14" t="s">
        <v>26</v>
      </c>
      <c r="D121" s="20">
        <f>15.3*2</f>
        <v>30.6</v>
      </c>
      <c r="E121" s="33"/>
      <c r="F121" s="36">
        <f t="shared" si="3"/>
        <v>0</v>
      </c>
    </row>
    <row r="122" spans="1:7" x14ac:dyDescent="0.25">
      <c r="A122" s="32">
        <v>2</v>
      </c>
      <c r="B122" s="28" t="s">
        <v>28</v>
      </c>
      <c r="C122" s="14" t="s">
        <v>6</v>
      </c>
      <c r="D122" s="20">
        <f>11.75*2</f>
        <v>23.5</v>
      </c>
      <c r="E122" s="33"/>
      <c r="F122" s="36">
        <f t="shared" si="3"/>
        <v>0</v>
      </c>
    </row>
    <row r="123" spans="1:7" x14ac:dyDescent="0.25">
      <c r="A123" s="105"/>
      <c r="B123" s="37" t="s">
        <v>84</v>
      </c>
      <c r="C123" s="38"/>
      <c r="D123" s="39"/>
      <c r="E123" s="40"/>
      <c r="F123" s="106">
        <f>SUM(F121:F122)</f>
        <v>0</v>
      </c>
      <c r="G123" s="63"/>
    </row>
    <row r="124" spans="1:7" x14ac:dyDescent="0.25">
      <c r="A124" s="108" t="s">
        <v>58</v>
      </c>
      <c r="B124" s="29" t="s">
        <v>22</v>
      </c>
      <c r="C124" s="14"/>
      <c r="D124" s="20"/>
      <c r="E124" s="33"/>
      <c r="F124" s="36"/>
    </row>
    <row r="125" spans="1:7" x14ac:dyDescent="0.25">
      <c r="A125" s="32">
        <v>1</v>
      </c>
      <c r="B125" s="30" t="s">
        <v>23</v>
      </c>
      <c r="C125" s="14" t="s">
        <v>6</v>
      </c>
      <c r="D125" s="20">
        <f>4.68*2</f>
        <v>9.36</v>
      </c>
      <c r="E125" s="33"/>
      <c r="F125" s="36">
        <f t="shared" si="3"/>
        <v>0</v>
      </c>
    </row>
    <row r="126" spans="1:7" x14ac:dyDescent="0.25">
      <c r="A126" s="105"/>
      <c r="B126" s="37" t="s">
        <v>85</v>
      </c>
      <c r="C126" s="38"/>
      <c r="D126" s="39"/>
      <c r="E126" s="40"/>
      <c r="F126" s="106">
        <f>F125</f>
        <v>0</v>
      </c>
      <c r="G126" s="63"/>
    </row>
    <row r="127" spans="1:7" x14ac:dyDescent="0.25">
      <c r="A127" s="108" t="s">
        <v>59</v>
      </c>
      <c r="B127" s="29" t="s">
        <v>24</v>
      </c>
      <c r="C127" s="14"/>
      <c r="D127" s="20"/>
      <c r="E127" s="33"/>
      <c r="F127" s="36"/>
    </row>
    <row r="128" spans="1:7" ht="25.5" x14ac:dyDescent="0.25">
      <c r="A128" s="32">
        <v>1</v>
      </c>
      <c r="B128" s="28" t="s">
        <v>92</v>
      </c>
      <c r="C128" s="14" t="s">
        <v>6</v>
      </c>
      <c r="D128" s="20">
        <f>52.65*2</f>
        <v>105.3</v>
      </c>
      <c r="E128" s="33"/>
      <c r="F128" s="36">
        <f t="shared" si="3"/>
        <v>0</v>
      </c>
    </row>
    <row r="129" spans="1:7" ht="25.5" x14ac:dyDescent="0.25">
      <c r="A129" s="32">
        <v>2</v>
      </c>
      <c r="B129" s="28" t="s">
        <v>66</v>
      </c>
      <c r="C129" s="14" t="s">
        <v>6</v>
      </c>
      <c r="D129" s="20">
        <f>13.2*2</f>
        <v>26.4</v>
      </c>
      <c r="E129" s="33"/>
      <c r="F129" s="36">
        <f t="shared" si="3"/>
        <v>0</v>
      </c>
    </row>
    <row r="130" spans="1:7" x14ac:dyDescent="0.25">
      <c r="A130" s="105"/>
      <c r="B130" s="37" t="s">
        <v>86</v>
      </c>
      <c r="C130" s="38"/>
      <c r="D130" s="39"/>
      <c r="E130" s="40"/>
      <c r="F130" s="106">
        <f>SUM(F128:F129)</f>
        <v>0</v>
      </c>
      <c r="G130" s="63"/>
    </row>
    <row r="131" spans="1:7" x14ac:dyDescent="0.25">
      <c r="A131" s="108" t="s">
        <v>60</v>
      </c>
      <c r="B131" s="29" t="s">
        <v>25</v>
      </c>
      <c r="C131" s="14"/>
      <c r="D131" s="20"/>
      <c r="E131" s="33"/>
      <c r="F131" s="36"/>
    </row>
    <row r="132" spans="1:7" ht="26.25" x14ac:dyDescent="0.25">
      <c r="A132" s="32">
        <v>1</v>
      </c>
      <c r="B132" s="31" t="s">
        <v>94</v>
      </c>
      <c r="C132" s="14" t="s">
        <v>18</v>
      </c>
      <c r="D132" s="20">
        <f>2*2</f>
        <v>4</v>
      </c>
      <c r="E132" s="33"/>
      <c r="F132" s="36">
        <f t="shared" si="3"/>
        <v>0</v>
      </c>
    </row>
    <row r="133" spans="1:7" ht="26.25" x14ac:dyDescent="0.25">
      <c r="A133" s="32">
        <v>2</v>
      </c>
      <c r="B133" s="31" t="s">
        <v>74</v>
      </c>
      <c r="C133" s="14" t="s">
        <v>18</v>
      </c>
      <c r="D133" s="20">
        <f>2*2</f>
        <v>4</v>
      </c>
      <c r="E133" s="33"/>
      <c r="F133" s="36">
        <f t="shared" si="3"/>
        <v>0</v>
      </c>
    </row>
    <row r="134" spans="1:7" ht="26.25" x14ac:dyDescent="0.25">
      <c r="A134" s="32">
        <v>3</v>
      </c>
      <c r="B134" s="16" t="s">
        <v>75</v>
      </c>
      <c r="C134" s="14" t="s">
        <v>18</v>
      </c>
      <c r="D134" s="20">
        <f>2*2</f>
        <v>4</v>
      </c>
      <c r="E134" s="33"/>
      <c r="F134" s="36">
        <f t="shared" si="3"/>
        <v>0</v>
      </c>
    </row>
    <row r="135" spans="1:7" x14ac:dyDescent="0.25">
      <c r="A135" s="32">
        <v>4</v>
      </c>
      <c r="B135" s="16" t="s">
        <v>38</v>
      </c>
      <c r="C135" s="14" t="s">
        <v>26</v>
      </c>
      <c r="D135" s="20">
        <f>8.9*2</f>
        <v>17.8</v>
      </c>
      <c r="E135" s="33"/>
      <c r="F135" s="36">
        <f t="shared" si="3"/>
        <v>0</v>
      </c>
    </row>
    <row r="136" spans="1:7" x14ac:dyDescent="0.25">
      <c r="A136" s="32">
        <v>5</v>
      </c>
      <c r="B136" s="16" t="s">
        <v>37</v>
      </c>
      <c r="C136" s="14" t="s">
        <v>26</v>
      </c>
      <c r="D136" s="20">
        <f>2.6*2</f>
        <v>5.2</v>
      </c>
      <c r="E136" s="33"/>
      <c r="F136" s="36">
        <f t="shared" si="3"/>
        <v>0</v>
      </c>
    </row>
    <row r="137" spans="1:7" x14ac:dyDescent="0.25">
      <c r="A137" s="105"/>
      <c r="B137" s="37" t="s">
        <v>87</v>
      </c>
      <c r="C137" s="38"/>
      <c r="D137" s="39"/>
      <c r="E137" s="40"/>
      <c r="F137" s="106">
        <f>SUM(F132:F136)</f>
        <v>0</v>
      </c>
      <c r="G137" s="63"/>
    </row>
    <row r="138" spans="1:7" x14ac:dyDescent="0.25">
      <c r="A138" s="108" t="s">
        <v>61</v>
      </c>
      <c r="B138" s="26" t="s">
        <v>103</v>
      </c>
      <c r="E138" s="35"/>
      <c r="F138" s="36"/>
    </row>
    <row r="139" spans="1:7" ht="45" x14ac:dyDescent="0.25">
      <c r="A139" s="32">
        <v>1</v>
      </c>
      <c r="B139" s="1" t="s">
        <v>78</v>
      </c>
      <c r="C139" s="2" t="s">
        <v>40</v>
      </c>
      <c r="D139" s="3">
        <f>1.4*2</f>
        <v>2.8</v>
      </c>
      <c r="E139" s="35"/>
      <c r="F139" s="36">
        <f t="shared" ref="F139:F149" si="4">+D139*E139</f>
        <v>0</v>
      </c>
    </row>
    <row r="140" spans="1:7" ht="45" x14ac:dyDescent="0.25">
      <c r="A140" s="32">
        <v>2</v>
      </c>
      <c r="B140" s="1" t="s">
        <v>42</v>
      </c>
      <c r="C140" s="2" t="s">
        <v>41</v>
      </c>
      <c r="D140" s="3">
        <f>1*2</f>
        <v>2</v>
      </c>
      <c r="E140" s="35"/>
      <c r="F140" s="36">
        <f t="shared" si="4"/>
        <v>0</v>
      </c>
    </row>
    <row r="141" spans="1:7" ht="45" x14ac:dyDescent="0.25">
      <c r="A141" s="32">
        <v>3</v>
      </c>
      <c r="B141" s="1" t="s">
        <v>48</v>
      </c>
      <c r="C141" s="2" t="s">
        <v>49</v>
      </c>
      <c r="D141" s="3">
        <f>1*2</f>
        <v>2</v>
      </c>
      <c r="E141" s="35"/>
      <c r="F141" s="36">
        <f t="shared" si="4"/>
        <v>0</v>
      </c>
    </row>
    <row r="142" spans="1:7" ht="30" x14ac:dyDescent="0.25">
      <c r="A142" s="32">
        <v>4</v>
      </c>
      <c r="B142" s="1" t="s">
        <v>50</v>
      </c>
      <c r="C142" s="2" t="s">
        <v>49</v>
      </c>
      <c r="D142" s="3">
        <f>1*2</f>
        <v>2</v>
      </c>
      <c r="E142" s="35"/>
      <c r="F142" s="36">
        <f t="shared" si="4"/>
        <v>0</v>
      </c>
    </row>
    <row r="143" spans="1:7" ht="45" x14ac:dyDescent="0.25">
      <c r="A143" s="32">
        <v>5</v>
      </c>
      <c r="B143" s="1" t="s">
        <v>79</v>
      </c>
      <c r="C143" s="2" t="s">
        <v>49</v>
      </c>
      <c r="D143" s="3">
        <f>1*2</f>
        <v>2</v>
      </c>
      <c r="E143" s="35"/>
      <c r="F143" s="36">
        <f t="shared" si="4"/>
        <v>0</v>
      </c>
    </row>
    <row r="144" spans="1:7" ht="60" x14ac:dyDescent="0.25">
      <c r="A144" s="32">
        <v>6</v>
      </c>
      <c r="B144" s="1" t="s">
        <v>93</v>
      </c>
      <c r="C144" s="2" t="s">
        <v>40</v>
      </c>
      <c r="D144" s="3">
        <f>22.6*2</f>
        <v>45.2</v>
      </c>
      <c r="E144" s="35"/>
      <c r="F144" s="36">
        <f t="shared" si="4"/>
        <v>0</v>
      </c>
    </row>
    <row r="145" spans="1:7" ht="90" x14ac:dyDescent="0.25">
      <c r="A145" s="32">
        <v>7</v>
      </c>
      <c r="B145" s="1" t="s">
        <v>127</v>
      </c>
      <c r="C145" s="2" t="s">
        <v>27</v>
      </c>
      <c r="D145" s="3">
        <f>1*2</f>
        <v>2</v>
      </c>
      <c r="E145" s="35"/>
      <c r="F145" s="36">
        <f t="shared" si="4"/>
        <v>0</v>
      </c>
    </row>
    <row r="146" spans="1:7" x14ac:dyDescent="0.25">
      <c r="A146" s="32">
        <v>8</v>
      </c>
      <c r="B146" s="1" t="s">
        <v>47</v>
      </c>
      <c r="C146" s="2" t="s">
        <v>41</v>
      </c>
      <c r="D146" s="3">
        <f>3*2</f>
        <v>6</v>
      </c>
      <c r="E146" s="35"/>
      <c r="F146" s="36">
        <f t="shared" si="4"/>
        <v>0</v>
      </c>
    </row>
    <row r="147" spans="1:7" x14ac:dyDescent="0.25">
      <c r="A147" s="32">
        <v>9</v>
      </c>
      <c r="B147" s="1" t="s">
        <v>45</v>
      </c>
      <c r="C147" s="2" t="s">
        <v>41</v>
      </c>
      <c r="D147" s="3">
        <f>3*2</f>
        <v>6</v>
      </c>
      <c r="E147" s="35"/>
      <c r="F147" s="36">
        <f t="shared" si="4"/>
        <v>0</v>
      </c>
    </row>
    <row r="148" spans="1:7" x14ac:dyDescent="0.25">
      <c r="A148" s="32">
        <v>10</v>
      </c>
      <c r="B148" s="1" t="s">
        <v>44</v>
      </c>
      <c r="C148" s="2" t="s">
        <v>41</v>
      </c>
      <c r="D148" s="3">
        <f>3*2</f>
        <v>6</v>
      </c>
      <c r="E148" s="35"/>
      <c r="F148" s="36">
        <f t="shared" si="4"/>
        <v>0</v>
      </c>
    </row>
    <row r="149" spans="1:7" x14ac:dyDescent="0.25">
      <c r="A149" s="32">
        <v>11</v>
      </c>
      <c r="B149" s="1" t="s">
        <v>46</v>
      </c>
      <c r="C149" s="2" t="s">
        <v>41</v>
      </c>
      <c r="D149" s="3">
        <f>4*2</f>
        <v>8</v>
      </c>
      <c r="E149" s="35"/>
      <c r="F149" s="36">
        <f t="shared" si="4"/>
        <v>0</v>
      </c>
    </row>
    <row r="150" spans="1:7" x14ac:dyDescent="0.25">
      <c r="A150" s="105"/>
      <c r="B150" s="37" t="s">
        <v>88</v>
      </c>
      <c r="C150" s="38"/>
      <c r="D150" s="39"/>
      <c r="E150" s="40"/>
      <c r="F150" s="106">
        <f>SUM(F139:F149)</f>
        <v>0</v>
      </c>
      <c r="G150" s="63"/>
    </row>
    <row r="151" spans="1:7" x14ac:dyDescent="0.25">
      <c r="A151" s="105" t="s">
        <v>61</v>
      </c>
      <c r="B151" s="37" t="s">
        <v>122</v>
      </c>
      <c r="C151" s="38"/>
      <c r="D151" s="39"/>
      <c r="E151" s="40"/>
      <c r="F151" s="106"/>
    </row>
    <row r="152" spans="1:7" ht="26.25" x14ac:dyDescent="0.25">
      <c r="A152" s="113">
        <v>1</v>
      </c>
      <c r="B152" s="16" t="s">
        <v>107</v>
      </c>
      <c r="C152" s="14" t="s">
        <v>10</v>
      </c>
      <c r="D152" s="22">
        <f>0.143*2</f>
        <v>0.28599999999999998</v>
      </c>
      <c r="E152" s="33"/>
      <c r="F152" s="114">
        <f>+E152*D152</f>
        <v>0</v>
      </c>
    </row>
    <row r="153" spans="1:7" ht="26.25" x14ac:dyDescent="0.25">
      <c r="A153" s="113">
        <v>2</v>
      </c>
      <c r="B153" s="16" t="s">
        <v>117</v>
      </c>
      <c r="C153" s="14" t="s">
        <v>10</v>
      </c>
      <c r="D153" s="20">
        <f>0.57*2</f>
        <v>1.1399999999999999</v>
      </c>
      <c r="E153" s="33"/>
      <c r="F153" s="114">
        <f t="shared" ref="F153:F161" si="5">+E153*D153</f>
        <v>0</v>
      </c>
    </row>
    <row r="154" spans="1:7" x14ac:dyDescent="0.25">
      <c r="A154" s="113">
        <v>3</v>
      </c>
      <c r="B154" s="16" t="s">
        <v>119</v>
      </c>
      <c r="C154" s="14" t="s">
        <v>6</v>
      </c>
      <c r="D154" s="20">
        <f>1.9*2</f>
        <v>3.8</v>
      </c>
      <c r="E154" s="33"/>
      <c r="F154" s="114">
        <f t="shared" si="5"/>
        <v>0</v>
      </c>
    </row>
    <row r="155" spans="1:7" x14ac:dyDescent="0.25">
      <c r="A155" s="113">
        <v>4</v>
      </c>
      <c r="B155" s="16" t="s">
        <v>118</v>
      </c>
      <c r="C155" s="14" t="s">
        <v>6</v>
      </c>
      <c r="D155" s="20">
        <f>8.32*2</f>
        <v>16.64</v>
      </c>
      <c r="E155" s="33"/>
      <c r="F155" s="114">
        <f t="shared" si="5"/>
        <v>0</v>
      </c>
    </row>
    <row r="156" spans="1:7" ht="26.25" x14ac:dyDescent="0.25">
      <c r="A156" s="113">
        <v>5</v>
      </c>
      <c r="B156" s="16" t="s">
        <v>13</v>
      </c>
      <c r="C156" s="14" t="s">
        <v>6</v>
      </c>
      <c r="D156" s="20">
        <f>2.4*2</f>
        <v>4.8</v>
      </c>
      <c r="E156" s="33"/>
      <c r="F156" s="114">
        <f t="shared" si="5"/>
        <v>0</v>
      </c>
    </row>
    <row r="157" spans="1:7" ht="26.25" x14ac:dyDescent="0.25">
      <c r="A157" s="113">
        <v>6</v>
      </c>
      <c r="B157" s="16" t="s">
        <v>110</v>
      </c>
      <c r="C157" s="14" t="s">
        <v>6</v>
      </c>
      <c r="D157" s="24">
        <f>3.75*2</f>
        <v>7.5</v>
      </c>
      <c r="E157" s="33"/>
      <c r="F157" s="114">
        <f t="shared" si="5"/>
        <v>0</v>
      </c>
    </row>
    <row r="158" spans="1:7" ht="26.25" x14ac:dyDescent="0.25">
      <c r="A158" s="113">
        <v>7</v>
      </c>
      <c r="B158" s="16" t="s">
        <v>109</v>
      </c>
      <c r="C158" s="14" t="s">
        <v>6</v>
      </c>
      <c r="D158" s="24">
        <f>17.76*2</f>
        <v>35.520000000000003</v>
      </c>
      <c r="E158" s="33"/>
      <c r="F158" s="114">
        <f t="shared" si="5"/>
        <v>0</v>
      </c>
    </row>
    <row r="159" spans="1:7" ht="45" x14ac:dyDescent="0.25">
      <c r="A159" s="113">
        <v>8</v>
      </c>
      <c r="B159" s="1" t="s">
        <v>123</v>
      </c>
      <c r="C159" s="2" t="s">
        <v>27</v>
      </c>
      <c r="D159" s="3">
        <f>1*2</f>
        <v>2</v>
      </c>
      <c r="E159" s="115"/>
      <c r="F159" s="114">
        <f t="shared" si="5"/>
        <v>0</v>
      </c>
    </row>
    <row r="160" spans="1:7" x14ac:dyDescent="0.25">
      <c r="A160" s="113">
        <v>9</v>
      </c>
      <c r="B160" s="16" t="s">
        <v>124</v>
      </c>
      <c r="C160" s="14" t="s">
        <v>27</v>
      </c>
      <c r="D160" s="24">
        <f>1*2</f>
        <v>2</v>
      </c>
      <c r="E160" s="33"/>
      <c r="F160" s="114">
        <f t="shared" si="5"/>
        <v>0</v>
      </c>
    </row>
    <row r="161" spans="1:7" ht="39" x14ac:dyDescent="0.25">
      <c r="A161" s="113">
        <v>10</v>
      </c>
      <c r="B161" s="16" t="s">
        <v>120</v>
      </c>
      <c r="C161" s="14" t="s">
        <v>27</v>
      </c>
      <c r="D161" s="24">
        <f>1*2</f>
        <v>2</v>
      </c>
      <c r="E161" s="33"/>
      <c r="F161" s="114">
        <f t="shared" si="5"/>
        <v>0</v>
      </c>
    </row>
    <row r="162" spans="1:7" x14ac:dyDescent="0.25">
      <c r="A162" s="105"/>
      <c r="B162" s="10" t="s">
        <v>88</v>
      </c>
      <c r="C162" s="12"/>
      <c r="D162" s="45"/>
      <c r="E162" s="34"/>
      <c r="F162" s="106">
        <f>SUM(F152:F161)</f>
        <v>0</v>
      </c>
      <c r="G162" s="63"/>
    </row>
    <row r="163" spans="1:7" x14ac:dyDescent="0.25">
      <c r="A163" s="112"/>
      <c r="B163" s="79" t="s">
        <v>143</v>
      </c>
      <c r="C163" s="80"/>
      <c r="D163" s="81"/>
      <c r="E163" s="81"/>
      <c r="F163" s="82">
        <f>F150+F137+F130+F126+F123+F119+F115+F105+F96+F162</f>
        <v>0</v>
      </c>
      <c r="G163" s="63"/>
    </row>
    <row r="164" spans="1:7" s="67" customFormat="1" ht="63.6" customHeight="1" x14ac:dyDescent="0.25">
      <c r="A164" s="102" t="s">
        <v>131</v>
      </c>
      <c r="B164" s="122" t="s">
        <v>148</v>
      </c>
      <c r="C164" s="122"/>
      <c r="D164" s="122"/>
      <c r="E164" s="122"/>
      <c r="F164" s="122"/>
    </row>
    <row r="165" spans="1:7" ht="15.75" x14ac:dyDescent="0.25">
      <c r="A165" s="103" t="s">
        <v>53</v>
      </c>
      <c r="B165" s="10" t="s">
        <v>5</v>
      </c>
      <c r="C165" s="11"/>
      <c r="D165" s="12"/>
      <c r="E165" s="12"/>
      <c r="F165" s="104"/>
    </row>
    <row r="166" spans="1:7" x14ac:dyDescent="0.25">
      <c r="A166" s="32">
        <v>1</v>
      </c>
      <c r="B166" s="13" t="s">
        <v>95</v>
      </c>
      <c r="C166" s="14" t="s">
        <v>6</v>
      </c>
      <c r="D166" s="20">
        <f>74.44*3</f>
        <v>223.32</v>
      </c>
      <c r="E166" s="33"/>
      <c r="F166" s="36">
        <f>+D166*E166</f>
        <v>0</v>
      </c>
    </row>
    <row r="167" spans="1:7" x14ac:dyDescent="0.25">
      <c r="A167" s="32">
        <v>2</v>
      </c>
      <c r="B167" s="15" t="s">
        <v>7</v>
      </c>
      <c r="C167" s="14" t="s">
        <v>8</v>
      </c>
      <c r="D167" s="20">
        <f>1*3</f>
        <v>3</v>
      </c>
      <c r="E167" s="33"/>
      <c r="F167" s="36">
        <f t="shared" ref="F167:F224" si="6">+D167*E167</f>
        <v>0</v>
      </c>
    </row>
    <row r="168" spans="1:7" x14ac:dyDescent="0.25">
      <c r="A168" s="32">
        <v>3</v>
      </c>
      <c r="B168" s="13" t="s">
        <v>9</v>
      </c>
      <c r="C168" s="14" t="s">
        <v>10</v>
      </c>
      <c r="D168" s="20">
        <f>(32.77+2.261)*3</f>
        <v>105.09300000000002</v>
      </c>
      <c r="E168" s="33"/>
      <c r="F168" s="36">
        <f t="shared" si="6"/>
        <v>0</v>
      </c>
    </row>
    <row r="169" spans="1:7" x14ac:dyDescent="0.25">
      <c r="A169" s="32">
        <v>4</v>
      </c>
      <c r="B169" s="15" t="s">
        <v>68</v>
      </c>
      <c r="C169" s="14" t="s">
        <v>10</v>
      </c>
      <c r="D169" s="20">
        <f>3.962*3</f>
        <v>11.886000000000001</v>
      </c>
      <c r="E169" s="33"/>
      <c r="F169" s="36">
        <f t="shared" si="6"/>
        <v>0</v>
      </c>
    </row>
    <row r="170" spans="1:7" x14ac:dyDescent="0.25">
      <c r="A170" s="32">
        <v>5</v>
      </c>
      <c r="B170" s="15" t="s">
        <v>70</v>
      </c>
      <c r="C170" s="14" t="s">
        <v>10</v>
      </c>
      <c r="D170" s="20">
        <f>3.186*3</f>
        <v>9.5579999999999998</v>
      </c>
      <c r="E170" s="33"/>
      <c r="F170" s="36">
        <f t="shared" si="6"/>
        <v>0</v>
      </c>
    </row>
    <row r="171" spans="1:7" x14ac:dyDescent="0.25">
      <c r="A171" s="32">
        <v>6</v>
      </c>
      <c r="B171" s="15" t="s">
        <v>69</v>
      </c>
      <c r="C171" s="14" t="s">
        <v>10</v>
      </c>
      <c r="D171" s="20">
        <f>2.623*3</f>
        <v>7.8690000000000007</v>
      </c>
      <c r="E171" s="33"/>
      <c r="F171" s="36">
        <f t="shared" si="6"/>
        <v>0</v>
      </c>
    </row>
    <row r="172" spans="1:7" x14ac:dyDescent="0.25">
      <c r="A172" s="32">
        <v>7</v>
      </c>
      <c r="B172" s="15" t="s">
        <v>11</v>
      </c>
      <c r="C172" s="14" t="s">
        <v>8</v>
      </c>
      <c r="D172" s="20">
        <f>1*3</f>
        <v>3</v>
      </c>
      <c r="E172" s="33"/>
      <c r="F172" s="36">
        <f t="shared" si="6"/>
        <v>0</v>
      </c>
    </row>
    <row r="173" spans="1:7" x14ac:dyDescent="0.25">
      <c r="A173" s="105"/>
      <c r="B173" s="37" t="s">
        <v>80</v>
      </c>
      <c r="C173" s="38"/>
      <c r="D173" s="39"/>
      <c r="E173" s="40"/>
      <c r="F173" s="106">
        <f>SUM(F166:F172)</f>
        <v>0</v>
      </c>
      <c r="G173" s="63"/>
    </row>
    <row r="174" spans="1:7" ht="15.75" x14ac:dyDescent="0.25">
      <c r="A174" s="103" t="s">
        <v>54</v>
      </c>
      <c r="B174" s="10" t="s">
        <v>12</v>
      </c>
      <c r="C174" s="12"/>
      <c r="D174" s="21"/>
      <c r="E174" s="34"/>
      <c r="F174" s="36"/>
    </row>
    <row r="175" spans="1:7" ht="26.25" x14ac:dyDescent="0.25">
      <c r="A175" s="32">
        <v>1</v>
      </c>
      <c r="B175" s="16" t="s">
        <v>71</v>
      </c>
      <c r="C175" s="14" t="s">
        <v>10</v>
      </c>
      <c r="D175" s="22">
        <f>(0.654+0.064)*3</f>
        <v>2.1539999999999999</v>
      </c>
      <c r="E175" s="33"/>
      <c r="F175" s="36">
        <f t="shared" si="6"/>
        <v>0</v>
      </c>
    </row>
    <row r="176" spans="1:7" ht="26.25" x14ac:dyDescent="0.25">
      <c r="A176" s="32">
        <v>2</v>
      </c>
      <c r="B176" s="16" t="s">
        <v>96</v>
      </c>
      <c r="C176" s="14" t="s">
        <v>10</v>
      </c>
      <c r="D176" s="20">
        <f>2.55*3</f>
        <v>7.6499999999999995</v>
      </c>
      <c r="E176" s="33"/>
      <c r="F176" s="36">
        <f t="shared" si="6"/>
        <v>0</v>
      </c>
    </row>
    <row r="177" spans="1:7" ht="26.25" x14ac:dyDescent="0.25">
      <c r="A177" s="32">
        <v>3</v>
      </c>
      <c r="B177" s="16" t="s">
        <v>13</v>
      </c>
      <c r="C177" s="14" t="s">
        <v>6</v>
      </c>
      <c r="D177" s="20">
        <f>(42.48+6.87)*3</f>
        <v>148.04999999999998</v>
      </c>
      <c r="E177" s="33"/>
      <c r="F177" s="36">
        <f t="shared" si="6"/>
        <v>0</v>
      </c>
    </row>
    <row r="178" spans="1:7" x14ac:dyDescent="0.25">
      <c r="A178" s="32">
        <v>4</v>
      </c>
      <c r="B178" s="13" t="s">
        <v>14</v>
      </c>
      <c r="C178" s="14" t="s">
        <v>10</v>
      </c>
      <c r="D178" s="24">
        <f>0.405*3</f>
        <v>1.2150000000000001</v>
      </c>
      <c r="E178" s="33"/>
      <c r="F178" s="36">
        <f t="shared" si="6"/>
        <v>0</v>
      </c>
    </row>
    <row r="179" spans="1:7" ht="38.25" x14ac:dyDescent="0.25">
      <c r="A179" s="32">
        <v>5</v>
      </c>
      <c r="B179" s="13" t="s">
        <v>31</v>
      </c>
      <c r="C179" s="14" t="s">
        <v>10</v>
      </c>
      <c r="D179" s="24">
        <f>1.022*3</f>
        <v>3.0659999999999998</v>
      </c>
      <c r="E179" s="33"/>
      <c r="F179" s="36">
        <f t="shared" si="6"/>
        <v>0</v>
      </c>
    </row>
    <row r="180" spans="1:7" ht="25.5" x14ac:dyDescent="0.25">
      <c r="A180" s="32">
        <v>6</v>
      </c>
      <c r="B180" s="13" t="s">
        <v>101</v>
      </c>
      <c r="C180" s="14" t="s">
        <v>10</v>
      </c>
      <c r="D180" s="24">
        <f>1.554*3</f>
        <v>4.6619999999999999</v>
      </c>
      <c r="E180" s="33"/>
      <c r="F180" s="36">
        <f t="shared" si="6"/>
        <v>0</v>
      </c>
    </row>
    <row r="181" spans="1:7" x14ac:dyDescent="0.25">
      <c r="A181" s="32">
        <v>7</v>
      </c>
      <c r="B181" s="17" t="s">
        <v>15</v>
      </c>
      <c r="C181" s="14" t="s">
        <v>6</v>
      </c>
      <c r="D181" s="24">
        <f>65.31*3</f>
        <v>195.93</v>
      </c>
      <c r="E181" s="33"/>
      <c r="F181" s="36">
        <f t="shared" si="6"/>
        <v>0</v>
      </c>
    </row>
    <row r="182" spans="1:7" ht="38.25" x14ac:dyDescent="0.25">
      <c r="A182" s="32">
        <v>8</v>
      </c>
      <c r="B182" s="13" t="s">
        <v>30</v>
      </c>
      <c r="C182" s="14" t="s">
        <v>27</v>
      </c>
      <c r="D182" s="24">
        <f>1*3</f>
        <v>3</v>
      </c>
      <c r="E182" s="33"/>
      <c r="F182" s="36">
        <f t="shared" si="6"/>
        <v>0</v>
      </c>
    </row>
    <row r="183" spans="1:7" x14ac:dyDescent="0.25">
      <c r="A183" s="105"/>
      <c r="B183" s="37" t="s">
        <v>81</v>
      </c>
      <c r="C183" s="38"/>
      <c r="D183" s="44"/>
      <c r="E183" s="40"/>
      <c r="F183" s="106">
        <f>SUM(F175:F182)</f>
        <v>0</v>
      </c>
      <c r="G183" s="63"/>
    </row>
    <row r="184" spans="1:7" ht="15.75" x14ac:dyDescent="0.25">
      <c r="A184" s="103" t="s">
        <v>55</v>
      </c>
      <c r="B184" s="18" t="s">
        <v>16</v>
      </c>
      <c r="C184" s="12"/>
      <c r="D184" s="45"/>
      <c r="E184" s="34"/>
      <c r="F184" s="36"/>
    </row>
    <row r="185" spans="1:7" x14ac:dyDescent="0.25">
      <c r="A185" s="32">
        <v>1</v>
      </c>
      <c r="B185" s="13" t="s">
        <v>17</v>
      </c>
      <c r="C185" s="14" t="s">
        <v>10</v>
      </c>
      <c r="D185" s="43">
        <f>1.049*3</f>
        <v>3.1469999999999998</v>
      </c>
      <c r="E185" s="33"/>
      <c r="F185" s="36">
        <f t="shared" si="6"/>
        <v>0</v>
      </c>
    </row>
    <row r="186" spans="1:7" ht="25.5" x14ac:dyDescent="0.25">
      <c r="A186" s="32">
        <v>2</v>
      </c>
      <c r="B186" s="13" t="s">
        <v>104</v>
      </c>
      <c r="C186" s="14" t="s">
        <v>10</v>
      </c>
      <c r="D186" s="42">
        <f>2.43*3</f>
        <v>7.2900000000000009</v>
      </c>
      <c r="E186" s="33"/>
      <c r="F186" s="36">
        <f t="shared" si="6"/>
        <v>0</v>
      </c>
    </row>
    <row r="187" spans="1:7" ht="25.5" x14ac:dyDescent="0.25">
      <c r="A187" s="32">
        <v>3</v>
      </c>
      <c r="B187" s="13" t="s">
        <v>32</v>
      </c>
      <c r="C187" s="14" t="s">
        <v>10</v>
      </c>
      <c r="D187" s="43">
        <f>0.428*3</f>
        <v>1.284</v>
      </c>
      <c r="E187" s="33"/>
      <c r="F187" s="36">
        <f t="shared" si="6"/>
        <v>0</v>
      </c>
    </row>
    <row r="188" spans="1:7" ht="25.5" x14ac:dyDescent="0.25">
      <c r="A188" s="32">
        <v>4</v>
      </c>
      <c r="B188" s="13" t="s">
        <v>72</v>
      </c>
      <c r="C188" s="14" t="s">
        <v>6</v>
      </c>
      <c r="D188" s="24">
        <f>(47.4+12.4)*3</f>
        <v>179.39999999999998</v>
      </c>
      <c r="E188" s="33"/>
      <c r="F188" s="36">
        <f t="shared" si="6"/>
        <v>0</v>
      </c>
    </row>
    <row r="189" spans="1:7" ht="25.5" x14ac:dyDescent="0.25">
      <c r="A189" s="32">
        <v>5</v>
      </c>
      <c r="B189" s="13" t="s">
        <v>51</v>
      </c>
      <c r="C189" s="14" t="s">
        <v>6</v>
      </c>
      <c r="D189" s="24">
        <f>2.4*3</f>
        <v>7.1999999999999993</v>
      </c>
      <c r="E189" s="33"/>
      <c r="F189" s="36">
        <f t="shared" si="6"/>
        <v>0</v>
      </c>
    </row>
    <row r="190" spans="1:7" ht="25.5" x14ac:dyDescent="0.25">
      <c r="A190" s="32">
        <v>6</v>
      </c>
      <c r="B190" s="13" t="s">
        <v>97</v>
      </c>
      <c r="C190" s="14" t="s">
        <v>18</v>
      </c>
      <c r="D190" s="24">
        <f>52*3</f>
        <v>156</v>
      </c>
      <c r="E190" s="33"/>
      <c r="F190" s="36">
        <f t="shared" si="6"/>
        <v>0</v>
      </c>
    </row>
    <row r="191" spans="1:7" x14ac:dyDescent="0.25">
      <c r="A191" s="32">
        <v>7</v>
      </c>
      <c r="B191" s="13" t="s">
        <v>19</v>
      </c>
      <c r="C191" s="14" t="s">
        <v>6</v>
      </c>
      <c r="D191" s="24">
        <f>133.17*3</f>
        <v>399.51</v>
      </c>
      <c r="E191" s="33"/>
      <c r="F191" s="36">
        <f t="shared" si="6"/>
        <v>0</v>
      </c>
    </row>
    <row r="192" spans="1:7" ht="25.5" x14ac:dyDescent="0.25">
      <c r="A192" s="32">
        <v>8</v>
      </c>
      <c r="B192" s="28" t="s">
        <v>73</v>
      </c>
      <c r="C192" s="14" t="s">
        <v>6</v>
      </c>
      <c r="D192" s="24">
        <f>76.59*3</f>
        <v>229.77</v>
      </c>
      <c r="E192" s="33"/>
      <c r="F192" s="36">
        <f t="shared" si="6"/>
        <v>0</v>
      </c>
    </row>
    <row r="193" spans="1:7" x14ac:dyDescent="0.25">
      <c r="A193" s="105"/>
      <c r="B193" s="37" t="s">
        <v>82</v>
      </c>
      <c r="C193" s="38"/>
      <c r="D193" s="44"/>
      <c r="E193" s="40"/>
      <c r="F193" s="106">
        <f>SUM(F185:F192)</f>
        <v>0</v>
      </c>
      <c r="G193" s="63"/>
    </row>
    <row r="194" spans="1:7" ht="15.75" x14ac:dyDescent="0.25">
      <c r="A194" s="107" t="s">
        <v>56</v>
      </c>
      <c r="B194" s="29" t="s">
        <v>102</v>
      </c>
      <c r="C194" s="19"/>
      <c r="D194" s="46"/>
      <c r="E194" s="33"/>
      <c r="F194" s="36"/>
    </row>
    <row r="195" spans="1:7" ht="38.25" x14ac:dyDescent="0.25">
      <c r="A195" s="32">
        <v>1</v>
      </c>
      <c r="B195" s="28" t="s">
        <v>64</v>
      </c>
      <c r="C195" s="14" t="s">
        <v>18</v>
      </c>
      <c r="D195" s="24">
        <f>3*3</f>
        <v>9</v>
      </c>
      <c r="E195" s="33"/>
      <c r="F195" s="36">
        <f t="shared" si="6"/>
        <v>0</v>
      </c>
    </row>
    <row r="196" spans="1:7" ht="38.25" x14ac:dyDescent="0.25">
      <c r="A196" s="32">
        <v>2</v>
      </c>
      <c r="B196" s="28" t="s">
        <v>65</v>
      </c>
      <c r="C196" s="14" t="s">
        <v>18</v>
      </c>
      <c r="D196" s="24">
        <f>1*3</f>
        <v>3</v>
      </c>
      <c r="E196" s="33"/>
      <c r="F196" s="36">
        <f t="shared" si="6"/>
        <v>0</v>
      </c>
    </row>
    <row r="197" spans="1:7" x14ac:dyDescent="0.25">
      <c r="A197" s="105"/>
      <c r="B197" s="37" t="s">
        <v>83</v>
      </c>
      <c r="C197" s="38"/>
      <c r="D197" s="44"/>
      <c r="E197" s="40"/>
      <c r="F197" s="106">
        <f>SUM(F195:F196)</f>
        <v>0</v>
      </c>
      <c r="G197" s="63"/>
    </row>
    <row r="198" spans="1:7" x14ac:dyDescent="0.25">
      <c r="A198" s="108" t="s">
        <v>57</v>
      </c>
      <c r="B198" s="29" t="s">
        <v>21</v>
      </c>
      <c r="C198" s="14"/>
      <c r="D198" s="24"/>
      <c r="E198" s="33"/>
      <c r="F198" s="36"/>
    </row>
    <row r="199" spans="1:7" ht="25.5" x14ac:dyDescent="0.25">
      <c r="A199" s="32">
        <v>1</v>
      </c>
      <c r="B199" s="28" t="s">
        <v>34</v>
      </c>
      <c r="C199" s="14" t="s">
        <v>26</v>
      </c>
      <c r="D199" s="24">
        <f>12.1*3</f>
        <v>36.299999999999997</v>
      </c>
      <c r="E199" s="33"/>
      <c r="F199" s="36">
        <f t="shared" si="6"/>
        <v>0</v>
      </c>
    </row>
    <row r="200" spans="1:7" x14ac:dyDescent="0.25">
      <c r="A200" s="32">
        <v>2</v>
      </c>
      <c r="B200" s="28" t="s">
        <v>28</v>
      </c>
      <c r="C200" s="14" t="s">
        <v>6</v>
      </c>
      <c r="D200" s="24">
        <f>12.67*3</f>
        <v>38.01</v>
      </c>
      <c r="E200" s="33"/>
      <c r="F200" s="36">
        <f t="shared" si="6"/>
        <v>0</v>
      </c>
    </row>
    <row r="201" spans="1:7" x14ac:dyDescent="0.25">
      <c r="A201" s="105"/>
      <c r="B201" s="37" t="s">
        <v>84</v>
      </c>
      <c r="C201" s="38"/>
      <c r="D201" s="44"/>
      <c r="E201" s="40"/>
      <c r="F201" s="106">
        <f>SUM(F199:F200)</f>
        <v>0</v>
      </c>
      <c r="G201" s="63"/>
    </row>
    <row r="202" spans="1:7" x14ac:dyDescent="0.25">
      <c r="A202" s="108" t="s">
        <v>58</v>
      </c>
      <c r="B202" s="29" t="s">
        <v>22</v>
      </c>
      <c r="C202" s="14"/>
      <c r="D202" s="24"/>
      <c r="E202" s="33"/>
      <c r="F202" s="36"/>
    </row>
    <row r="203" spans="1:7" x14ac:dyDescent="0.25">
      <c r="A203" s="32">
        <v>1</v>
      </c>
      <c r="B203" s="30" t="s">
        <v>23</v>
      </c>
      <c r="C203" s="14" t="s">
        <v>6</v>
      </c>
      <c r="D203" s="24">
        <f>4.68*3</f>
        <v>14.04</v>
      </c>
      <c r="E203" s="33"/>
      <c r="F203" s="36">
        <f t="shared" si="6"/>
        <v>0</v>
      </c>
    </row>
    <row r="204" spans="1:7" x14ac:dyDescent="0.25">
      <c r="A204" s="105"/>
      <c r="B204" s="37" t="s">
        <v>85</v>
      </c>
      <c r="C204" s="38"/>
      <c r="D204" s="44"/>
      <c r="E204" s="40"/>
      <c r="F204" s="106">
        <f>F203</f>
        <v>0</v>
      </c>
      <c r="G204" s="63"/>
    </row>
    <row r="205" spans="1:7" x14ac:dyDescent="0.25">
      <c r="A205" s="108" t="s">
        <v>59</v>
      </c>
      <c r="B205" s="29" t="s">
        <v>24</v>
      </c>
      <c r="C205" s="14"/>
      <c r="D205" s="24"/>
      <c r="E205" s="33"/>
      <c r="F205" s="36"/>
    </row>
    <row r="206" spans="1:7" ht="25.5" x14ac:dyDescent="0.25">
      <c r="A206" s="32">
        <v>1</v>
      </c>
      <c r="B206" s="28" t="s">
        <v>92</v>
      </c>
      <c r="C206" s="14" t="s">
        <v>6</v>
      </c>
      <c r="D206" s="24">
        <f>56.58*3</f>
        <v>169.74</v>
      </c>
      <c r="E206" s="33"/>
      <c r="F206" s="36">
        <f t="shared" si="6"/>
        <v>0</v>
      </c>
    </row>
    <row r="207" spans="1:7" ht="25.5" x14ac:dyDescent="0.25">
      <c r="A207" s="32">
        <v>2</v>
      </c>
      <c r="B207" s="28" t="s">
        <v>66</v>
      </c>
      <c r="C207" s="14" t="s">
        <v>6</v>
      </c>
      <c r="D207" s="24">
        <f>16.2*3</f>
        <v>48.599999999999994</v>
      </c>
      <c r="E207" s="33"/>
      <c r="F207" s="36">
        <f t="shared" si="6"/>
        <v>0</v>
      </c>
    </row>
    <row r="208" spans="1:7" x14ac:dyDescent="0.25">
      <c r="A208" s="105"/>
      <c r="B208" s="37" t="s">
        <v>86</v>
      </c>
      <c r="C208" s="38"/>
      <c r="D208" s="44"/>
      <c r="E208" s="40"/>
      <c r="F208" s="106">
        <f>SUM(F206:F207)</f>
        <v>0</v>
      </c>
      <c r="G208" s="63"/>
    </row>
    <row r="209" spans="1:7" x14ac:dyDescent="0.25">
      <c r="A209" s="108" t="s">
        <v>60</v>
      </c>
      <c r="B209" s="29" t="s">
        <v>25</v>
      </c>
      <c r="C209" s="14"/>
      <c r="D209" s="24"/>
      <c r="E209" s="33"/>
      <c r="F209" s="36"/>
    </row>
    <row r="210" spans="1:7" ht="26.25" x14ac:dyDescent="0.25">
      <c r="A210" s="32">
        <v>1</v>
      </c>
      <c r="B210" s="31" t="s">
        <v>94</v>
      </c>
      <c r="C210" s="14" t="s">
        <v>18</v>
      </c>
      <c r="D210" s="24">
        <f>2*3</f>
        <v>6</v>
      </c>
      <c r="E210" s="33"/>
      <c r="F210" s="36">
        <f t="shared" si="6"/>
        <v>0</v>
      </c>
    </row>
    <row r="211" spans="1:7" ht="26.25" x14ac:dyDescent="0.25">
      <c r="A211" s="32">
        <v>2</v>
      </c>
      <c r="B211" s="31" t="s">
        <v>74</v>
      </c>
      <c r="C211" s="14" t="s">
        <v>18</v>
      </c>
      <c r="D211" s="24">
        <f>2*3</f>
        <v>6</v>
      </c>
      <c r="E211" s="33"/>
      <c r="F211" s="36">
        <f t="shared" si="6"/>
        <v>0</v>
      </c>
    </row>
    <row r="212" spans="1:7" ht="26.25" x14ac:dyDescent="0.25">
      <c r="A212" s="32">
        <v>3</v>
      </c>
      <c r="B212" s="16" t="s">
        <v>75</v>
      </c>
      <c r="C212" s="14" t="s">
        <v>18</v>
      </c>
      <c r="D212" s="24">
        <f>2*3</f>
        <v>6</v>
      </c>
      <c r="E212" s="33"/>
      <c r="F212" s="36">
        <f t="shared" si="6"/>
        <v>0</v>
      </c>
    </row>
    <row r="213" spans="1:7" x14ac:dyDescent="0.25">
      <c r="A213" s="32">
        <v>4</v>
      </c>
      <c r="B213" s="16" t="s">
        <v>38</v>
      </c>
      <c r="C213" s="14" t="s">
        <v>26</v>
      </c>
      <c r="D213" s="24">
        <f>8.9*3</f>
        <v>26.700000000000003</v>
      </c>
      <c r="E213" s="33"/>
      <c r="F213" s="36">
        <f t="shared" si="6"/>
        <v>0</v>
      </c>
    </row>
    <row r="214" spans="1:7" x14ac:dyDescent="0.25">
      <c r="A214" s="32">
        <v>5</v>
      </c>
      <c r="B214" s="16" t="s">
        <v>37</v>
      </c>
      <c r="C214" s="14" t="s">
        <v>26</v>
      </c>
      <c r="D214" s="24">
        <f>2.6*3</f>
        <v>7.8000000000000007</v>
      </c>
      <c r="E214" s="33"/>
      <c r="F214" s="36">
        <f t="shared" si="6"/>
        <v>0</v>
      </c>
    </row>
    <row r="215" spans="1:7" x14ac:dyDescent="0.25">
      <c r="A215" s="105"/>
      <c r="B215" s="37" t="s">
        <v>87</v>
      </c>
      <c r="C215" s="38"/>
      <c r="D215" s="44"/>
      <c r="E215" s="40"/>
      <c r="F215" s="106">
        <f>SUM(F210:F214)</f>
        <v>0</v>
      </c>
      <c r="G215" s="63"/>
    </row>
    <row r="216" spans="1:7" x14ac:dyDescent="0.25">
      <c r="A216" s="108" t="s">
        <v>61</v>
      </c>
      <c r="B216" s="18" t="s">
        <v>29</v>
      </c>
      <c r="C216" s="14"/>
      <c r="D216" s="24"/>
      <c r="E216" s="33"/>
      <c r="F216" s="36"/>
    </row>
    <row r="217" spans="1:7" ht="25.5" x14ac:dyDescent="0.25">
      <c r="A217" s="32">
        <v>1</v>
      </c>
      <c r="B217" s="13" t="s">
        <v>76</v>
      </c>
      <c r="C217" s="14" t="s">
        <v>27</v>
      </c>
      <c r="D217" s="24">
        <f>1*3</f>
        <v>3</v>
      </c>
      <c r="E217" s="33"/>
      <c r="F217" s="36">
        <f t="shared" si="6"/>
        <v>0</v>
      </c>
    </row>
    <row r="218" spans="1:7" ht="25.5" x14ac:dyDescent="0.25">
      <c r="A218" s="32">
        <v>2</v>
      </c>
      <c r="B218" s="13" t="s">
        <v>43</v>
      </c>
      <c r="C218" s="14" t="s">
        <v>26</v>
      </c>
      <c r="D218" s="24">
        <f>2*3</f>
        <v>6</v>
      </c>
      <c r="E218" s="33"/>
      <c r="F218" s="36">
        <f t="shared" si="6"/>
        <v>0</v>
      </c>
    </row>
    <row r="219" spans="1:7" ht="25.5" x14ac:dyDescent="0.25">
      <c r="A219" s="32">
        <v>3</v>
      </c>
      <c r="B219" s="13" t="s">
        <v>77</v>
      </c>
      <c r="C219" s="14" t="s">
        <v>6</v>
      </c>
      <c r="D219" s="24">
        <f>1.8*3</f>
        <v>5.4</v>
      </c>
      <c r="E219" s="33"/>
      <c r="F219" s="36">
        <f t="shared" si="6"/>
        <v>0</v>
      </c>
    </row>
    <row r="220" spans="1:7" ht="25.5" x14ac:dyDescent="0.25">
      <c r="A220" s="32">
        <v>4</v>
      </c>
      <c r="B220" s="13" t="s">
        <v>36</v>
      </c>
      <c r="C220" s="14" t="s">
        <v>6</v>
      </c>
      <c r="D220" s="24">
        <f>8.5*3</f>
        <v>25.5</v>
      </c>
      <c r="E220" s="33"/>
      <c r="F220" s="36">
        <f t="shared" si="6"/>
        <v>0</v>
      </c>
    </row>
    <row r="221" spans="1:7" ht="25.5" x14ac:dyDescent="0.25">
      <c r="A221" s="32">
        <v>5</v>
      </c>
      <c r="B221" s="25" t="s">
        <v>35</v>
      </c>
      <c r="C221" s="14" t="s">
        <v>27</v>
      </c>
      <c r="D221" s="24">
        <f>1*3</f>
        <v>3</v>
      </c>
      <c r="E221" s="33"/>
      <c r="F221" s="36">
        <f t="shared" si="6"/>
        <v>0</v>
      </c>
    </row>
    <row r="222" spans="1:7" ht="38.25" x14ac:dyDescent="0.25">
      <c r="A222" s="32">
        <v>6</v>
      </c>
      <c r="B222" s="13" t="s">
        <v>98</v>
      </c>
      <c r="C222" s="14" t="s">
        <v>27</v>
      </c>
      <c r="D222" s="24">
        <f>1*3</f>
        <v>3</v>
      </c>
      <c r="E222" s="33"/>
      <c r="F222" s="36">
        <f t="shared" si="6"/>
        <v>0</v>
      </c>
    </row>
    <row r="223" spans="1:7" ht="38.25" x14ac:dyDescent="0.25">
      <c r="A223" s="32">
        <v>7</v>
      </c>
      <c r="B223" s="13" t="s">
        <v>39</v>
      </c>
      <c r="C223" s="14" t="s">
        <v>27</v>
      </c>
      <c r="D223" s="24">
        <f>1*3</f>
        <v>3</v>
      </c>
      <c r="E223" s="33"/>
      <c r="F223" s="36">
        <f t="shared" si="6"/>
        <v>0</v>
      </c>
    </row>
    <row r="224" spans="1:7" ht="25.5" x14ac:dyDescent="0.25">
      <c r="A224" s="32">
        <v>8</v>
      </c>
      <c r="B224" s="13" t="s">
        <v>105</v>
      </c>
      <c r="C224" s="14" t="s">
        <v>27</v>
      </c>
      <c r="D224" s="24">
        <f>1*3</f>
        <v>3</v>
      </c>
      <c r="E224" s="33"/>
      <c r="F224" s="36">
        <f t="shared" si="6"/>
        <v>0</v>
      </c>
    </row>
    <row r="225" spans="1:7" x14ac:dyDescent="0.25">
      <c r="A225" s="105"/>
      <c r="B225" s="37" t="s">
        <v>88</v>
      </c>
      <c r="C225" s="38"/>
      <c r="D225" s="44"/>
      <c r="E225" s="40"/>
      <c r="F225" s="106">
        <f>SUM(F217:F224)</f>
        <v>0</v>
      </c>
      <c r="G225" s="63"/>
    </row>
    <row r="226" spans="1:7" x14ac:dyDescent="0.25">
      <c r="A226" s="108" t="s">
        <v>62</v>
      </c>
      <c r="B226" s="26" t="s">
        <v>63</v>
      </c>
      <c r="D226" s="47"/>
      <c r="E226" s="35"/>
      <c r="F226" s="36"/>
    </row>
    <row r="227" spans="1:7" ht="45" x14ac:dyDescent="0.25">
      <c r="A227" s="32">
        <v>1</v>
      </c>
      <c r="B227" s="1" t="s">
        <v>78</v>
      </c>
      <c r="C227" s="2" t="s">
        <v>40</v>
      </c>
      <c r="D227" s="47">
        <f>1.4*3</f>
        <v>4.1999999999999993</v>
      </c>
      <c r="E227" s="35"/>
      <c r="F227" s="36">
        <f t="shared" ref="F227:F237" si="7">+D227*E227</f>
        <v>0</v>
      </c>
    </row>
    <row r="228" spans="1:7" ht="45" x14ac:dyDescent="0.25">
      <c r="A228" s="32">
        <v>2</v>
      </c>
      <c r="B228" s="1" t="s">
        <v>42</v>
      </c>
      <c r="C228" s="2" t="s">
        <v>41</v>
      </c>
      <c r="D228" s="47">
        <f>1*3</f>
        <v>3</v>
      </c>
      <c r="E228" s="35"/>
      <c r="F228" s="36">
        <f t="shared" si="7"/>
        <v>0</v>
      </c>
    </row>
    <row r="229" spans="1:7" ht="45" x14ac:dyDescent="0.25">
      <c r="A229" s="32">
        <v>3</v>
      </c>
      <c r="B229" s="1" t="s">
        <v>48</v>
      </c>
      <c r="C229" s="2" t="s">
        <v>49</v>
      </c>
      <c r="D229" s="47">
        <f>1*3</f>
        <v>3</v>
      </c>
      <c r="E229" s="35"/>
      <c r="F229" s="36">
        <f t="shared" si="7"/>
        <v>0</v>
      </c>
    </row>
    <row r="230" spans="1:7" ht="30" x14ac:dyDescent="0.25">
      <c r="A230" s="32">
        <v>4</v>
      </c>
      <c r="B230" s="1" t="s">
        <v>50</v>
      </c>
      <c r="C230" s="2" t="s">
        <v>49</v>
      </c>
      <c r="D230" s="47">
        <f>1*3</f>
        <v>3</v>
      </c>
      <c r="E230" s="35"/>
      <c r="F230" s="36">
        <f t="shared" si="7"/>
        <v>0</v>
      </c>
    </row>
    <row r="231" spans="1:7" ht="45" x14ac:dyDescent="0.25">
      <c r="A231" s="32">
        <v>5</v>
      </c>
      <c r="B231" s="1" t="s">
        <v>79</v>
      </c>
      <c r="C231" s="2" t="s">
        <v>49</v>
      </c>
      <c r="D231" s="47">
        <f>1*3</f>
        <v>3</v>
      </c>
      <c r="E231" s="35"/>
      <c r="F231" s="36">
        <f t="shared" si="7"/>
        <v>0</v>
      </c>
    </row>
    <row r="232" spans="1:7" ht="60" x14ac:dyDescent="0.25">
      <c r="A232" s="32">
        <v>6</v>
      </c>
      <c r="B232" s="1" t="s">
        <v>93</v>
      </c>
      <c r="C232" s="2" t="s">
        <v>40</v>
      </c>
      <c r="D232" s="48">
        <f>24.88*3</f>
        <v>74.64</v>
      </c>
      <c r="E232" s="35"/>
      <c r="F232" s="36">
        <f t="shared" si="7"/>
        <v>0</v>
      </c>
    </row>
    <row r="233" spans="1:7" ht="90" x14ac:dyDescent="0.25">
      <c r="A233" s="32">
        <v>7</v>
      </c>
      <c r="B233" s="1" t="s">
        <v>127</v>
      </c>
      <c r="C233" s="2" t="s">
        <v>27</v>
      </c>
      <c r="D233" s="47">
        <f>1*3</f>
        <v>3</v>
      </c>
      <c r="E233" s="35"/>
      <c r="F233" s="36">
        <f t="shared" si="7"/>
        <v>0</v>
      </c>
    </row>
    <row r="234" spans="1:7" x14ac:dyDescent="0.25">
      <c r="A234" s="32">
        <v>8</v>
      </c>
      <c r="B234" s="1" t="s">
        <v>47</v>
      </c>
      <c r="C234" s="2" t="s">
        <v>41</v>
      </c>
      <c r="D234" s="47">
        <f>3*3</f>
        <v>9</v>
      </c>
      <c r="E234" s="35"/>
      <c r="F234" s="36">
        <f t="shared" si="7"/>
        <v>0</v>
      </c>
    </row>
    <row r="235" spans="1:7" x14ac:dyDescent="0.25">
      <c r="A235" s="32">
        <v>9</v>
      </c>
      <c r="B235" s="1" t="s">
        <v>45</v>
      </c>
      <c r="C235" s="2" t="s">
        <v>41</v>
      </c>
      <c r="D235" s="47">
        <f>3*3</f>
        <v>9</v>
      </c>
      <c r="E235" s="35"/>
      <c r="F235" s="36">
        <f t="shared" si="7"/>
        <v>0</v>
      </c>
    </row>
    <row r="236" spans="1:7" x14ac:dyDescent="0.25">
      <c r="A236" s="32">
        <v>10</v>
      </c>
      <c r="B236" s="1" t="s">
        <v>44</v>
      </c>
      <c r="C236" s="2" t="s">
        <v>41</v>
      </c>
      <c r="D236" s="47">
        <f>3*3</f>
        <v>9</v>
      </c>
      <c r="E236" s="35"/>
      <c r="F236" s="36">
        <f t="shared" si="7"/>
        <v>0</v>
      </c>
    </row>
    <row r="237" spans="1:7" x14ac:dyDescent="0.25">
      <c r="A237" s="32">
        <v>11</v>
      </c>
      <c r="B237" s="1" t="s">
        <v>46</v>
      </c>
      <c r="C237" s="2" t="s">
        <v>41</v>
      </c>
      <c r="D237" s="47">
        <f>4*3</f>
        <v>12</v>
      </c>
      <c r="E237" s="35"/>
      <c r="F237" s="36">
        <f t="shared" si="7"/>
        <v>0</v>
      </c>
    </row>
    <row r="238" spans="1:7" x14ac:dyDescent="0.25">
      <c r="A238" s="105"/>
      <c r="B238" s="37" t="s">
        <v>89</v>
      </c>
      <c r="C238" s="38"/>
      <c r="D238" s="44"/>
      <c r="E238" s="40"/>
      <c r="F238" s="106">
        <f>SUM(F227:F237)</f>
        <v>0</v>
      </c>
    </row>
    <row r="239" spans="1:7" ht="15.75" thickBot="1" x14ac:dyDescent="0.3">
      <c r="A239" s="98"/>
      <c r="B239" s="83" t="s">
        <v>144</v>
      </c>
      <c r="C239" s="84"/>
      <c r="D239" s="85"/>
      <c r="E239" s="85"/>
      <c r="F239" s="86">
        <f>F238+F225+F215+F208+F204+F201+F197+F193+F183+F173</f>
        <v>0</v>
      </c>
      <c r="G239" s="63"/>
    </row>
    <row r="240" spans="1:7" ht="15.75" thickBot="1" x14ac:dyDescent="0.3">
      <c r="B240" s="7"/>
      <c r="C240" s="8"/>
      <c r="D240" s="9"/>
    </row>
    <row r="241" spans="1:8" ht="19.5" thickBot="1" x14ac:dyDescent="0.35">
      <c r="A241" s="92" t="s">
        <v>133</v>
      </c>
      <c r="B241" s="93" t="s">
        <v>132</v>
      </c>
      <c r="C241" s="94"/>
      <c r="D241" s="95"/>
      <c r="E241" s="96"/>
      <c r="F241" s="97">
        <f>F239+F163+F86</f>
        <v>0</v>
      </c>
      <c r="H241" s="99">
        <f>(2/3)*F241</f>
        <v>0</v>
      </c>
    </row>
    <row r="242" spans="1:8" x14ac:dyDescent="0.25">
      <c r="B242" s="7"/>
      <c r="C242" s="8"/>
      <c r="D242" s="9"/>
    </row>
    <row r="243" spans="1:8" x14ac:dyDescent="0.25">
      <c r="B243" s="7"/>
      <c r="C243" s="8"/>
      <c r="D243" s="9"/>
    </row>
    <row r="244" spans="1:8" x14ac:dyDescent="0.25">
      <c r="B244" s="7"/>
      <c r="C244" s="8"/>
      <c r="D244" s="9"/>
    </row>
    <row r="245" spans="1:8" x14ac:dyDescent="0.25">
      <c r="B245" s="7"/>
      <c r="C245" s="8"/>
      <c r="D245" s="9"/>
    </row>
    <row r="246" spans="1:8" x14ac:dyDescent="0.25">
      <c r="B246" s="7"/>
      <c r="C246" s="8"/>
      <c r="D246" s="9"/>
    </row>
    <row r="247" spans="1:8" x14ac:dyDescent="0.25">
      <c r="B247" s="7"/>
      <c r="C247" s="8"/>
      <c r="D247" s="9"/>
    </row>
    <row r="248" spans="1:8" x14ac:dyDescent="0.25">
      <c r="B248" s="7"/>
      <c r="C248" s="8"/>
      <c r="D248" s="9"/>
    </row>
    <row r="249" spans="1:8" x14ac:dyDescent="0.25">
      <c r="B249" s="7"/>
      <c r="C249" s="8"/>
      <c r="D249" s="9"/>
    </row>
    <row r="250" spans="1:8" x14ac:dyDescent="0.25">
      <c r="B250" s="7"/>
      <c r="C250" s="8"/>
      <c r="D250" s="9"/>
    </row>
    <row r="251" spans="1:8" x14ac:dyDescent="0.25">
      <c r="B251" s="7"/>
      <c r="C251" s="8"/>
      <c r="D251" s="9"/>
    </row>
    <row r="252" spans="1:8" x14ac:dyDescent="0.25">
      <c r="B252" s="7"/>
      <c r="C252" s="8"/>
      <c r="D252" s="9"/>
    </row>
    <row r="253" spans="1:8" x14ac:dyDescent="0.25">
      <c r="B253" s="7"/>
      <c r="C253" s="8"/>
      <c r="D253" s="9"/>
    </row>
    <row r="254" spans="1:8" x14ac:dyDescent="0.25">
      <c r="B254" s="7"/>
      <c r="C254" s="8"/>
      <c r="D254" s="9"/>
    </row>
    <row r="255" spans="1:8" x14ac:dyDescent="0.25">
      <c r="B255" s="7"/>
      <c r="C255" s="8"/>
      <c r="D255" s="9"/>
    </row>
    <row r="256" spans="1:8" x14ac:dyDescent="0.25">
      <c r="B256" s="7"/>
      <c r="C256" s="8"/>
      <c r="D256" s="9"/>
    </row>
    <row r="257" spans="2:4" x14ac:dyDescent="0.25">
      <c r="B257" s="7"/>
      <c r="C257" s="8"/>
      <c r="D257" s="9"/>
    </row>
    <row r="258" spans="2:4" x14ac:dyDescent="0.25">
      <c r="B258" s="7"/>
      <c r="C258" s="8"/>
      <c r="D258" s="9"/>
    </row>
    <row r="259" spans="2:4" x14ac:dyDescent="0.25">
      <c r="B259" s="7"/>
      <c r="C259" s="8"/>
      <c r="D259" s="9"/>
    </row>
    <row r="260" spans="2:4" x14ac:dyDescent="0.25">
      <c r="B260" s="7"/>
      <c r="C260" s="8"/>
      <c r="D260" s="9"/>
    </row>
    <row r="261" spans="2:4" x14ac:dyDescent="0.25">
      <c r="B261" s="7"/>
      <c r="C261" s="8"/>
      <c r="D261" s="9"/>
    </row>
    <row r="262" spans="2:4" x14ac:dyDescent="0.25">
      <c r="B262" s="7"/>
      <c r="C262" s="8"/>
      <c r="D262" s="9"/>
    </row>
    <row r="263" spans="2:4" x14ac:dyDescent="0.25">
      <c r="B263" s="7"/>
      <c r="C263" s="8"/>
      <c r="D263" s="9"/>
    </row>
    <row r="264" spans="2:4" x14ac:dyDescent="0.25">
      <c r="B264" s="7"/>
      <c r="C264" s="8"/>
      <c r="D264" s="9"/>
    </row>
    <row r="265" spans="2:4" x14ac:dyDescent="0.25">
      <c r="B265" s="7"/>
      <c r="C265" s="8"/>
      <c r="D265" s="9"/>
    </row>
    <row r="266" spans="2:4" x14ac:dyDescent="0.25">
      <c r="B266" s="7"/>
      <c r="C266" s="8"/>
      <c r="D266" s="9"/>
    </row>
    <row r="267" spans="2:4" x14ac:dyDescent="0.25">
      <c r="B267" s="7"/>
      <c r="C267" s="8"/>
      <c r="D267" s="9"/>
    </row>
    <row r="268" spans="2:4" x14ac:dyDescent="0.25">
      <c r="B268" s="7"/>
      <c r="C268" s="8"/>
      <c r="D268" s="9"/>
    </row>
    <row r="269" spans="2:4" x14ac:dyDescent="0.25">
      <c r="B269" s="7"/>
      <c r="C269" s="8"/>
      <c r="D269" s="9"/>
    </row>
    <row r="270" spans="2:4" x14ac:dyDescent="0.25">
      <c r="B270" s="7"/>
      <c r="C270" s="8"/>
      <c r="D270" s="9"/>
    </row>
    <row r="271" spans="2:4" x14ac:dyDescent="0.25">
      <c r="B271" s="7"/>
      <c r="C271" s="8"/>
      <c r="D271" s="9"/>
    </row>
    <row r="272" spans="2:4" x14ac:dyDescent="0.25">
      <c r="B272" s="7"/>
      <c r="C272" s="8"/>
      <c r="D272" s="9"/>
    </row>
    <row r="273" spans="2:4" x14ac:dyDescent="0.25">
      <c r="B273" s="7"/>
      <c r="C273" s="8"/>
      <c r="D273" s="9"/>
    </row>
    <row r="274" spans="2:4" x14ac:dyDescent="0.25">
      <c r="B274" s="7"/>
      <c r="C274" s="8"/>
      <c r="D274" s="9"/>
    </row>
    <row r="275" spans="2:4" x14ac:dyDescent="0.25">
      <c r="B275" s="7"/>
      <c r="C275" s="8"/>
      <c r="D275" s="9"/>
    </row>
    <row r="276" spans="2:4" x14ac:dyDescent="0.25">
      <c r="B276" s="7"/>
      <c r="C276" s="8"/>
      <c r="D276" s="9"/>
    </row>
    <row r="277" spans="2:4" x14ac:dyDescent="0.25">
      <c r="B277" s="7"/>
      <c r="C277" s="8"/>
      <c r="D277" s="9"/>
    </row>
    <row r="278" spans="2:4" x14ac:dyDescent="0.25">
      <c r="B278" s="7"/>
      <c r="C278" s="8"/>
      <c r="D278" s="9"/>
    </row>
    <row r="279" spans="2:4" x14ac:dyDescent="0.25">
      <c r="B279" s="7"/>
      <c r="C279" s="8"/>
      <c r="D279" s="9"/>
    </row>
    <row r="280" spans="2:4" x14ac:dyDescent="0.25">
      <c r="B280" s="7"/>
      <c r="C280" s="8"/>
      <c r="D280" s="9"/>
    </row>
    <row r="281" spans="2:4" x14ac:dyDescent="0.25">
      <c r="B281" s="7"/>
      <c r="C281" s="8"/>
      <c r="D281" s="9"/>
    </row>
    <row r="282" spans="2:4" x14ac:dyDescent="0.25">
      <c r="B282" s="7"/>
      <c r="C282" s="8"/>
      <c r="D282" s="9"/>
    </row>
    <row r="283" spans="2:4" x14ac:dyDescent="0.25">
      <c r="B283" s="7"/>
      <c r="C283" s="8"/>
      <c r="D283" s="9"/>
    </row>
    <row r="284" spans="2:4" x14ac:dyDescent="0.25">
      <c r="B284" s="7"/>
      <c r="C284" s="8"/>
      <c r="D284" s="9"/>
    </row>
    <row r="285" spans="2:4" x14ac:dyDescent="0.25">
      <c r="B285" s="7"/>
      <c r="C285" s="8"/>
      <c r="D285" s="9"/>
    </row>
    <row r="286" spans="2:4" x14ac:dyDescent="0.25">
      <c r="B286" s="7"/>
      <c r="C286" s="8"/>
      <c r="D286" s="9"/>
    </row>
    <row r="287" spans="2:4" x14ac:dyDescent="0.25">
      <c r="B287" s="7"/>
      <c r="C287" s="8"/>
      <c r="D287" s="9"/>
    </row>
    <row r="288" spans="2:4" x14ac:dyDescent="0.25">
      <c r="B288" s="7"/>
      <c r="C288" s="8"/>
      <c r="D288" s="9"/>
    </row>
    <row r="289" spans="2:4" x14ac:dyDescent="0.25">
      <c r="B289" s="7"/>
      <c r="C289" s="8"/>
      <c r="D289" s="9"/>
    </row>
    <row r="290" spans="2:4" x14ac:dyDescent="0.25">
      <c r="B290" s="7"/>
      <c r="C290" s="8"/>
      <c r="D290" s="9"/>
    </row>
    <row r="291" spans="2:4" x14ac:dyDescent="0.25">
      <c r="B291" s="7"/>
      <c r="C291" s="8"/>
      <c r="D291" s="9"/>
    </row>
    <row r="292" spans="2:4" x14ac:dyDescent="0.25">
      <c r="B292" s="7"/>
      <c r="C292" s="8"/>
      <c r="D292" s="9"/>
    </row>
    <row r="293" spans="2:4" x14ac:dyDescent="0.25">
      <c r="B293" s="7"/>
      <c r="C293" s="8"/>
      <c r="D293" s="9"/>
    </row>
    <row r="294" spans="2:4" x14ac:dyDescent="0.25">
      <c r="B294" s="7"/>
      <c r="C294" s="8"/>
      <c r="D294" s="9"/>
    </row>
    <row r="295" spans="2:4" x14ac:dyDescent="0.25">
      <c r="B295" s="7"/>
      <c r="C295" s="8"/>
      <c r="D295" s="9"/>
    </row>
    <row r="296" spans="2:4" x14ac:dyDescent="0.25">
      <c r="B296" s="7"/>
      <c r="C296" s="8"/>
      <c r="D296" s="9"/>
    </row>
    <row r="297" spans="2:4" x14ac:dyDescent="0.25">
      <c r="B297" s="7"/>
      <c r="C297" s="8"/>
      <c r="D297" s="9"/>
    </row>
    <row r="298" spans="2:4" x14ac:dyDescent="0.25">
      <c r="B298" s="7"/>
      <c r="C298" s="8"/>
      <c r="D298" s="9"/>
    </row>
    <row r="299" spans="2:4" x14ac:dyDescent="0.25">
      <c r="B299" s="7"/>
      <c r="C299" s="8"/>
      <c r="D299" s="9"/>
    </row>
    <row r="300" spans="2:4" x14ac:dyDescent="0.25">
      <c r="B300" s="7"/>
      <c r="C300" s="8"/>
      <c r="D300" s="9"/>
    </row>
    <row r="301" spans="2:4" x14ac:dyDescent="0.25">
      <c r="B301" s="7"/>
      <c r="C301" s="8"/>
      <c r="D301" s="9"/>
    </row>
    <row r="302" spans="2:4" x14ac:dyDescent="0.25">
      <c r="B302" s="7"/>
      <c r="C302" s="8"/>
      <c r="D302" s="9"/>
    </row>
    <row r="303" spans="2:4" x14ac:dyDescent="0.25">
      <c r="B303" s="7"/>
      <c r="C303" s="8"/>
      <c r="D303" s="9"/>
    </row>
    <row r="304" spans="2:4" x14ac:dyDescent="0.25">
      <c r="B304" s="7"/>
      <c r="C304" s="8"/>
      <c r="D304" s="9"/>
    </row>
    <row r="305" spans="2:4" x14ac:dyDescent="0.25">
      <c r="B305" s="7"/>
      <c r="C305" s="8"/>
      <c r="D305" s="9"/>
    </row>
    <row r="306" spans="2:4" x14ac:dyDescent="0.25">
      <c r="B306" s="7"/>
      <c r="C306" s="8"/>
      <c r="D306" s="9"/>
    </row>
    <row r="307" spans="2:4" x14ac:dyDescent="0.25">
      <c r="B307" s="7"/>
      <c r="C307" s="8"/>
      <c r="D307" s="9"/>
    </row>
    <row r="308" spans="2:4" x14ac:dyDescent="0.25">
      <c r="B308" s="7"/>
      <c r="C308" s="8"/>
      <c r="D308" s="9"/>
    </row>
    <row r="309" spans="2:4" x14ac:dyDescent="0.25">
      <c r="B309" s="7"/>
      <c r="C309" s="8"/>
      <c r="D309" s="9"/>
    </row>
    <row r="310" spans="2:4" x14ac:dyDescent="0.25">
      <c r="B310" s="7"/>
      <c r="C310" s="8"/>
      <c r="D310" s="9"/>
    </row>
    <row r="311" spans="2:4" x14ac:dyDescent="0.25">
      <c r="B311" s="7"/>
      <c r="C311" s="8"/>
      <c r="D311" s="9"/>
    </row>
    <row r="312" spans="2:4" x14ac:dyDescent="0.25">
      <c r="B312" s="7"/>
      <c r="C312" s="8"/>
      <c r="D312" s="9"/>
    </row>
    <row r="313" spans="2:4" x14ac:dyDescent="0.25">
      <c r="B313" s="7"/>
      <c r="C313" s="8"/>
      <c r="D313" s="9"/>
    </row>
    <row r="314" spans="2:4" x14ac:dyDescent="0.25">
      <c r="B314" s="7"/>
      <c r="C314" s="8"/>
      <c r="D314" s="9"/>
    </row>
    <row r="315" spans="2:4" x14ac:dyDescent="0.25">
      <c r="B315" s="7"/>
      <c r="C315" s="8"/>
      <c r="D315" s="9"/>
    </row>
    <row r="316" spans="2:4" x14ac:dyDescent="0.25">
      <c r="B316" s="7"/>
      <c r="C316" s="8"/>
      <c r="D316" s="9"/>
    </row>
    <row r="317" spans="2:4" x14ac:dyDescent="0.25">
      <c r="B317" s="7"/>
      <c r="C317" s="8"/>
      <c r="D317" s="9"/>
    </row>
    <row r="318" spans="2:4" x14ac:dyDescent="0.25">
      <c r="B318" s="7"/>
      <c r="C318" s="8"/>
      <c r="D318" s="9"/>
    </row>
    <row r="319" spans="2:4" x14ac:dyDescent="0.25">
      <c r="B319" s="7"/>
      <c r="C319" s="8"/>
      <c r="D319" s="9"/>
    </row>
    <row r="320" spans="2:4" x14ac:dyDescent="0.25">
      <c r="B320" s="7"/>
      <c r="C320" s="8"/>
      <c r="D320" s="9"/>
    </row>
    <row r="321" spans="2:4" x14ac:dyDescent="0.25">
      <c r="B321" s="7"/>
      <c r="C321" s="8"/>
      <c r="D321" s="9"/>
    </row>
    <row r="322" spans="2:4" x14ac:dyDescent="0.25">
      <c r="B322" s="7"/>
      <c r="C322" s="8"/>
      <c r="D322" s="9"/>
    </row>
    <row r="323" spans="2:4" x14ac:dyDescent="0.25">
      <c r="B323" s="7"/>
      <c r="C323" s="8"/>
      <c r="D323" s="9"/>
    </row>
    <row r="324" spans="2:4" x14ac:dyDescent="0.25">
      <c r="B324" s="7"/>
      <c r="C324" s="8"/>
      <c r="D324" s="9"/>
    </row>
    <row r="325" spans="2:4" x14ac:dyDescent="0.25">
      <c r="B325" s="7"/>
      <c r="C325" s="8"/>
      <c r="D325" s="9"/>
    </row>
    <row r="326" spans="2:4" x14ac:dyDescent="0.25">
      <c r="B326" s="7"/>
      <c r="C326" s="8"/>
      <c r="D326" s="9"/>
    </row>
    <row r="327" spans="2:4" x14ac:dyDescent="0.25">
      <c r="B327" s="7"/>
      <c r="C327" s="8"/>
      <c r="D327" s="9"/>
    </row>
    <row r="328" spans="2:4" x14ac:dyDescent="0.25">
      <c r="B328" s="7"/>
      <c r="C328" s="8"/>
      <c r="D328" s="9"/>
    </row>
    <row r="329" spans="2:4" x14ac:dyDescent="0.25">
      <c r="B329" s="7"/>
      <c r="C329" s="8"/>
      <c r="D329" s="9"/>
    </row>
    <row r="330" spans="2:4" x14ac:dyDescent="0.25">
      <c r="B330" s="7"/>
      <c r="C330" s="8"/>
      <c r="D330" s="9"/>
    </row>
    <row r="331" spans="2:4" x14ac:dyDescent="0.25">
      <c r="B331" s="7"/>
      <c r="C331" s="8"/>
      <c r="D331" s="9"/>
    </row>
    <row r="332" spans="2:4" x14ac:dyDescent="0.25">
      <c r="B332" s="7"/>
      <c r="C332" s="8"/>
      <c r="D332" s="9"/>
    </row>
    <row r="333" spans="2:4" x14ac:dyDescent="0.25">
      <c r="B333" s="7"/>
      <c r="C333" s="8"/>
      <c r="D333" s="9"/>
    </row>
    <row r="334" spans="2:4" x14ac:dyDescent="0.25">
      <c r="B334" s="7"/>
      <c r="C334" s="8"/>
      <c r="D334" s="9"/>
    </row>
    <row r="335" spans="2:4" x14ac:dyDescent="0.25">
      <c r="B335" s="7"/>
      <c r="C335" s="8"/>
      <c r="D335" s="9"/>
    </row>
    <row r="336" spans="2:4" x14ac:dyDescent="0.25">
      <c r="B336" s="7"/>
      <c r="C336" s="8"/>
      <c r="D336" s="9"/>
    </row>
    <row r="337" spans="2:4" x14ac:dyDescent="0.25">
      <c r="B337" s="7"/>
      <c r="C337" s="8"/>
      <c r="D337" s="9"/>
    </row>
    <row r="338" spans="2:4" x14ac:dyDescent="0.25">
      <c r="B338" s="7"/>
      <c r="C338" s="8"/>
      <c r="D338" s="9"/>
    </row>
    <row r="339" spans="2:4" x14ac:dyDescent="0.25">
      <c r="B339" s="7"/>
      <c r="C339" s="8"/>
      <c r="D339" s="9"/>
    </row>
    <row r="340" spans="2:4" x14ac:dyDescent="0.25">
      <c r="B340" s="7"/>
      <c r="C340" s="8"/>
      <c r="D340" s="9"/>
    </row>
    <row r="341" spans="2:4" x14ac:dyDescent="0.25">
      <c r="B341" s="7"/>
      <c r="C341" s="8"/>
      <c r="D341" s="9"/>
    </row>
    <row r="342" spans="2:4" x14ac:dyDescent="0.25">
      <c r="B342" s="7"/>
      <c r="C342" s="8"/>
      <c r="D342" s="9"/>
    </row>
    <row r="343" spans="2:4" x14ac:dyDescent="0.25">
      <c r="B343" s="7"/>
      <c r="C343" s="8"/>
      <c r="D343" s="9"/>
    </row>
    <row r="344" spans="2:4" x14ac:dyDescent="0.25">
      <c r="B344" s="7"/>
      <c r="C344" s="8"/>
      <c r="D344" s="9"/>
    </row>
    <row r="345" spans="2:4" x14ac:dyDescent="0.25">
      <c r="B345" s="7"/>
      <c r="C345" s="8"/>
      <c r="D345" s="9"/>
    </row>
    <row r="346" spans="2:4" x14ac:dyDescent="0.25">
      <c r="B346" s="7"/>
      <c r="C346" s="8"/>
      <c r="D346" s="9"/>
    </row>
    <row r="347" spans="2:4" x14ac:dyDescent="0.25">
      <c r="B347" s="7"/>
      <c r="C347" s="8"/>
      <c r="D347" s="9"/>
    </row>
    <row r="348" spans="2:4" x14ac:dyDescent="0.25">
      <c r="B348" s="7"/>
      <c r="C348" s="8"/>
      <c r="D348" s="9"/>
    </row>
    <row r="349" spans="2:4" x14ac:dyDescent="0.25">
      <c r="B349" s="7"/>
      <c r="C349" s="8"/>
      <c r="D349" s="9"/>
    </row>
    <row r="350" spans="2:4" x14ac:dyDescent="0.25">
      <c r="B350" s="7"/>
      <c r="C350" s="8"/>
      <c r="D350" s="9"/>
    </row>
    <row r="351" spans="2:4" x14ac:dyDescent="0.25">
      <c r="B351" s="7"/>
      <c r="C351" s="8"/>
      <c r="D351" s="9"/>
    </row>
    <row r="352" spans="2:4" x14ac:dyDescent="0.25">
      <c r="B352" s="7"/>
      <c r="C352" s="8"/>
      <c r="D352" s="9"/>
    </row>
    <row r="353" spans="2:4" x14ac:dyDescent="0.25">
      <c r="B353" s="7"/>
      <c r="C353" s="8"/>
      <c r="D353" s="9"/>
    </row>
    <row r="354" spans="2:4" x14ac:dyDescent="0.25">
      <c r="B354" s="7"/>
      <c r="C354" s="8"/>
      <c r="D354" s="9"/>
    </row>
    <row r="355" spans="2:4" x14ac:dyDescent="0.25">
      <c r="B355" s="7"/>
      <c r="C355" s="8"/>
      <c r="D355" s="9"/>
    </row>
    <row r="356" spans="2:4" x14ac:dyDescent="0.25">
      <c r="B356" s="7"/>
      <c r="C356" s="8"/>
      <c r="D356" s="9"/>
    </row>
    <row r="357" spans="2:4" x14ac:dyDescent="0.25">
      <c r="B357" s="7"/>
      <c r="C357" s="8"/>
      <c r="D357" s="9"/>
    </row>
    <row r="358" spans="2:4" x14ac:dyDescent="0.25">
      <c r="B358" s="7"/>
      <c r="C358" s="8"/>
      <c r="D358" s="9"/>
    </row>
    <row r="359" spans="2:4" x14ac:dyDescent="0.25">
      <c r="B359" s="7"/>
      <c r="C359" s="8"/>
      <c r="D359" s="9"/>
    </row>
    <row r="360" spans="2:4" x14ac:dyDescent="0.25">
      <c r="B360" s="7"/>
      <c r="C360" s="8"/>
      <c r="D360" s="9"/>
    </row>
    <row r="361" spans="2:4" x14ac:dyDescent="0.25">
      <c r="B361" s="7"/>
      <c r="C361" s="8"/>
      <c r="D361" s="9"/>
    </row>
    <row r="362" spans="2:4" x14ac:dyDescent="0.25">
      <c r="B362" s="7"/>
      <c r="C362" s="8"/>
      <c r="D362" s="9"/>
    </row>
    <row r="363" spans="2:4" x14ac:dyDescent="0.25">
      <c r="B363" s="7"/>
      <c r="C363" s="8"/>
      <c r="D363" s="9"/>
    </row>
    <row r="364" spans="2:4" x14ac:dyDescent="0.25">
      <c r="B364" s="7"/>
      <c r="C364" s="8"/>
      <c r="D364" s="9"/>
    </row>
    <row r="365" spans="2:4" x14ac:dyDescent="0.25">
      <c r="B365" s="7"/>
      <c r="C365" s="8"/>
      <c r="D365" s="9"/>
    </row>
    <row r="366" spans="2:4" x14ac:dyDescent="0.25">
      <c r="B366" s="7"/>
      <c r="C366" s="8"/>
      <c r="D366" s="9"/>
    </row>
    <row r="367" spans="2:4" x14ac:dyDescent="0.25">
      <c r="B367" s="7"/>
      <c r="C367" s="8"/>
      <c r="D367" s="9"/>
    </row>
    <row r="368" spans="2:4" x14ac:dyDescent="0.25">
      <c r="B368" s="7"/>
      <c r="C368" s="8"/>
      <c r="D368" s="9"/>
    </row>
    <row r="369" spans="2:4" x14ac:dyDescent="0.25">
      <c r="B369" s="7"/>
      <c r="C369" s="8"/>
      <c r="D369" s="9"/>
    </row>
    <row r="370" spans="2:4" x14ac:dyDescent="0.25">
      <c r="B370" s="7"/>
      <c r="C370" s="8"/>
      <c r="D370" s="9"/>
    </row>
    <row r="371" spans="2:4" x14ac:dyDescent="0.25">
      <c r="B371" s="7"/>
      <c r="C371" s="8"/>
      <c r="D371" s="9"/>
    </row>
    <row r="372" spans="2:4" x14ac:dyDescent="0.25">
      <c r="B372" s="7"/>
      <c r="C372" s="8"/>
      <c r="D372" s="9"/>
    </row>
    <row r="373" spans="2:4" x14ac:dyDescent="0.25">
      <c r="B373" s="7"/>
      <c r="C373" s="8"/>
      <c r="D373" s="9"/>
    </row>
    <row r="374" spans="2:4" x14ac:dyDescent="0.25">
      <c r="B374" s="7"/>
      <c r="C374" s="8"/>
      <c r="D374" s="9"/>
    </row>
    <row r="375" spans="2:4" x14ac:dyDescent="0.25">
      <c r="B375" s="7"/>
      <c r="C375" s="8"/>
      <c r="D375" s="9"/>
    </row>
    <row r="376" spans="2:4" x14ac:dyDescent="0.25">
      <c r="B376" s="7"/>
      <c r="C376" s="8"/>
      <c r="D376" s="9"/>
    </row>
    <row r="377" spans="2:4" x14ac:dyDescent="0.25">
      <c r="B377" s="7"/>
      <c r="C377" s="8"/>
      <c r="D377" s="9"/>
    </row>
    <row r="378" spans="2:4" x14ac:dyDescent="0.25">
      <c r="B378" s="7"/>
      <c r="C378" s="8"/>
      <c r="D378" s="9"/>
    </row>
    <row r="379" spans="2:4" x14ac:dyDescent="0.25">
      <c r="B379" s="7"/>
      <c r="C379" s="8"/>
      <c r="D379" s="9"/>
    </row>
    <row r="380" spans="2:4" x14ac:dyDescent="0.25">
      <c r="B380" s="7"/>
      <c r="C380" s="8"/>
      <c r="D380" s="9"/>
    </row>
    <row r="381" spans="2:4" x14ac:dyDescent="0.25">
      <c r="B381" s="7"/>
      <c r="C381" s="8"/>
      <c r="D381" s="9"/>
    </row>
    <row r="382" spans="2:4" x14ac:dyDescent="0.25">
      <c r="B382" s="7"/>
      <c r="C382" s="8"/>
      <c r="D382" s="9"/>
    </row>
    <row r="383" spans="2:4" x14ac:dyDescent="0.25">
      <c r="B383" s="7"/>
      <c r="C383" s="8"/>
      <c r="D383" s="9"/>
    </row>
    <row r="384" spans="2:4" x14ac:dyDescent="0.25">
      <c r="B384" s="7"/>
      <c r="C384" s="8"/>
      <c r="D384" s="9"/>
    </row>
    <row r="385" spans="2:4" x14ac:dyDescent="0.25">
      <c r="B385" s="7"/>
      <c r="C385" s="8"/>
      <c r="D385" s="9"/>
    </row>
    <row r="386" spans="2:4" x14ac:dyDescent="0.25">
      <c r="B386" s="7"/>
      <c r="C386" s="8"/>
      <c r="D386" s="9"/>
    </row>
    <row r="387" spans="2:4" x14ac:dyDescent="0.25">
      <c r="B387" s="7"/>
      <c r="C387" s="8"/>
      <c r="D387" s="9"/>
    </row>
    <row r="388" spans="2:4" x14ac:dyDescent="0.25">
      <c r="B388" s="7"/>
      <c r="C388" s="8"/>
      <c r="D388" s="9"/>
    </row>
    <row r="389" spans="2:4" x14ac:dyDescent="0.25">
      <c r="B389" s="7"/>
      <c r="C389" s="8"/>
      <c r="D389" s="9"/>
    </row>
    <row r="390" spans="2:4" x14ac:dyDescent="0.25">
      <c r="B390" s="7"/>
      <c r="C390" s="8"/>
      <c r="D390" s="9"/>
    </row>
    <row r="391" spans="2:4" x14ac:dyDescent="0.25">
      <c r="B391" s="7"/>
      <c r="C391" s="8"/>
      <c r="D391" s="9"/>
    </row>
    <row r="392" spans="2:4" x14ac:dyDescent="0.25">
      <c r="B392" s="7"/>
      <c r="C392" s="8"/>
      <c r="D392" s="9"/>
    </row>
    <row r="393" spans="2:4" x14ac:dyDescent="0.25">
      <c r="B393" s="7"/>
      <c r="C393" s="8"/>
      <c r="D393" s="9"/>
    </row>
    <row r="394" spans="2:4" x14ac:dyDescent="0.25">
      <c r="B394" s="7"/>
      <c r="C394" s="8"/>
      <c r="D394" s="9"/>
    </row>
    <row r="395" spans="2:4" x14ac:dyDescent="0.25">
      <c r="B395" s="7"/>
      <c r="C395" s="8"/>
      <c r="D395" s="9"/>
    </row>
    <row r="396" spans="2:4" x14ac:dyDescent="0.25">
      <c r="B396" s="7"/>
      <c r="C396" s="8"/>
      <c r="D396" s="9"/>
    </row>
    <row r="397" spans="2:4" x14ac:dyDescent="0.25">
      <c r="B397" s="7"/>
      <c r="C397" s="8"/>
      <c r="D397" s="9"/>
    </row>
    <row r="398" spans="2:4" x14ac:dyDescent="0.25">
      <c r="B398" s="7"/>
      <c r="C398" s="8"/>
      <c r="D398" s="9"/>
    </row>
    <row r="399" spans="2:4" x14ac:dyDescent="0.25">
      <c r="B399" s="7"/>
      <c r="C399" s="8"/>
      <c r="D399" s="9"/>
    </row>
    <row r="400" spans="2:4" x14ac:dyDescent="0.25">
      <c r="B400" s="7"/>
      <c r="C400" s="8"/>
      <c r="D400" s="9"/>
    </row>
    <row r="401" spans="2:4" x14ac:dyDescent="0.25">
      <c r="B401" s="7"/>
      <c r="C401" s="8"/>
      <c r="D401" s="9"/>
    </row>
    <row r="402" spans="2:4" x14ac:dyDescent="0.25">
      <c r="B402" s="7"/>
      <c r="C402" s="8"/>
      <c r="D402" s="9"/>
    </row>
    <row r="403" spans="2:4" x14ac:dyDescent="0.25">
      <c r="B403" s="7"/>
      <c r="C403" s="8"/>
      <c r="D403" s="9"/>
    </row>
    <row r="404" spans="2:4" x14ac:dyDescent="0.25">
      <c r="B404" s="7"/>
      <c r="C404" s="8"/>
      <c r="D404" s="9"/>
    </row>
    <row r="405" spans="2:4" x14ac:dyDescent="0.25">
      <c r="B405" s="7"/>
      <c r="C405" s="8"/>
      <c r="D405" s="9"/>
    </row>
    <row r="406" spans="2:4" x14ac:dyDescent="0.25">
      <c r="B406" s="7"/>
      <c r="C406" s="8"/>
      <c r="D406" s="9"/>
    </row>
    <row r="407" spans="2:4" x14ac:dyDescent="0.25">
      <c r="B407" s="7"/>
      <c r="C407" s="8"/>
      <c r="D407" s="9"/>
    </row>
    <row r="408" spans="2:4" x14ac:dyDescent="0.25">
      <c r="B408" s="7"/>
      <c r="C408" s="8"/>
      <c r="D408" s="9"/>
    </row>
    <row r="409" spans="2:4" x14ac:dyDescent="0.25">
      <c r="B409" s="7"/>
      <c r="C409" s="8"/>
      <c r="D409" s="9"/>
    </row>
    <row r="410" spans="2:4" x14ac:dyDescent="0.25">
      <c r="B410" s="7"/>
      <c r="C410" s="8"/>
      <c r="D410" s="9"/>
    </row>
    <row r="411" spans="2:4" x14ac:dyDescent="0.25">
      <c r="B411" s="7"/>
      <c r="C411" s="8"/>
      <c r="D411" s="9"/>
    </row>
    <row r="412" spans="2:4" x14ac:dyDescent="0.25">
      <c r="B412" s="7"/>
      <c r="C412" s="8"/>
      <c r="D412" s="9"/>
    </row>
    <row r="413" spans="2:4" x14ac:dyDescent="0.25">
      <c r="B413" s="7"/>
      <c r="C413" s="8"/>
      <c r="D413" s="9"/>
    </row>
    <row r="414" spans="2:4" x14ac:dyDescent="0.25">
      <c r="B414" s="7"/>
      <c r="C414" s="8"/>
      <c r="D414" s="9"/>
    </row>
    <row r="415" spans="2:4" x14ac:dyDescent="0.25">
      <c r="B415" s="7"/>
      <c r="C415" s="8"/>
      <c r="D415" s="9"/>
    </row>
    <row r="416" spans="2:4" x14ac:dyDescent="0.25">
      <c r="B416" s="7"/>
      <c r="C416" s="8"/>
      <c r="D416" s="9"/>
    </row>
    <row r="417" spans="2:4" x14ac:dyDescent="0.25">
      <c r="B417" s="7"/>
      <c r="C417" s="8"/>
      <c r="D417" s="9"/>
    </row>
    <row r="418" spans="2:4" x14ac:dyDescent="0.25">
      <c r="B418" s="7"/>
      <c r="C418" s="8"/>
      <c r="D418" s="9"/>
    </row>
    <row r="419" spans="2:4" x14ac:dyDescent="0.25">
      <c r="B419" s="7"/>
      <c r="C419" s="8"/>
      <c r="D419" s="9"/>
    </row>
    <row r="420" spans="2:4" x14ac:dyDescent="0.25">
      <c r="B420" s="7"/>
      <c r="C420" s="8"/>
      <c r="D420" s="9"/>
    </row>
    <row r="421" spans="2:4" x14ac:dyDescent="0.25">
      <c r="B421" s="7"/>
      <c r="C421" s="8"/>
      <c r="D421" s="9"/>
    </row>
    <row r="422" spans="2:4" x14ac:dyDescent="0.25">
      <c r="B422" s="7"/>
      <c r="C422" s="8"/>
      <c r="D422" s="9"/>
    </row>
    <row r="423" spans="2:4" x14ac:dyDescent="0.25">
      <c r="B423" s="7"/>
      <c r="C423" s="8"/>
      <c r="D423" s="9"/>
    </row>
    <row r="424" spans="2:4" x14ac:dyDescent="0.25">
      <c r="B424" s="7"/>
      <c r="C424" s="8"/>
      <c r="D424" s="9"/>
    </row>
    <row r="425" spans="2:4" x14ac:dyDescent="0.25">
      <c r="B425" s="7"/>
      <c r="C425" s="8"/>
      <c r="D425" s="9"/>
    </row>
    <row r="426" spans="2:4" x14ac:dyDescent="0.25">
      <c r="B426" s="7"/>
      <c r="C426" s="8"/>
      <c r="D426" s="9"/>
    </row>
    <row r="427" spans="2:4" x14ac:dyDescent="0.25">
      <c r="B427" s="7"/>
      <c r="C427" s="8"/>
      <c r="D427" s="9"/>
    </row>
    <row r="428" spans="2:4" x14ac:dyDescent="0.25">
      <c r="B428" s="7"/>
      <c r="C428" s="8"/>
      <c r="D428" s="9"/>
    </row>
    <row r="429" spans="2:4" x14ac:dyDescent="0.25">
      <c r="B429" s="7"/>
      <c r="C429" s="8"/>
      <c r="D429" s="9"/>
    </row>
    <row r="430" spans="2:4" x14ac:dyDescent="0.25">
      <c r="B430" s="7"/>
      <c r="C430" s="8"/>
      <c r="D430" s="9"/>
    </row>
    <row r="431" spans="2:4" x14ac:dyDescent="0.25">
      <c r="B431" s="7"/>
      <c r="C431" s="8"/>
      <c r="D431" s="9"/>
    </row>
    <row r="432" spans="2:4" x14ac:dyDescent="0.25">
      <c r="B432" s="7"/>
      <c r="C432" s="8"/>
      <c r="D432" s="9"/>
    </row>
    <row r="433" spans="2:4" x14ac:dyDescent="0.25">
      <c r="B433" s="7"/>
      <c r="C433" s="8"/>
      <c r="D433" s="9"/>
    </row>
    <row r="434" spans="2:4" x14ac:dyDescent="0.25">
      <c r="B434" s="7"/>
      <c r="C434" s="8"/>
      <c r="D434" s="9"/>
    </row>
    <row r="435" spans="2:4" x14ac:dyDescent="0.25">
      <c r="B435" s="7"/>
      <c r="C435" s="8"/>
      <c r="D435" s="9"/>
    </row>
    <row r="436" spans="2:4" x14ac:dyDescent="0.25">
      <c r="B436" s="7"/>
      <c r="C436" s="8"/>
      <c r="D436" s="9"/>
    </row>
    <row r="437" spans="2:4" x14ac:dyDescent="0.25">
      <c r="B437" s="7"/>
      <c r="C437" s="8"/>
      <c r="D437" s="9"/>
    </row>
    <row r="438" spans="2:4" x14ac:dyDescent="0.25">
      <c r="B438" s="7"/>
      <c r="C438" s="8"/>
      <c r="D438" s="9"/>
    </row>
    <row r="439" spans="2:4" x14ac:dyDescent="0.25">
      <c r="B439" s="7"/>
      <c r="C439" s="8"/>
      <c r="D439" s="9"/>
    </row>
    <row r="440" spans="2:4" x14ac:dyDescent="0.25">
      <c r="B440" s="7"/>
      <c r="C440" s="8"/>
      <c r="D440" s="9"/>
    </row>
    <row r="441" spans="2:4" x14ac:dyDescent="0.25">
      <c r="B441" s="7"/>
      <c r="C441" s="8"/>
      <c r="D441" s="9"/>
    </row>
    <row r="442" spans="2:4" x14ac:dyDescent="0.25">
      <c r="B442" s="7"/>
      <c r="C442" s="8"/>
      <c r="D442" s="9"/>
    </row>
    <row r="443" spans="2:4" x14ac:dyDescent="0.25">
      <c r="B443" s="7"/>
      <c r="C443" s="8"/>
      <c r="D443" s="9"/>
    </row>
    <row r="444" spans="2:4" x14ac:dyDescent="0.25">
      <c r="B444" s="7"/>
      <c r="C444" s="8"/>
      <c r="D444" s="9"/>
    </row>
    <row r="445" spans="2:4" x14ac:dyDescent="0.25">
      <c r="B445" s="7"/>
      <c r="C445" s="8"/>
      <c r="D445" s="9"/>
    </row>
    <row r="446" spans="2:4" x14ac:dyDescent="0.25">
      <c r="B446" s="7"/>
      <c r="C446" s="8"/>
      <c r="D446" s="9"/>
    </row>
    <row r="447" spans="2:4" x14ac:dyDescent="0.25">
      <c r="B447" s="7"/>
      <c r="C447" s="8"/>
      <c r="D447" s="9"/>
    </row>
    <row r="448" spans="2:4" x14ac:dyDescent="0.25">
      <c r="B448" s="7"/>
      <c r="C448" s="8"/>
      <c r="D448" s="9"/>
    </row>
    <row r="449" spans="2:4" x14ac:dyDescent="0.25">
      <c r="B449" s="7"/>
      <c r="C449" s="8"/>
      <c r="D449" s="9"/>
    </row>
    <row r="450" spans="2:4" x14ac:dyDescent="0.25">
      <c r="B450" s="7"/>
      <c r="C450" s="8"/>
      <c r="D450" s="9"/>
    </row>
    <row r="451" spans="2:4" x14ac:dyDescent="0.25">
      <c r="B451" s="7"/>
      <c r="C451" s="8"/>
      <c r="D451" s="9"/>
    </row>
    <row r="452" spans="2:4" x14ac:dyDescent="0.25">
      <c r="B452" s="7"/>
      <c r="C452" s="8"/>
      <c r="D452" s="9"/>
    </row>
    <row r="453" spans="2:4" x14ac:dyDescent="0.25">
      <c r="B453" s="7"/>
      <c r="C453" s="8"/>
      <c r="D453" s="9"/>
    </row>
    <row r="454" spans="2:4" x14ac:dyDescent="0.25">
      <c r="B454" s="7"/>
      <c r="C454" s="8"/>
      <c r="D454" s="9"/>
    </row>
    <row r="455" spans="2:4" x14ac:dyDescent="0.25">
      <c r="B455" s="7"/>
      <c r="C455" s="8"/>
      <c r="D455" s="9"/>
    </row>
    <row r="456" spans="2:4" x14ac:dyDescent="0.25">
      <c r="B456" s="7"/>
      <c r="C456" s="8"/>
      <c r="D456" s="9"/>
    </row>
    <row r="457" spans="2:4" x14ac:dyDescent="0.25">
      <c r="B457" s="7"/>
      <c r="C457" s="8"/>
      <c r="D457" s="9"/>
    </row>
    <row r="458" spans="2:4" x14ac:dyDescent="0.25">
      <c r="B458" s="7"/>
      <c r="C458" s="8"/>
      <c r="D458" s="9"/>
    </row>
    <row r="459" spans="2:4" x14ac:dyDescent="0.25">
      <c r="B459" s="7"/>
      <c r="C459" s="8"/>
      <c r="D459" s="9"/>
    </row>
    <row r="460" spans="2:4" x14ac:dyDescent="0.25">
      <c r="B460" s="7"/>
      <c r="C460" s="8"/>
      <c r="D460" s="9"/>
    </row>
    <row r="461" spans="2:4" x14ac:dyDescent="0.25">
      <c r="B461" s="7"/>
      <c r="C461" s="8"/>
      <c r="D461" s="9"/>
    </row>
    <row r="462" spans="2:4" x14ac:dyDescent="0.25">
      <c r="B462" s="7"/>
      <c r="C462" s="8"/>
      <c r="D462" s="9"/>
    </row>
    <row r="463" spans="2:4" x14ac:dyDescent="0.25">
      <c r="B463" s="7"/>
      <c r="C463" s="8"/>
      <c r="D463" s="9"/>
    </row>
    <row r="464" spans="2:4" x14ac:dyDescent="0.25">
      <c r="B464" s="7"/>
      <c r="C464" s="8"/>
      <c r="D464" s="9"/>
    </row>
    <row r="465" spans="2:4" x14ac:dyDescent="0.25">
      <c r="B465" s="7"/>
      <c r="C465" s="8"/>
      <c r="D465" s="9"/>
    </row>
    <row r="466" spans="2:4" x14ac:dyDescent="0.25">
      <c r="B466" s="7"/>
      <c r="C466" s="8"/>
      <c r="D466" s="9"/>
    </row>
    <row r="467" spans="2:4" x14ac:dyDescent="0.25">
      <c r="B467" s="7"/>
      <c r="C467" s="8"/>
      <c r="D467" s="9"/>
    </row>
    <row r="468" spans="2:4" x14ac:dyDescent="0.25">
      <c r="B468" s="7"/>
      <c r="C468" s="8"/>
      <c r="D468" s="9"/>
    </row>
    <row r="469" spans="2:4" x14ac:dyDescent="0.25">
      <c r="B469" s="7"/>
      <c r="C469" s="8"/>
      <c r="D469" s="9"/>
    </row>
    <row r="470" spans="2:4" x14ac:dyDescent="0.25">
      <c r="B470" s="7"/>
      <c r="C470" s="8"/>
      <c r="D470" s="9"/>
    </row>
    <row r="471" spans="2:4" x14ac:dyDescent="0.25">
      <c r="B471" s="7"/>
      <c r="C471" s="8"/>
      <c r="D471" s="9"/>
    </row>
    <row r="472" spans="2:4" x14ac:dyDescent="0.25">
      <c r="B472" s="7"/>
      <c r="C472" s="8"/>
      <c r="D472" s="9"/>
    </row>
    <row r="473" spans="2:4" x14ac:dyDescent="0.25">
      <c r="B473" s="7"/>
      <c r="C473" s="8"/>
      <c r="D473" s="9"/>
    </row>
    <row r="474" spans="2:4" x14ac:dyDescent="0.25">
      <c r="B474" s="7"/>
      <c r="C474" s="8"/>
      <c r="D474" s="9"/>
    </row>
    <row r="475" spans="2:4" x14ac:dyDescent="0.25">
      <c r="B475" s="7"/>
      <c r="C475" s="8"/>
      <c r="D475" s="9"/>
    </row>
    <row r="476" spans="2:4" x14ac:dyDescent="0.25">
      <c r="B476" s="7"/>
      <c r="C476" s="8"/>
      <c r="D476" s="9"/>
    </row>
    <row r="477" spans="2:4" x14ac:dyDescent="0.25">
      <c r="B477" s="7"/>
      <c r="C477" s="8"/>
      <c r="D477" s="9"/>
    </row>
    <row r="478" spans="2:4" x14ac:dyDescent="0.25">
      <c r="B478" s="7"/>
      <c r="C478" s="8"/>
      <c r="D478" s="9"/>
    </row>
    <row r="479" spans="2:4" x14ac:dyDescent="0.25">
      <c r="B479" s="7"/>
      <c r="C479" s="8"/>
      <c r="D479" s="9"/>
    </row>
    <row r="480" spans="2:4" x14ac:dyDescent="0.25">
      <c r="B480" s="7"/>
      <c r="C480" s="8"/>
      <c r="D480" s="9"/>
    </row>
    <row r="481" spans="2:4" x14ac:dyDescent="0.25">
      <c r="B481" s="7"/>
      <c r="C481" s="8"/>
      <c r="D481" s="9"/>
    </row>
    <row r="482" spans="2:4" x14ac:dyDescent="0.25">
      <c r="B482" s="7"/>
      <c r="C482" s="8"/>
      <c r="D482" s="9"/>
    </row>
    <row r="483" spans="2:4" x14ac:dyDescent="0.25">
      <c r="B483" s="7"/>
      <c r="C483" s="8"/>
      <c r="D483" s="9"/>
    </row>
    <row r="484" spans="2:4" x14ac:dyDescent="0.25">
      <c r="B484" s="7"/>
      <c r="C484" s="8"/>
      <c r="D484" s="9"/>
    </row>
    <row r="485" spans="2:4" x14ac:dyDescent="0.25">
      <c r="B485" s="7"/>
      <c r="C485" s="8"/>
      <c r="D485" s="9"/>
    </row>
    <row r="486" spans="2:4" x14ac:dyDescent="0.25">
      <c r="B486" s="7"/>
      <c r="C486" s="8"/>
      <c r="D486" s="9"/>
    </row>
    <row r="487" spans="2:4" x14ac:dyDescent="0.25">
      <c r="B487" s="7"/>
      <c r="C487" s="8"/>
      <c r="D487" s="9"/>
    </row>
    <row r="488" spans="2:4" x14ac:dyDescent="0.25">
      <c r="B488" s="7"/>
      <c r="C488" s="8"/>
      <c r="D488" s="9"/>
    </row>
    <row r="489" spans="2:4" x14ac:dyDescent="0.25">
      <c r="B489" s="7"/>
      <c r="C489" s="8"/>
      <c r="D489" s="9"/>
    </row>
    <row r="490" spans="2:4" x14ac:dyDescent="0.25">
      <c r="B490" s="7"/>
      <c r="C490" s="8"/>
      <c r="D490" s="9"/>
    </row>
    <row r="491" spans="2:4" x14ac:dyDescent="0.25">
      <c r="B491" s="7"/>
      <c r="C491" s="8"/>
      <c r="D491" s="9"/>
    </row>
    <row r="492" spans="2:4" x14ac:dyDescent="0.25">
      <c r="B492" s="7"/>
      <c r="C492" s="8"/>
      <c r="D492" s="9"/>
    </row>
    <row r="493" spans="2:4" x14ac:dyDescent="0.25">
      <c r="B493" s="7"/>
      <c r="C493" s="8"/>
      <c r="D493" s="9"/>
    </row>
    <row r="494" spans="2:4" x14ac:dyDescent="0.25">
      <c r="B494" s="7"/>
      <c r="C494" s="8"/>
      <c r="D494" s="9"/>
    </row>
    <row r="495" spans="2:4" x14ac:dyDescent="0.25">
      <c r="B495" s="7"/>
      <c r="C495" s="8"/>
      <c r="D495" s="9"/>
    </row>
    <row r="496" spans="2:4" x14ac:dyDescent="0.25">
      <c r="B496" s="7"/>
      <c r="C496" s="8"/>
      <c r="D496" s="9"/>
    </row>
    <row r="497" spans="2:4" x14ac:dyDescent="0.25">
      <c r="B497" s="7"/>
      <c r="C497" s="8"/>
      <c r="D497" s="9"/>
    </row>
    <row r="498" spans="2:4" x14ac:dyDescent="0.25">
      <c r="B498" s="7"/>
      <c r="C498" s="8"/>
      <c r="D498" s="9"/>
    </row>
    <row r="499" spans="2:4" x14ac:dyDescent="0.25">
      <c r="B499" s="7"/>
      <c r="C499" s="8"/>
      <c r="D499" s="9"/>
    </row>
    <row r="500" spans="2:4" x14ac:dyDescent="0.25">
      <c r="B500" s="7"/>
      <c r="C500" s="8"/>
      <c r="D500" s="9"/>
    </row>
    <row r="501" spans="2:4" x14ac:dyDescent="0.25">
      <c r="B501" s="7"/>
      <c r="C501" s="8"/>
      <c r="D501" s="9"/>
    </row>
    <row r="502" spans="2:4" x14ac:dyDescent="0.25">
      <c r="B502" s="7"/>
      <c r="C502" s="8"/>
      <c r="D502" s="9"/>
    </row>
    <row r="503" spans="2:4" x14ac:dyDescent="0.25">
      <c r="B503" s="7"/>
      <c r="C503" s="8"/>
      <c r="D503" s="9"/>
    </row>
    <row r="504" spans="2:4" x14ac:dyDescent="0.25">
      <c r="B504" s="7"/>
      <c r="C504" s="8"/>
      <c r="D504" s="9"/>
    </row>
    <row r="505" spans="2:4" x14ac:dyDescent="0.25">
      <c r="B505" s="7"/>
      <c r="C505" s="8"/>
      <c r="D505" s="9"/>
    </row>
    <row r="506" spans="2:4" x14ac:dyDescent="0.25">
      <c r="B506" s="7"/>
      <c r="C506" s="8"/>
      <c r="D506" s="9"/>
    </row>
    <row r="507" spans="2:4" x14ac:dyDescent="0.25">
      <c r="B507" s="7"/>
      <c r="C507" s="8"/>
      <c r="D507" s="9"/>
    </row>
    <row r="508" spans="2:4" x14ac:dyDescent="0.25">
      <c r="B508" s="7"/>
      <c r="C508" s="8"/>
      <c r="D508" s="9"/>
    </row>
    <row r="509" spans="2:4" x14ac:dyDescent="0.25">
      <c r="B509" s="7"/>
      <c r="C509" s="8"/>
      <c r="D509" s="9"/>
    </row>
    <row r="510" spans="2:4" x14ac:dyDescent="0.25">
      <c r="B510" s="7"/>
      <c r="C510" s="8"/>
      <c r="D510" s="9"/>
    </row>
    <row r="511" spans="2:4" x14ac:dyDescent="0.25">
      <c r="B511" s="7"/>
      <c r="C511" s="8"/>
      <c r="D511" s="9"/>
    </row>
    <row r="512" spans="2:4" x14ac:dyDescent="0.25">
      <c r="B512" s="7"/>
      <c r="C512" s="8"/>
      <c r="D512" s="9"/>
    </row>
    <row r="513" spans="2:4" x14ac:dyDescent="0.25">
      <c r="B513" s="7"/>
      <c r="C513" s="8"/>
      <c r="D513" s="9"/>
    </row>
    <row r="514" spans="2:4" x14ac:dyDescent="0.25">
      <c r="B514" s="7"/>
      <c r="C514" s="8"/>
      <c r="D514" s="9"/>
    </row>
    <row r="515" spans="2:4" x14ac:dyDescent="0.25">
      <c r="B515" s="7"/>
      <c r="C515" s="8"/>
      <c r="D515" s="9"/>
    </row>
    <row r="516" spans="2:4" x14ac:dyDescent="0.25">
      <c r="B516" s="7"/>
      <c r="C516" s="8"/>
      <c r="D516" s="9"/>
    </row>
    <row r="517" spans="2:4" x14ac:dyDescent="0.25">
      <c r="B517" s="7"/>
      <c r="C517" s="8"/>
      <c r="D517" s="9"/>
    </row>
    <row r="518" spans="2:4" x14ac:dyDescent="0.25">
      <c r="B518" s="7"/>
      <c r="C518" s="8"/>
      <c r="D518" s="9"/>
    </row>
    <row r="519" spans="2:4" x14ac:dyDescent="0.25">
      <c r="B519" s="7"/>
      <c r="C519" s="8"/>
      <c r="D519" s="9"/>
    </row>
    <row r="520" spans="2:4" x14ac:dyDescent="0.25">
      <c r="B520" s="7"/>
      <c r="C520" s="8"/>
      <c r="D520" s="9"/>
    </row>
    <row r="521" spans="2:4" x14ac:dyDescent="0.25">
      <c r="B521" s="7"/>
      <c r="C521" s="8"/>
      <c r="D521" s="9"/>
    </row>
    <row r="522" spans="2:4" x14ac:dyDescent="0.25">
      <c r="B522" s="7"/>
      <c r="C522" s="8"/>
      <c r="D522" s="9"/>
    </row>
    <row r="523" spans="2:4" x14ac:dyDescent="0.25">
      <c r="B523" s="7"/>
      <c r="C523" s="8"/>
      <c r="D523" s="9"/>
    </row>
    <row r="524" spans="2:4" x14ac:dyDescent="0.25">
      <c r="B524" s="7"/>
      <c r="C524" s="8"/>
      <c r="D524" s="9"/>
    </row>
    <row r="525" spans="2:4" x14ac:dyDescent="0.25">
      <c r="B525" s="7"/>
      <c r="C525" s="8"/>
      <c r="D525" s="9"/>
    </row>
    <row r="526" spans="2:4" x14ac:dyDescent="0.25">
      <c r="B526" s="7"/>
      <c r="C526" s="8"/>
      <c r="D526" s="9"/>
    </row>
    <row r="527" spans="2:4" x14ac:dyDescent="0.25">
      <c r="B527" s="7"/>
      <c r="C527" s="8"/>
      <c r="D527" s="9"/>
    </row>
    <row r="528" spans="2:4" x14ac:dyDescent="0.25">
      <c r="B528" s="7"/>
      <c r="C528" s="8"/>
      <c r="D528" s="9"/>
    </row>
    <row r="529" spans="2:4" x14ac:dyDescent="0.25">
      <c r="B529" s="7"/>
      <c r="C529" s="8"/>
      <c r="D529" s="9"/>
    </row>
    <row r="530" spans="2:4" x14ac:dyDescent="0.25">
      <c r="B530" s="7"/>
      <c r="C530" s="8"/>
      <c r="D530" s="9"/>
    </row>
    <row r="531" spans="2:4" x14ac:dyDescent="0.25">
      <c r="B531" s="7"/>
      <c r="C531" s="8"/>
      <c r="D531" s="9"/>
    </row>
    <row r="532" spans="2:4" x14ac:dyDescent="0.25">
      <c r="B532" s="7"/>
      <c r="C532" s="8"/>
      <c r="D532" s="9"/>
    </row>
    <row r="533" spans="2:4" x14ac:dyDescent="0.25">
      <c r="B533" s="7"/>
      <c r="C533" s="8"/>
      <c r="D533" s="9"/>
    </row>
    <row r="534" spans="2:4" x14ac:dyDescent="0.25">
      <c r="B534" s="7"/>
      <c r="C534" s="8"/>
      <c r="D534" s="9"/>
    </row>
    <row r="535" spans="2:4" x14ac:dyDescent="0.25">
      <c r="B535" s="7"/>
      <c r="C535" s="8"/>
      <c r="D535" s="9"/>
    </row>
    <row r="536" spans="2:4" x14ac:dyDescent="0.25">
      <c r="B536" s="7"/>
      <c r="C536" s="8"/>
      <c r="D536" s="9"/>
    </row>
    <row r="537" spans="2:4" x14ac:dyDescent="0.25">
      <c r="B537" s="7"/>
      <c r="C537" s="8"/>
      <c r="D537" s="9"/>
    </row>
    <row r="538" spans="2:4" x14ac:dyDescent="0.25">
      <c r="B538" s="7"/>
      <c r="C538" s="8"/>
      <c r="D538" s="9"/>
    </row>
    <row r="539" spans="2:4" x14ac:dyDescent="0.25">
      <c r="B539" s="7"/>
      <c r="C539" s="8"/>
      <c r="D539" s="9"/>
    </row>
    <row r="540" spans="2:4" x14ac:dyDescent="0.25">
      <c r="B540" s="7"/>
      <c r="C540" s="8"/>
      <c r="D540" s="9"/>
    </row>
    <row r="541" spans="2:4" x14ac:dyDescent="0.25">
      <c r="B541" s="7"/>
      <c r="C541" s="8"/>
      <c r="D541" s="9"/>
    </row>
    <row r="542" spans="2:4" x14ac:dyDescent="0.25">
      <c r="B542" s="7"/>
      <c r="C542" s="8"/>
      <c r="D542" s="9"/>
    </row>
    <row r="543" spans="2:4" x14ac:dyDescent="0.25">
      <c r="B543" s="7"/>
      <c r="C543" s="8"/>
      <c r="D543" s="9"/>
    </row>
    <row r="544" spans="2:4" x14ac:dyDescent="0.25">
      <c r="B544" s="7"/>
      <c r="C544" s="8"/>
      <c r="D544" s="9"/>
    </row>
    <row r="545" spans="2:4" x14ac:dyDescent="0.25">
      <c r="B545" s="7"/>
      <c r="C545" s="8"/>
      <c r="D545" s="9"/>
    </row>
    <row r="546" spans="2:4" x14ac:dyDescent="0.25">
      <c r="B546" s="7"/>
      <c r="C546" s="8"/>
      <c r="D546" s="9"/>
    </row>
    <row r="547" spans="2:4" x14ac:dyDescent="0.25">
      <c r="B547" s="7"/>
      <c r="C547" s="8"/>
      <c r="D547" s="9"/>
    </row>
    <row r="548" spans="2:4" x14ac:dyDescent="0.25">
      <c r="B548" s="7"/>
      <c r="C548" s="8"/>
      <c r="D548" s="9"/>
    </row>
    <row r="549" spans="2:4" x14ac:dyDescent="0.25">
      <c r="B549" s="7"/>
      <c r="C549" s="8"/>
      <c r="D549" s="9"/>
    </row>
    <row r="550" spans="2:4" x14ac:dyDescent="0.25">
      <c r="B550" s="7"/>
      <c r="C550" s="8"/>
      <c r="D550" s="9"/>
    </row>
    <row r="551" spans="2:4" x14ac:dyDescent="0.25">
      <c r="B551" s="7"/>
      <c r="C551" s="8"/>
      <c r="D551" s="9"/>
    </row>
    <row r="552" spans="2:4" x14ac:dyDescent="0.25">
      <c r="B552" s="7"/>
      <c r="C552" s="8"/>
      <c r="D552" s="9"/>
    </row>
    <row r="553" spans="2:4" x14ac:dyDescent="0.25">
      <c r="B553" s="7"/>
      <c r="C553" s="8"/>
      <c r="D553" s="9"/>
    </row>
    <row r="554" spans="2:4" x14ac:dyDescent="0.25">
      <c r="B554" s="7"/>
      <c r="C554" s="8"/>
      <c r="D554" s="9"/>
    </row>
    <row r="555" spans="2:4" x14ac:dyDescent="0.25">
      <c r="B555" s="7"/>
      <c r="C555" s="8"/>
      <c r="D555" s="9"/>
    </row>
    <row r="556" spans="2:4" x14ac:dyDescent="0.25">
      <c r="B556" s="7"/>
      <c r="C556" s="8"/>
      <c r="D556" s="9"/>
    </row>
    <row r="557" spans="2:4" x14ac:dyDescent="0.25">
      <c r="B557" s="7"/>
      <c r="C557" s="8"/>
      <c r="D557" s="9"/>
    </row>
    <row r="558" spans="2:4" x14ac:dyDescent="0.25">
      <c r="B558" s="7"/>
      <c r="C558" s="8"/>
      <c r="D558" s="9"/>
    </row>
    <row r="559" spans="2:4" x14ac:dyDescent="0.25">
      <c r="B559" s="7"/>
      <c r="C559" s="8"/>
      <c r="D559" s="9"/>
    </row>
    <row r="560" spans="2:4" x14ac:dyDescent="0.25">
      <c r="B560" s="7"/>
      <c r="C560" s="8"/>
      <c r="D560" s="9"/>
    </row>
    <row r="561" spans="2:4" x14ac:dyDescent="0.25">
      <c r="B561" s="7"/>
      <c r="C561" s="8"/>
      <c r="D561" s="9"/>
    </row>
    <row r="562" spans="2:4" x14ac:dyDescent="0.25">
      <c r="B562" s="7"/>
      <c r="C562" s="8"/>
      <c r="D562" s="9"/>
    </row>
    <row r="563" spans="2:4" x14ac:dyDescent="0.25">
      <c r="B563" s="7"/>
      <c r="C563" s="8"/>
      <c r="D563" s="9"/>
    </row>
    <row r="564" spans="2:4" x14ac:dyDescent="0.25">
      <c r="B564" s="7"/>
      <c r="C564" s="8"/>
      <c r="D564" s="9"/>
    </row>
    <row r="565" spans="2:4" x14ac:dyDescent="0.25">
      <c r="B565" s="7"/>
      <c r="C565" s="8"/>
      <c r="D565" s="9"/>
    </row>
    <row r="566" spans="2:4" x14ac:dyDescent="0.25">
      <c r="B566" s="7"/>
      <c r="C566" s="8"/>
      <c r="D566" s="9"/>
    </row>
    <row r="567" spans="2:4" x14ac:dyDescent="0.25">
      <c r="B567" s="7"/>
      <c r="C567" s="8"/>
      <c r="D567" s="9"/>
    </row>
    <row r="568" spans="2:4" x14ac:dyDescent="0.25">
      <c r="B568" s="7"/>
      <c r="C568" s="8"/>
      <c r="D568" s="9"/>
    </row>
    <row r="569" spans="2:4" x14ac:dyDescent="0.25">
      <c r="B569" s="7"/>
      <c r="C569" s="8"/>
      <c r="D569" s="9"/>
    </row>
    <row r="570" spans="2:4" x14ac:dyDescent="0.25">
      <c r="B570" s="7"/>
      <c r="C570" s="8"/>
      <c r="D570" s="9"/>
    </row>
    <row r="571" spans="2:4" x14ac:dyDescent="0.25">
      <c r="B571" s="7"/>
      <c r="C571" s="8"/>
      <c r="D571" s="9"/>
    </row>
    <row r="572" spans="2:4" x14ac:dyDescent="0.25">
      <c r="B572" s="7"/>
      <c r="C572" s="8"/>
      <c r="D572" s="9"/>
    </row>
    <row r="573" spans="2:4" x14ac:dyDescent="0.25">
      <c r="B573" s="7"/>
      <c r="C573" s="8"/>
      <c r="D573" s="9"/>
    </row>
    <row r="574" spans="2:4" x14ac:dyDescent="0.25">
      <c r="B574" s="7"/>
      <c r="C574" s="8"/>
      <c r="D574" s="9"/>
    </row>
    <row r="575" spans="2:4" x14ac:dyDescent="0.25">
      <c r="B575" s="7"/>
      <c r="C575" s="8"/>
      <c r="D575" s="9"/>
    </row>
    <row r="576" spans="2:4" x14ac:dyDescent="0.25">
      <c r="B576" s="7"/>
      <c r="C576" s="8"/>
      <c r="D576" s="9"/>
    </row>
    <row r="577" spans="2:4" x14ac:dyDescent="0.25">
      <c r="B577" s="7"/>
      <c r="C577" s="8"/>
      <c r="D577" s="9"/>
    </row>
    <row r="578" spans="2:4" x14ac:dyDescent="0.25">
      <c r="B578" s="7"/>
      <c r="C578" s="8"/>
      <c r="D578" s="9"/>
    </row>
    <row r="579" spans="2:4" x14ac:dyDescent="0.25">
      <c r="B579" s="7"/>
      <c r="C579" s="8"/>
      <c r="D579" s="9"/>
    </row>
    <row r="580" spans="2:4" x14ac:dyDescent="0.25">
      <c r="B580" s="7"/>
      <c r="C580" s="8"/>
      <c r="D580" s="9"/>
    </row>
    <row r="581" spans="2:4" x14ac:dyDescent="0.25">
      <c r="B581" s="7"/>
      <c r="C581" s="8"/>
      <c r="D581" s="9"/>
    </row>
    <row r="582" spans="2:4" x14ac:dyDescent="0.25">
      <c r="B582" s="7"/>
      <c r="C582" s="8"/>
      <c r="D582" s="9"/>
    </row>
    <row r="583" spans="2:4" x14ac:dyDescent="0.25">
      <c r="B583" s="7"/>
      <c r="C583" s="8"/>
      <c r="D583" s="9"/>
    </row>
    <row r="584" spans="2:4" x14ac:dyDescent="0.25">
      <c r="B584" s="7"/>
      <c r="C584" s="8"/>
      <c r="D584" s="9"/>
    </row>
    <row r="585" spans="2:4" x14ac:dyDescent="0.25">
      <c r="B585" s="7"/>
      <c r="C585" s="8"/>
      <c r="D585" s="9"/>
    </row>
    <row r="586" spans="2:4" x14ac:dyDescent="0.25">
      <c r="B586" s="7"/>
      <c r="C586" s="8"/>
      <c r="D586" s="9"/>
    </row>
    <row r="587" spans="2:4" x14ac:dyDescent="0.25">
      <c r="B587" s="7"/>
      <c r="C587" s="8"/>
      <c r="D587" s="9"/>
    </row>
    <row r="588" spans="2:4" x14ac:dyDescent="0.25">
      <c r="B588" s="7"/>
      <c r="C588" s="8"/>
      <c r="D588" s="9"/>
    </row>
    <row r="589" spans="2:4" x14ac:dyDescent="0.25">
      <c r="B589" s="7"/>
      <c r="C589" s="8"/>
      <c r="D589" s="9"/>
    </row>
    <row r="590" spans="2:4" x14ac:dyDescent="0.25">
      <c r="B590" s="7"/>
      <c r="C590" s="8"/>
      <c r="D590" s="9"/>
    </row>
    <row r="591" spans="2:4" x14ac:dyDescent="0.25">
      <c r="B591" s="7"/>
      <c r="C591" s="8"/>
      <c r="D591" s="9"/>
    </row>
    <row r="592" spans="2:4" x14ac:dyDescent="0.25">
      <c r="B592" s="7"/>
      <c r="C592" s="8"/>
      <c r="D592" s="9"/>
    </row>
    <row r="593" spans="2:4" x14ac:dyDescent="0.25">
      <c r="B593" s="7"/>
      <c r="C593" s="8"/>
      <c r="D593" s="9"/>
    </row>
    <row r="594" spans="2:4" x14ac:dyDescent="0.25">
      <c r="B594" s="7"/>
      <c r="C594" s="8"/>
      <c r="D594" s="9"/>
    </row>
    <row r="595" spans="2:4" x14ac:dyDescent="0.25">
      <c r="B595" s="7"/>
      <c r="C595" s="8"/>
      <c r="D595" s="9"/>
    </row>
    <row r="596" spans="2:4" x14ac:dyDescent="0.25">
      <c r="B596" s="7"/>
      <c r="C596" s="8"/>
      <c r="D596" s="9"/>
    </row>
    <row r="597" spans="2:4" x14ac:dyDescent="0.25">
      <c r="B597" s="7"/>
      <c r="C597" s="8"/>
      <c r="D597" s="9"/>
    </row>
    <row r="598" spans="2:4" x14ac:dyDescent="0.25">
      <c r="B598" s="7"/>
      <c r="C598" s="8"/>
      <c r="D598" s="9"/>
    </row>
    <row r="599" spans="2:4" x14ac:dyDescent="0.25">
      <c r="B599" s="7"/>
      <c r="C599" s="8"/>
      <c r="D599" s="9"/>
    </row>
    <row r="600" spans="2:4" x14ac:dyDescent="0.25">
      <c r="B600" s="7"/>
      <c r="C600" s="8"/>
      <c r="D600" s="9"/>
    </row>
    <row r="601" spans="2:4" x14ac:dyDescent="0.25">
      <c r="B601" s="7"/>
      <c r="C601" s="8"/>
      <c r="D601" s="9"/>
    </row>
    <row r="602" spans="2:4" x14ac:dyDescent="0.25">
      <c r="B602" s="7"/>
      <c r="C602" s="8"/>
      <c r="D602" s="9"/>
    </row>
    <row r="603" spans="2:4" x14ac:dyDescent="0.25">
      <c r="B603" s="7"/>
      <c r="C603" s="8"/>
      <c r="D603" s="9"/>
    </row>
    <row r="604" spans="2:4" x14ac:dyDescent="0.25">
      <c r="B604" s="7"/>
      <c r="C604" s="8"/>
      <c r="D604" s="9"/>
    </row>
    <row r="605" spans="2:4" x14ac:dyDescent="0.25">
      <c r="B605" s="7"/>
      <c r="C605" s="8"/>
      <c r="D605" s="9"/>
    </row>
    <row r="606" spans="2:4" x14ac:dyDescent="0.25">
      <c r="B606" s="7"/>
      <c r="C606" s="8"/>
      <c r="D606" s="9"/>
    </row>
    <row r="607" spans="2:4" x14ac:dyDescent="0.25">
      <c r="B607" s="7"/>
      <c r="C607" s="8"/>
      <c r="D607" s="9"/>
    </row>
    <row r="608" spans="2:4" x14ac:dyDescent="0.25">
      <c r="B608" s="7"/>
      <c r="C608" s="8"/>
      <c r="D608" s="9"/>
    </row>
    <row r="609" spans="2:4" x14ac:dyDescent="0.25">
      <c r="B609" s="7"/>
      <c r="C609" s="8"/>
      <c r="D609" s="9"/>
    </row>
    <row r="610" spans="2:4" x14ac:dyDescent="0.25">
      <c r="B610" s="7"/>
      <c r="C610" s="8"/>
      <c r="D610" s="9"/>
    </row>
    <row r="611" spans="2:4" x14ac:dyDescent="0.25">
      <c r="B611" s="7"/>
      <c r="C611" s="8"/>
      <c r="D611" s="9"/>
    </row>
    <row r="612" spans="2:4" x14ac:dyDescent="0.25">
      <c r="B612" s="7"/>
      <c r="C612" s="8"/>
      <c r="D612" s="9"/>
    </row>
    <row r="613" spans="2:4" x14ac:dyDescent="0.25">
      <c r="B613" s="7"/>
      <c r="C613" s="8"/>
      <c r="D613" s="9"/>
    </row>
    <row r="614" spans="2:4" x14ac:dyDescent="0.25">
      <c r="B614" s="7"/>
      <c r="C614" s="8"/>
      <c r="D614" s="9"/>
    </row>
    <row r="615" spans="2:4" x14ac:dyDescent="0.25">
      <c r="B615" s="7"/>
      <c r="C615" s="8"/>
      <c r="D615" s="9"/>
    </row>
    <row r="616" spans="2:4" x14ac:dyDescent="0.25">
      <c r="B616" s="7"/>
      <c r="C616" s="8"/>
      <c r="D616" s="9"/>
    </row>
    <row r="617" spans="2:4" x14ac:dyDescent="0.25">
      <c r="B617" s="7"/>
      <c r="C617" s="8"/>
      <c r="D617" s="9"/>
    </row>
    <row r="618" spans="2:4" x14ac:dyDescent="0.25">
      <c r="B618" s="7"/>
      <c r="C618" s="8"/>
      <c r="D618" s="9"/>
    </row>
    <row r="619" spans="2:4" x14ac:dyDescent="0.25">
      <c r="B619" s="7"/>
      <c r="C619" s="8"/>
      <c r="D619" s="9"/>
    </row>
    <row r="620" spans="2:4" x14ac:dyDescent="0.25">
      <c r="B620" s="7"/>
      <c r="C620" s="8"/>
      <c r="D620" s="9"/>
    </row>
    <row r="621" spans="2:4" x14ac:dyDescent="0.25">
      <c r="B621" s="7"/>
      <c r="C621" s="8"/>
      <c r="D621" s="9"/>
    </row>
    <row r="622" spans="2:4" x14ac:dyDescent="0.25">
      <c r="B622" s="7"/>
      <c r="C622" s="8"/>
      <c r="D622" s="9"/>
    </row>
    <row r="623" spans="2:4" x14ac:dyDescent="0.25">
      <c r="B623" s="7"/>
      <c r="C623" s="8"/>
      <c r="D623" s="9"/>
    </row>
    <row r="624" spans="2:4" x14ac:dyDescent="0.25">
      <c r="B624" s="7"/>
      <c r="C624" s="8"/>
      <c r="D624" s="9"/>
    </row>
    <row r="625" spans="2:4" x14ac:dyDescent="0.25">
      <c r="B625" s="7"/>
      <c r="C625" s="8"/>
      <c r="D625" s="9"/>
    </row>
    <row r="626" spans="2:4" x14ac:dyDescent="0.25">
      <c r="B626" s="7"/>
      <c r="C626" s="8"/>
      <c r="D626" s="9"/>
    </row>
    <row r="627" spans="2:4" x14ac:dyDescent="0.25">
      <c r="B627" s="7"/>
      <c r="C627" s="8"/>
      <c r="D627" s="9"/>
    </row>
    <row r="628" spans="2:4" x14ac:dyDescent="0.25">
      <c r="B628" s="7"/>
      <c r="C628" s="8"/>
      <c r="D628" s="9"/>
    </row>
    <row r="629" spans="2:4" x14ac:dyDescent="0.25">
      <c r="B629" s="7"/>
      <c r="C629" s="8"/>
      <c r="D629" s="9"/>
    </row>
    <row r="630" spans="2:4" x14ac:dyDescent="0.25">
      <c r="B630" s="7"/>
      <c r="C630" s="8"/>
      <c r="D630" s="9"/>
    </row>
    <row r="631" spans="2:4" x14ac:dyDescent="0.25">
      <c r="B631" s="7"/>
      <c r="C631" s="8"/>
      <c r="D631" s="9"/>
    </row>
    <row r="632" spans="2:4" x14ac:dyDescent="0.25">
      <c r="B632" s="7"/>
      <c r="C632" s="8"/>
      <c r="D632" s="9"/>
    </row>
    <row r="633" spans="2:4" x14ac:dyDescent="0.25">
      <c r="B633" s="7"/>
      <c r="C633" s="8"/>
      <c r="D633" s="9"/>
    </row>
    <row r="634" spans="2:4" x14ac:dyDescent="0.25">
      <c r="B634" s="7"/>
      <c r="C634" s="8"/>
      <c r="D634" s="9"/>
    </row>
    <row r="635" spans="2:4" x14ac:dyDescent="0.25">
      <c r="B635" s="7"/>
      <c r="C635" s="8"/>
      <c r="D635" s="9"/>
    </row>
    <row r="636" spans="2:4" x14ac:dyDescent="0.25">
      <c r="B636" s="7"/>
      <c r="C636" s="8"/>
      <c r="D636" s="9"/>
    </row>
    <row r="637" spans="2:4" x14ac:dyDescent="0.25">
      <c r="B637" s="7"/>
      <c r="C637" s="8"/>
      <c r="D637" s="9"/>
    </row>
    <row r="638" spans="2:4" x14ac:dyDescent="0.25">
      <c r="B638" s="7"/>
      <c r="C638" s="8"/>
      <c r="D638" s="9"/>
    </row>
    <row r="639" spans="2:4" x14ac:dyDescent="0.25">
      <c r="B639" s="7"/>
      <c r="C639" s="8"/>
      <c r="D639" s="9"/>
    </row>
    <row r="640" spans="2:4" x14ac:dyDescent="0.25">
      <c r="B640" s="7"/>
      <c r="C640" s="8"/>
      <c r="D640" s="9"/>
    </row>
    <row r="641" spans="2:4" x14ac:dyDescent="0.25">
      <c r="B641" s="7"/>
      <c r="C641" s="8"/>
      <c r="D641" s="9"/>
    </row>
    <row r="642" spans="2:4" x14ac:dyDescent="0.25">
      <c r="B642" s="7"/>
      <c r="C642" s="8"/>
      <c r="D642" s="9"/>
    </row>
    <row r="643" spans="2:4" x14ac:dyDescent="0.25">
      <c r="B643" s="7"/>
      <c r="C643" s="8"/>
      <c r="D643" s="9"/>
    </row>
    <row r="644" spans="2:4" x14ac:dyDescent="0.25">
      <c r="B644" s="7"/>
      <c r="C644" s="8"/>
      <c r="D644" s="9"/>
    </row>
    <row r="645" spans="2:4" x14ac:dyDescent="0.25">
      <c r="B645" s="7"/>
      <c r="C645" s="8"/>
      <c r="D645" s="9"/>
    </row>
    <row r="646" spans="2:4" x14ac:dyDescent="0.25">
      <c r="B646" s="7"/>
      <c r="C646" s="8"/>
      <c r="D646" s="9"/>
    </row>
    <row r="647" spans="2:4" x14ac:dyDescent="0.25">
      <c r="B647" s="7"/>
      <c r="C647" s="8"/>
      <c r="D647" s="9"/>
    </row>
    <row r="648" spans="2:4" x14ac:dyDescent="0.25">
      <c r="B648" s="7"/>
      <c r="C648" s="8"/>
      <c r="D648" s="9"/>
    </row>
    <row r="649" spans="2:4" x14ac:dyDescent="0.25">
      <c r="B649" s="7"/>
      <c r="C649" s="8"/>
      <c r="D649" s="9"/>
    </row>
    <row r="650" spans="2:4" x14ac:dyDescent="0.25">
      <c r="B650" s="7"/>
      <c r="C650" s="8"/>
      <c r="D650" s="9"/>
    </row>
    <row r="651" spans="2:4" x14ac:dyDescent="0.25">
      <c r="B651" s="7"/>
      <c r="C651" s="8"/>
      <c r="D651" s="9"/>
    </row>
    <row r="652" spans="2:4" x14ac:dyDescent="0.25">
      <c r="B652" s="7"/>
      <c r="C652" s="8"/>
      <c r="D652" s="9"/>
    </row>
    <row r="653" spans="2:4" x14ac:dyDescent="0.25">
      <c r="B653" s="7"/>
      <c r="C653" s="8"/>
      <c r="D653" s="9"/>
    </row>
    <row r="654" spans="2:4" x14ac:dyDescent="0.25">
      <c r="B654" s="7"/>
      <c r="C654" s="8"/>
      <c r="D654" s="9"/>
    </row>
    <row r="655" spans="2:4" x14ac:dyDescent="0.25">
      <c r="B655" s="7"/>
      <c r="C655" s="8"/>
      <c r="D655" s="9"/>
    </row>
    <row r="656" spans="2:4" x14ac:dyDescent="0.25">
      <c r="B656" s="7"/>
      <c r="C656" s="8"/>
      <c r="D656" s="9"/>
    </row>
    <row r="657" spans="2:4" x14ac:dyDescent="0.25">
      <c r="B657" s="7"/>
      <c r="C657" s="8"/>
      <c r="D657" s="9"/>
    </row>
    <row r="658" spans="2:4" x14ac:dyDescent="0.25">
      <c r="B658" s="7"/>
      <c r="C658" s="8"/>
      <c r="D658" s="9"/>
    </row>
    <row r="659" spans="2:4" x14ac:dyDescent="0.25">
      <c r="B659" s="7"/>
      <c r="C659" s="8"/>
      <c r="D659" s="9"/>
    </row>
    <row r="660" spans="2:4" x14ac:dyDescent="0.25">
      <c r="B660" s="7"/>
      <c r="C660" s="8"/>
      <c r="D660" s="9"/>
    </row>
    <row r="661" spans="2:4" x14ac:dyDescent="0.25">
      <c r="B661" s="7"/>
      <c r="C661" s="8"/>
      <c r="D661" s="9"/>
    </row>
    <row r="662" spans="2:4" x14ac:dyDescent="0.25">
      <c r="B662" s="7"/>
      <c r="C662" s="8"/>
      <c r="D662" s="9"/>
    </row>
    <row r="663" spans="2:4" x14ac:dyDescent="0.25">
      <c r="B663" s="7"/>
      <c r="C663" s="8"/>
      <c r="D663" s="9"/>
    </row>
    <row r="664" spans="2:4" x14ac:dyDescent="0.25">
      <c r="B664" s="7"/>
      <c r="C664" s="8"/>
      <c r="D664" s="9"/>
    </row>
    <row r="665" spans="2:4" x14ac:dyDescent="0.25">
      <c r="B665" s="7"/>
      <c r="C665" s="8"/>
      <c r="D665" s="9"/>
    </row>
    <row r="666" spans="2:4" x14ac:dyDescent="0.25">
      <c r="B666" s="7"/>
      <c r="C666" s="8"/>
      <c r="D666" s="9"/>
    </row>
    <row r="667" spans="2:4" x14ac:dyDescent="0.25">
      <c r="B667" s="7"/>
      <c r="C667" s="8"/>
      <c r="D667" s="9"/>
    </row>
    <row r="668" spans="2:4" x14ac:dyDescent="0.25">
      <c r="B668" s="7"/>
      <c r="C668" s="8"/>
      <c r="D668" s="9"/>
    </row>
    <row r="669" spans="2:4" x14ac:dyDescent="0.25">
      <c r="B669" s="7"/>
      <c r="C669" s="8"/>
      <c r="D669" s="9"/>
    </row>
    <row r="670" spans="2:4" x14ac:dyDescent="0.25">
      <c r="B670" s="7"/>
      <c r="C670" s="8"/>
      <c r="D670" s="9"/>
    </row>
    <row r="671" spans="2:4" x14ac:dyDescent="0.25">
      <c r="B671" s="7"/>
      <c r="C671" s="8"/>
      <c r="D671" s="9"/>
    </row>
    <row r="672" spans="2:4" x14ac:dyDescent="0.25">
      <c r="B672" s="7"/>
      <c r="C672" s="8"/>
      <c r="D672" s="9"/>
    </row>
    <row r="673" spans="2:4" x14ac:dyDescent="0.25">
      <c r="B673" s="7"/>
      <c r="C673" s="8"/>
      <c r="D673" s="9"/>
    </row>
    <row r="674" spans="2:4" x14ac:dyDescent="0.25">
      <c r="B674" s="7"/>
      <c r="C674" s="8"/>
      <c r="D674" s="9"/>
    </row>
    <row r="675" spans="2:4" x14ac:dyDescent="0.25">
      <c r="B675" s="7"/>
      <c r="C675" s="8"/>
      <c r="D675" s="9"/>
    </row>
    <row r="676" spans="2:4" x14ac:dyDescent="0.25">
      <c r="B676" s="7"/>
      <c r="C676" s="8"/>
      <c r="D676" s="9"/>
    </row>
    <row r="677" spans="2:4" x14ac:dyDescent="0.25">
      <c r="B677" s="7"/>
      <c r="C677" s="8"/>
      <c r="D677" s="9"/>
    </row>
    <row r="678" spans="2:4" x14ac:dyDescent="0.25">
      <c r="B678" s="7"/>
      <c r="C678" s="8"/>
      <c r="D678" s="9"/>
    </row>
    <row r="679" spans="2:4" x14ac:dyDescent="0.25">
      <c r="B679" s="7"/>
      <c r="C679" s="8"/>
      <c r="D679" s="9"/>
    </row>
    <row r="680" spans="2:4" x14ac:dyDescent="0.25">
      <c r="B680" s="7"/>
      <c r="C680" s="8"/>
      <c r="D680" s="9"/>
    </row>
    <row r="681" spans="2:4" x14ac:dyDescent="0.25">
      <c r="B681" s="7"/>
      <c r="C681" s="8"/>
      <c r="D681" s="9"/>
    </row>
    <row r="682" spans="2:4" x14ac:dyDescent="0.25">
      <c r="B682" s="7"/>
      <c r="C682" s="8"/>
      <c r="D682" s="9"/>
    </row>
    <row r="683" spans="2:4" x14ac:dyDescent="0.25">
      <c r="B683" s="7"/>
      <c r="C683" s="8"/>
      <c r="D683" s="9"/>
    </row>
    <row r="684" spans="2:4" x14ac:dyDescent="0.25">
      <c r="B684" s="7"/>
      <c r="C684" s="8"/>
      <c r="D684" s="9"/>
    </row>
    <row r="685" spans="2:4" x14ac:dyDescent="0.25">
      <c r="B685" s="7"/>
      <c r="C685" s="8"/>
      <c r="D685" s="9"/>
    </row>
    <row r="686" spans="2:4" x14ac:dyDescent="0.25">
      <c r="B686" s="7"/>
      <c r="C686" s="8"/>
      <c r="D686" s="9"/>
    </row>
    <row r="687" spans="2:4" x14ac:dyDescent="0.25">
      <c r="B687" s="7"/>
      <c r="C687" s="8"/>
      <c r="D687" s="9"/>
    </row>
    <row r="688" spans="2:4" x14ac:dyDescent="0.25">
      <c r="B688" s="7"/>
      <c r="C688" s="8"/>
      <c r="D688" s="9"/>
    </row>
    <row r="689" spans="2:4" x14ac:dyDescent="0.25">
      <c r="B689" s="7"/>
      <c r="C689" s="8"/>
      <c r="D689" s="9"/>
    </row>
    <row r="690" spans="2:4" x14ac:dyDescent="0.25">
      <c r="B690" s="7"/>
      <c r="C690" s="8"/>
      <c r="D690" s="9"/>
    </row>
    <row r="691" spans="2:4" x14ac:dyDescent="0.25">
      <c r="B691" s="7"/>
      <c r="C691" s="8"/>
      <c r="D691" s="9"/>
    </row>
    <row r="692" spans="2:4" x14ac:dyDescent="0.25">
      <c r="B692" s="7"/>
      <c r="C692" s="8"/>
      <c r="D692" s="9"/>
    </row>
    <row r="693" spans="2:4" x14ac:dyDescent="0.25">
      <c r="B693" s="7"/>
      <c r="C693" s="8"/>
      <c r="D693" s="9"/>
    </row>
    <row r="694" spans="2:4" x14ac:dyDescent="0.25">
      <c r="B694" s="7"/>
      <c r="C694" s="8"/>
      <c r="D694" s="9"/>
    </row>
    <row r="695" spans="2:4" x14ac:dyDescent="0.25">
      <c r="B695" s="7"/>
      <c r="C695" s="8"/>
      <c r="D695" s="9"/>
    </row>
    <row r="696" spans="2:4" x14ac:dyDescent="0.25">
      <c r="B696" s="7"/>
      <c r="C696" s="8"/>
      <c r="D696" s="9"/>
    </row>
    <row r="697" spans="2:4" x14ac:dyDescent="0.25">
      <c r="B697" s="7"/>
      <c r="C697" s="8"/>
      <c r="D697" s="9"/>
    </row>
    <row r="698" spans="2:4" x14ac:dyDescent="0.25">
      <c r="B698" s="7"/>
      <c r="C698" s="8"/>
      <c r="D698" s="9"/>
    </row>
    <row r="699" spans="2:4" x14ac:dyDescent="0.25">
      <c r="B699" s="7"/>
      <c r="C699" s="8"/>
      <c r="D699" s="9"/>
    </row>
    <row r="700" spans="2:4" x14ac:dyDescent="0.25">
      <c r="B700" s="7"/>
      <c r="C700" s="8"/>
      <c r="D700" s="9"/>
    </row>
    <row r="701" spans="2:4" x14ac:dyDescent="0.25">
      <c r="B701" s="7"/>
      <c r="C701" s="8"/>
      <c r="D701" s="9"/>
    </row>
    <row r="702" spans="2:4" x14ac:dyDescent="0.25">
      <c r="B702" s="7"/>
      <c r="C702" s="8"/>
      <c r="D702" s="9"/>
    </row>
    <row r="703" spans="2:4" x14ac:dyDescent="0.25">
      <c r="B703" s="7"/>
      <c r="C703" s="8"/>
      <c r="D703" s="9"/>
    </row>
    <row r="704" spans="2:4" x14ac:dyDescent="0.25">
      <c r="B704" s="7"/>
      <c r="C704" s="8"/>
      <c r="D704" s="9"/>
    </row>
    <row r="705" spans="2:4" x14ac:dyDescent="0.25">
      <c r="B705" s="7"/>
      <c r="C705" s="8"/>
      <c r="D705" s="9"/>
    </row>
    <row r="706" spans="2:4" x14ac:dyDescent="0.25">
      <c r="B706" s="7"/>
      <c r="C706" s="8"/>
      <c r="D706" s="9"/>
    </row>
    <row r="707" spans="2:4" x14ac:dyDescent="0.25">
      <c r="B707" s="7"/>
      <c r="C707" s="8"/>
      <c r="D707" s="9"/>
    </row>
    <row r="708" spans="2:4" x14ac:dyDescent="0.25">
      <c r="B708" s="7"/>
      <c r="C708" s="8"/>
      <c r="D708" s="9"/>
    </row>
    <row r="709" spans="2:4" x14ac:dyDescent="0.25">
      <c r="B709" s="7"/>
      <c r="C709" s="8"/>
      <c r="D709" s="9"/>
    </row>
    <row r="710" spans="2:4" x14ac:dyDescent="0.25">
      <c r="B710" s="7"/>
      <c r="C710" s="8"/>
      <c r="D710" s="9"/>
    </row>
    <row r="711" spans="2:4" x14ac:dyDescent="0.25">
      <c r="B711" s="7"/>
      <c r="C711" s="8"/>
      <c r="D711" s="9"/>
    </row>
    <row r="712" spans="2:4" x14ac:dyDescent="0.25">
      <c r="B712" s="7"/>
      <c r="C712" s="8"/>
      <c r="D712" s="9"/>
    </row>
    <row r="713" spans="2:4" x14ac:dyDescent="0.25">
      <c r="B713" s="7"/>
      <c r="C713" s="8"/>
      <c r="D713" s="9"/>
    </row>
    <row r="714" spans="2:4" x14ac:dyDescent="0.25">
      <c r="B714" s="7"/>
      <c r="C714" s="8"/>
      <c r="D714" s="9"/>
    </row>
    <row r="715" spans="2:4" x14ac:dyDescent="0.25">
      <c r="B715" s="7"/>
      <c r="C715" s="8"/>
      <c r="D715" s="9"/>
    </row>
    <row r="716" spans="2:4" x14ac:dyDescent="0.25">
      <c r="B716" s="7"/>
      <c r="C716" s="8"/>
      <c r="D716" s="9"/>
    </row>
    <row r="717" spans="2:4" x14ac:dyDescent="0.25">
      <c r="B717" s="7"/>
      <c r="C717" s="8"/>
      <c r="D717" s="9"/>
    </row>
    <row r="718" spans="2:4" x14ac:dyDescent="0.25">
      <c r="B718" s="7"/>
      <c r="C718" s="8"/>
      <c r="D718" s="9"/>
    </row>
    <row r="719" spans="2:4" x14ac:dyDescent="0.25">
      <c r="B719" s="7"/>
      <c r="C719" s="8"/>
      <c r="D719" s="9"/>
    </row>
    <row r="720" spans="2:4" x14ac:dyDescent="0.25">
      <c r="B720" s="7"/>
      <c r="C720" s="8"/>
      <c r="D720" s="9"/>
    </row>
    <row r="721" spans="2:4" x14ac:dyDescent="0.25">
      <c r="B721" s="7"/>
      <c r="C721" s="8"/>
      <c r="D721" s="9"/>
    </row>
    <row r="722" spans="2:4" x14ac:dyDescent="0.25">
      <c r="B722" s="7"/>
      <c r="C722" s="8"/>
      <c r="D722" s="9"/>
    </row>
    <row r="723" spans="2:4" x14ac:dyDescent="0.25">
      <c r="B723" s="7"/>
      <c r="C723" s="8"/>
      <c r="D723" s="9"/>
    </row>
    <row r="724" spans="2:4" x14ac:dyDescent="0.25">
      <c r="B724" s="7"/>
      <c r="C724" s="8"/>
      <c r="D724" s="9"/>
    </row>
    <row r="725" spans="2:4" x14ac:dyDescent="0.25">
      <c r="B725" s="7"/>
      <c r="C725" s="8"/>
      <c r="D725" s="9"/>
    </row>
    <row r="726" spans="2:4" x14ac:dyDescent="0.25">
      <c r="B726" s="7"/>
      <c r="C726" s="8"/>
      <c r="D726" s="9"/>
    </row>
    <row r="727" spans="2:4" x14ac:dyDescent="0.25">
      <c r="B727" s="7"/>
      <c r="C727" s="8"/>
      <c r="D727" s="9"/>
    </row>
    <row r="728" spans="2:4" x14ac:dyDescent="0.25">
      <c r="B728" s="7"/>
      <c r="C728" s="8"/>
      <c r="D728" s="9"/>
    </row>
    <row r="729" spans="2:4" x14ac:dyDescent="0.25">
      <c r="B729" s="7"/>
      <c r="C729" s="8"/>
      <c r="D729" s="9"/>
    </row>
    <row r="730" spans="2:4" x14ac:dyDescent="0.25">
      <c r="B730" s="7"/>
      <c r="C730" s="8"/>
      <c r="D730" s="9"/>
    </row>
    <row r="731" spans="2:4" x14ac:dyDescent="0.25">
      <c r="B731" s="7"/>
      <c r="C731" s="8"/>
      <c r="D731" s="9"/>
    </row>
    <row r="732" spans="2:4" x14ac:dyDescent="0.25">
      <c r="B732" s="7"/>
      <c r="C732" s="8"/>
      <c r="D732" s="9"/>
    </row>
    <row r="733" spans="2:4" x14ac:dyDescent="0.25">
      <c r="B733" s="7"/>
      <c r="C733" s="8"/>
      <c r="D733" s="9"/>
    </row>
    <row r="734" spans="2:4" x14ac:dyDescent="0.25">
      <c r="B734" s="7"/>
      <c r="C734" s="8"/>
      <c r="D734" s="9"/>
    </row>
    <row r="735" spans="2:4" x14ac:dyDescent="0.25">
      <c r="B735" s="7"/>
      <c r="C735" s="8"/>
      <c r="D735" s="9"/>
    </row>
    <row r="736" spans="2:4" x14ac:dyDescent="0.25">
      <c r="B736" s="7"/>
      <c r="C736" s="8"/>
      <c r="D736" s="9"/>
    </row>
    <row r="737" spans="2:4" x14ac:dyDescent="0.25">
      <c r="B737" s="7"/>
      <c r="C737" s="8"/>
      <c r="D737" s="9"/>
    </row>
    <row r="738" spans="2:4" x14ac:dyDescent="0.25">
      <c r="B738" s="7"/>
      <c r="C738" s="8"/>
      <c r="D738" s="9"/>
    </row>
    <row r="739" spans="2:4" x14ac:dyDescent="0.25">
      <c r="B739" s="7"/>
      <c r="C739" s="8"/>
      <c r="D739" s="9"/>
    </row>
    <row r="740" spans="2:4" x14ac:dyDescent="0.25">
      <c r="B740" s="7"/>
      <c r="C740" s="8"/>
      <c r="D740" s="9"/>
    </row>
    <row r="741" spans="2:4" x14ac:dyDescent="0.25">
      <c r="B741" s="7"/>
      <c r="C741" s="8"/>
      <c r="D741" s="9"/>
    </row>
    <row r="742" spans="2:4" x14ac:dyDescent="0.25">
      <c r="B742" s="7"/>
      <c r="C742" s="8"/>
      <c r="D742" s="9"/>
    </row>
    <row r="743" spans="2:4" x14ac:dyDescent="0.25">
      <c r="B743" s="7"/>
      <c r="C743" s="8"/>
      <c r="D743" s="9"/>
    </row>
    <row r="744" spans="2:4" x14ac:dyDescent="0.25">
      <c r="B744" s="7"/>
      <c r="C744" s="8"/>
      <c r="D744" s="9"/>
    </row>
    <row r="745" spans="2:4" x14ac:dyDescent="0.25">
      <c r="B745" s="7"/>
      <c r="C745" s="8"/>
      <c r="D745" s="9"/>
    </row>
    <row r="746" spans="2:4" x14ac:dyDescent="0.25">
      <c r="B746" s="7"/>
      <c r="C746" s="8"/>
      <c r="D746" s="9"/>
    </row>
    <row r="747" spans="2:4" x14ac:dyDescent="0.25">
      <c r="B747" s="7"/>
      <c r="C747" s="8"/>
      <c r="D747" s="9"/>
    </row>
    <row r="748" spans="2:4" x14ac:dyDescent="0.25">
      <c r="B748" s="7"/>
      <c r="C748" s="8"/>
      <c r="D748" s="9"/>
    </row>
    <row r="749" spans="2:4" x14ac:dyDescent="0.25">
      <c r="B749" s="7"/>
      <c r="C749" s="8"/>
      <c r="D749" s="9"/>
    </row>
    <row r="750" spans="2:4" x14ac:dyDescent="0.25">
      <c r="B750" s="7"/>
      <c r="C750" s="8"/>
      <c r="D750" s="9"/>
    </row>
    <row r="751" spans="2:4" x14ac:dyDescent="0.25">
      <c r="B751" s="7"/>
      <c r="C751" s="8"/>
      <c r="D751" s="9"/>
    </row>
    <row r="752" spans="2:4" x14ac:dyDescent="0.25">
      <c r="B752" s="7"/>
      <c r="C752" s="8"/>
      <c r="D752" s="9"/>
    </row>
    <row r="753" spans="2:4" x14ac:dyDescent="0.25">
      <c r="B753" s="7"/>
      <c r="C753" s="8"/>
      <c r="D753" s="9"/>
    </row>
    <row r="754" spans="2:4" x14ac:dyDescent="0.25">
      <c r="B754" s="7"/>
      <c r="C754" s="8"/>
      <c r="D754" s="9"/>
    </row>
    <row r="755" spans="2:4" x14ac:dyDescent="0.25">
      <c r="B755" s="7"/>
      <c r="C755" s="8"/>
      <c r="D755" s="9"/>
    </row>
    <row r="756" spans="2:4" x14ac:dyDescent="0.25">
      <c r="B756" s="7"/>
      <c r="C756" s="8"/>
      <c r="D756" s="9"/>
    </row>
    <row r="757" spans="2:4" x14ac:dyDescent="0.25">
      <c r="B757" s="7"/>
      <c r="C757" s="8"/>
      <c r="D757" s="9"/>
    </row>
    <row r="758" spans="2:4" x14ac:dyDescent="0.25">
      <c r="B758" s="7"/>
      <c r="C758" s="8"/>
      <c r="D758" s="9"/>
    </row>
    <row r="759" spans="2:4" x14ac:dyDescent="0.25">
      <c r="B759" s="7"/>
      <c r="C759" s="8"/>
      <c r="D759" s="9"/>
    </row>
    <row r="760" spans="2:4" x14ac:dyDescent="0.25">
      <c r="B760" s="7"/>
      <c r="C760" s="8"/>
      <c r="D760" s="9"/>
    </row>
    <row r="761" spans="2:4" x14ac:dyDescent="0.25">
      <c r="B761" s="7"/>
      <c r="C761" s="8"/>
      <c r="D761" s="9"/>
    </row>
    <row r="762" spans="2:4" x14ac:dyDescent="0.25">
      <c r="B762" s="7"/>
      <c r="C762" s="8"/>
      <c r="D762" s="9"/>
    </row>
    <row r="763" spans="2:4" x14ac:dyDescent="0.25">
      <c r="B763" s="7"/>
      <c r="C763" s="8"/>
      <c r="D763" s="9"/>
    </row>
    <row r="764" spans="2:4" x14ac:dyDescent="0.25">
      <c r="B764" s="7"/>
      <c r="C764" s="8"/>
      <c r="D764" s="9"/>
    </row>
    <row r="765" spans="2:4" x14ac:dyDescent="0.25">
      <c r="B765" s="7"/>
      <c r="C765" s="8"/>
      <c r="D765" s="9"/>
    </row>
    <row r="766" spans="2:4" x14ac:dyDescent="0.25">
      <c r="B766" s="7"/>
      <c r="C766" s="8"/>
      <c r="D766" s="9"/>
    </row>
    <row r="767" spans="2:4" x14ac:dyDescent="0.25">
      <c r="B767" s="7"/>
      <c r="C767" s="8"/>
      <c r="D767" s="9"/>
    </row>
    <row r="768" spans="2:4" x14ac:dyDescent="0.25">
      <c r="B768" s="7"/>
      <c r="C768" s="8"/>
      <c r="D768" s="9"/>
    </row>
    <row r="769" spans="2:4" x14ac:dyDescent="0.25">
      <c r="B769" s="7"/>
      <c r="C769" s="8"/>
      <c r="D769" s="9"/>
    </row>
    <row r="770" spans="2:4" x14ac:dyDescent="0.25">
      <c r="B770" s="7"/>
      <c r="C770" s="8"/>
      <c r="D770" s="9"/>
    </row>
    <row r="771" spans="2:4" x14ac:dyDescent="0.25">
      <c r="B771" s="7"/>
      <c r="C771" s="8"/>
      <c r="D771" s="9"/>
    </row>
    <row r="772" spans="2:4" x14ac:dyDescent="0.25">
      <c r="B772" s="7"/>
      <c r="C772" s="8"/>
      <c r="D772" s="9"/>
    </row>
    <row r="773" spans="2:4" x14ac:dyDescent="0.25">
      <c r="B773" s="7"/>
      <c r="C773" s="8"/>
      <c r="D773" s="9"/>
    </row>
    <row r="774" spans="2:4" x14ac:dyDescent="0.25">
      <c r="B774" s="7"/>
      <c r="C774" s="8"/>
      <c r="D774" s="9"/>
    </row>
    <row r="775" spans="2:4" x14ac:dyDescent="0.25">
      <c r="B775" s="7"/>
      <c r="C775" s="8"/>
      <c r="D775" s="9"/>
    </row>
    <row r="776" spans="2:4" x14ac:dyDescent="0.25">
      <c r="B776" s="7"/>
      <c r="C776" s="8"/>
      <c r="D776" s="9"/>
    </row>
    <row r="777" spans="2:4" x14ac:dyDescent="0.25">
      <c r="B777" s="7"/>
      <c r="C777" s="8"/>
      <c r="D777" s="9"/>
    </row>
    <row r="778" spans="2:4" x14ac:dyDescent="0.25">
      <c r="B778" s="7"/>
      <c r="C778" s="8"/>
      <c r="D778" s="9"/>
    </row>
    <row r="779" spans="2:4" x14ac:dyDescent="0.25">
      <c r="B779" s="7"/>
      <c r="C779" s="8"/>
      <c r="D779" s="9"/>
    </row>
    <row r="780" spans="2:4" x14ac:dyDescent="0.25">
      <c r="B780" s="7"/>
      <c r="C780" s="8"/>
      <c r="D780" s="9"/>
    </row>
    <row r="781" spans="2:4" x14ac:dyDescent="0.25">
      <c r="B781" s="7"/>
      <c r="C781" s="8"/>
      <c r="D781" s="9"/>
    </row>
    <row r="782" spans="2:4" x14ac:dyDescent="0.25">
      <c r="B782" s="7"/>
      <c r="C782" s="8"/>
      <c r="D782" s="9"/>
    </row>
    <row r="783" spans="2:4" x14ac:dyDescent="0.25">
      <c r="B783" s="7"/>
      <c r="C783" s="8"/>
      <c r="D783" s="9"/>
    </row>
    <row r="784" spans="2:4" x14ac:dyDescent="0.25">
      <c r="B784" s="7"/>
      <c r="C784" s="8"/>
      <c r="D784" s="9"/>
    </row>
    <row r="785" spans="2:4" x14ac:dyDescent="0.25">
      <c r="B785" s="7"/>
      <c r="C785" s="8"/>
      <c r="D785" s="9"/>
    </row>
    <row r="786" spans="2:4" x14ac:dyDescent="0.25">
      <c r="B786" s="7"/>
      <c r="C786" s="8"/>
      <c r="D786" s="9"/>
    </row>
    <row r="787" spans="2:4" x14ac:dyDescent="0.25">
      <c r="B787" s="7"/>
      <c r="C787" s="8"/>
      <c r="D787" s="9"/>
    </row>
    <row r="788" spans="2:4" x14ac:dyDescent="0.25">
      <c r="B788" s="7"/>
      <c r="C788" s="8"/>
      <c r="D788" s="9"/>
    </row>
    <row r="789" spans="2:4" x14ac:dyDescent="0.25">
      <c r="B789" s="7"/>
      <c r="C789" s="8"/>
      <c r="D789" s="9"/>
    </row>
    <row r="790" spans="2:4" x14ac:dyDescent="0.25">
      <c r="B790" s="7"/>
      <c r="C790" s="8"/>
      <c r="D790" s="9"/>
    </row>
    <row r="791" spans="2:4" x14ac:dyDescent="0.25">
      <c r="B791" s="7"/>
      <c r="C791" s="8"/>
      <c r="D791" s="9"/>
    </row>
    <row r="792" spans="2:4" x14ac:dyDescent="0.25">
      <c r="B792" s="7"/>
      <c r="C792" s="8"/>
      <c r="D792" s="9"/>
    </row>
    <row r="793" spans="2:4" x14ac:dyDescent="0.25">
      <c r="B793" s="7"/>
      <c r="C793" s="8"/>
      <c r="D793" s="9"/>
    </row>
    <row r="794" spans="2:4" x14ac:dyDescent="0.25">
      <c r="B794" s="7"/>
      <c r="C794" s="8"/>
      <c r="D794" s="9"/>
    </row>
    <row r="795" spans="2:4" x14ac:dyDescent="0.25">
      <c r="B795" s="7"/>
      <c r="C795" s="8"/>
      <c r="D795" s="9"/>
    </row>
    <row r="796" spans="2:4" x14ac:dyDescent="0.25">
      <c r="B796" s="7"/>
      <c r="C796" s="8"/>
      <c r="D796" s="9"/>
    </row>
    <row r="797" spans="2:4" x14ac:dyDescent="0.25">
      <c r="B797" s="7"/>
      <c r="C797" s="8"/>
      <c r="D797" s="9"/>
    </row>
    <row r="798" spans="2:4" x14ac:dyDescent="0.25">
      <c r="B798" s="7"/>
      <c r="C798" s="8"/>
      <c r="D798" s="9"/>
    </row>
    <row r="799" spans="2:4" x14ac:dyDescent="0.25">
      <c r="B799" s="7"/>
      <c r="C799" s="8"/>
      <c r="D799" s="9"/>
    </row>
    <row r="800" spans="2:4" x14ac:dyDescent="0.25">
      <c r="B800" s="7"/>
      <c r="C800" s="8"/>
      <c r="D800" s="9"/>
    </row>
    <row r="801" spans="2:4" x14ac:dyDescent="0.25">
      <c r="B801" s="7"/>
      <c r="C801" s="8"/>
      <c r="D801" s="9"/>
    </row>
    <row r="802" spans="2:4" x14ac:dyDescent="0.25">
      <c r="B802" s="7"/>
      <c r="C802" s="8"/>
      <c r="D802" s="9"/>
    </row>
    <row r="803" spans="2:4" x14ac:dyDescent="0.25">
      <c r="B803" s="7"/>
      <c r="C803" s="8"/>
      <c r="D803" s="9"/>
    </row>
    <row r="804" spans="2:4" x14ac:dyDescent="0.25">
      <c r="B804" s="7"/>
      <c r="C804" s="8"/>
      <c r="D804" s="9"/>
    </row>
    <row r="805" spans="2:4" x14ac:dyDescent="0.25">
      <c r="B805" s="7"/>
      <c r="C805" s="8"/>
      <c r="D805" s="9"/>
    </row>
    <row r="806" spans="2:4" x14ac:dyDescent="0.25">
      <c r="B806" s="7"/>
      <c r="C806" s="8"/>
      <c r="D806" s="9"/>
    </row>
    <row r="807" spans="2:4" x14ac:dyDescent="0.25">
      <c r="B807" s="7"/>
      <c r="C807" s="8"/>
      <c r="D807" s="9"/>
    </row>
    <row r="808" spans="2:4" x14ac:dyDescent="0.25">
      <c r="B808" s="7"/>
      <c r="C808" s="8"/>
      <c r="D808" s="9"/>
    </row>
    <row r="809" spans="2:4" x14ac:dyDescent="0.25">
      <c r="B809" s="7"/>
      <c r="C809" s="8"/>
      <c r="D809" s="9"/>
    </row>
    <row r="810" spans="2:4" x14ac:dyDescent="0.25">
      <c r="B810" s="7"/>
      <c r="C810" s="8"/>
      <c r="D810" s="9"/>
    </row>
    <row r="811" spans="2:4" x14ac:dyDescent="0.25">
      <c r="B811" s="7"/>
      <c r="C811" s="8"/>
      <c r="D811" s="9"/>
    </row>
    <row r="812" spans="2:4" x14ac:dyDescent="0.25">
      <c r="B812" s="7"/>
      <c r="C812" s="8"/>
      <c r="D812" s="9"/>
    </row>
    <row r="813" spans="2:4" x14ac:dyDescent="0.25">
      <c r="B813" s="7"/>
      <c r="C813" s="8"/>
      <c r="D813" s="9"/>
    </row>
    <row r="814" spans="2:4" x14ac:dyDescent="0.25">
      <c r="B814" s="7"/>
      <c r="C814" s="8"/>
      <c r="D814" s="9"/>
    </row>
    <row r="815" spans="2:4" x14ac:dyDescent="0.25">
      <c r="B815" s="7"/>
      <c r="C815" s="8"/>
      <c r="D815" s="9"/>
    </row>
    <row r="816" spans="2:4" x14ac:dyDescent="0.25">
      <c r="B816" s="7"/>
      <c r="C816" s="8"/>
      <c r="D816" s="9"/>
    </row>
    <row r="817" spans="2:4" x14ac:dyDescent="0.25">
      <c r="B817" s="7"/>
      <c r="C817" s="8"/>
      <c r="D817" s="9"/>
    </row>
    <row r="818" spans="2:4" x14ac:dyDescent="0.25">
      <c r="B818" s="7"/>
      <c r="C818" s="8"/>
      <c r="D818" s="9"/>
    </row>
    <row r="819" spans="2:4" x14ac:dyDescent="0.25">
      <c r="B819" s="7"/>
      <c r="C819" s="8"/>
      <c r="D819" s="9"/>
    </row>
    <row r="820" spans="2:4" x14ac:dyDescent="0.25">
      <c r="B820" s="7"/>
      <c r="C820" s="8"/>
      <c r="D820" s="9"/>
    </row>
    <row r="821" spans="2:4" x14ac:dyDescent="0.25">
      <c r="B821" s="7"/>
      <c r="C821" s="8"/>
      <c r="D821" s="9"/>
    </row>
    <row r="822" spans="2:4" x14ac:dyDescent="0.25">
      <c r="B822" s="7"/>
      <c r="C822" s="8"/>
      <c r="D822" s="9"/>
    </row>
    <row r="823" spans="2:4" x14ac:dyDescent="0.25">
      <c r="B823" s="7"/>
      <c r="C823" s="8"/>
      <c r="D823" s="9"/>
    </row>
    <row r="824" spans="2:4" x14ac:dyDescent="0.25">
      <c r="B824" s="7"/>
      <c r="C824" s="8"/>
      <c r="D824" s="9"/>
    </row>
    <row r="825" spans="2:4" x14ac:dyDescent="0.25">
      <c r="B825" s="7"/>
      <c r="C825" s="8"/>
      <c r="D825" s="9"/>
    </row>
    <row r="826" spans="2:4" x14ac:dyDescent="0.25">
      <c r="B826" s="7"/>
      <c r="C826" s="8"/>
      <c r="D826" s="9"/>
    </row>
    <row r="827" spans="2:4" x14ac:dyDescent="0.25">
      <c r="B827" s="7"/>
      <c r="C827" s="8"/>
      <c r="D827" s="9"/>
    </row>
    <row r="828" spans="2:4" x14ac:dyDescent="0.25">
      <c r="B828" s="7"/>
      <c r="C828" s="8"/>
      <c r="D828" s="9"/>
    </row>
    <row r="829" spans="2:4" x14ac:dyDescent="0.25">
      <c r="B829" s="7"/>
      <c r="C829" s="8"/>
      <c r="D829" s="9"/>
    </row>
    <row r="830" spans="2:4" x14ac:dyDescent="0.25">
      <c r="B830" s="7"/>
      <c r="C830" s="8"/>
      <c r="D830" s="9"/>
    </row>
    <row r="831" spans="2:4" x14ac:dyDescent="0.25">
      <c r="B831" s="7"/>
      <c r="C831" s="8"/>
      <c r="D831" s="9"/>
    </row>
    <row r="832" spans="2:4" x14ac:dyDescent="0.25">
      <c r="B832" s="7"/>
      <c r="C832" s="8"/>
      <c r="D832" s="9"/>
    </row>
    <row r="833" spans="2:4" x14ac:dyDescent="0.25">
      <c r="B833" s="7"/>
      <c r="C833" s="8"/>
      <c r="D833" s="9"/>
    </row>
    <row r="834" spans="2:4" x14ac:dyDescent="0.25">
      <c r="B834" s="7"/>
      <c r="C834" s="8"/>
      <c r="D834" s="9"/>
    </row>
    <row r="835" spans="2:4" x14ac:dyDescent="0.25">
      <c r="B835" s="7"/>
      <c r="C835" s="8"/>
      <c r="D835" s="9"/>
    </row>
    <row r="836" spans="2:4" x14ac:dyDescent="0.25">
      <c r="B836" s="7"/>
      <c r="C836" s="8"/>
      <c r="D836" s="9"/>
    </row>
    <row r="837" spans="2:4" x14ac:dyDescent="0.25">
      <c r="B837" s="7"/>
      <c r="C837" s="8"/>
      <c r="D837" s="9"/>
    </row>
    <row r="838" spans="2:4" x14ac:dyDescent="0.25">
      <c r="B838" s="7"/>
      <c r="C838" s="8"/>
      <c r="D838" s="9"/>
    </row>
    <row r="839" spans="2:4" x14ac:dyDescent="0.25">
      <c r="B839" s="7"/>
      <c r="C839" s="8"/>
      <c r="D839" s="9"/>
    </row>
    <row r="840" spans="2:4" x14ac:dyDescent="0.25">
      <c r="B840" s="7"/>
      <c r="C840" s="8"/>
      <c r="D840" s="9"/>
    </row>
    <row r="841" spans="2:4" x14ac:dyDescent="0.25">
      <c r="B841" s="7"/>
      <c r="C841" s="8"/>
      <c r="D841" s="9"/>
    </row>
    <row r="842" spans="2:4" x14ac:dyDescent="0.25">
      <c r="B842" s="7"/>
      <c r="C842" s="8"/>
      <c r="D842" s="9"/>
    </row>
    <row r="843" spans="2:4" x14ac:dyDescent="0.25">
      <c r="B843" s="7"/>
      <c r="C843" s="8"/>
      <c r="D843" s="9"/>
    </row>
    <row r="844" spans="2:4" x14ac:dyDescent="0.25">
      <c r="B844" s="7"/>
      <c r="C844" s="8"/>
      <c r="D844" s="9"/>
    </row>
    <row r="845" spans="2:4" x14ac:dyDescent="0.25">
      <c r="B845" s="7"/>
      <c r="C845" s="8"/>
      <c r="D845" s="9"/>
    </row>
    <row r="846" spans="2:4" x14ac:dyDescent="0.25">
      <c r="B846" s="7"/>
      <c r="C846" s="8"/>
      <c r="D846" s="9"/>
    </row>
    <row r="847" spans="2:4" x14ac:dyDescent="0.25">
      <c r="B847" s="7"/>
      <c r="C847" s="8"/>
      <c r="D847" s="9"/>
    </row>
    <row r="848" spans="2:4" x14ac:dyDescent="0.25">
      <c r="B848" s="7"/>
      <c r="C848" s="8"/>
      <c r="D848" s="9"/>
    </row>
    <row r="849" spans="2:4" x14ac:dyDescent="0.25">
      <c r="B849" s="7"/>
      <c r="C849" s="8"/>
      <c r="D849" s="9"/>
    </row>
    <row r="850" spans="2:4" x14ac:dyDescent="0.25">
      <c r="B850" s="7"/>
      <c r="C850" s="8"/>
      <c r="D850" s="9"/>
    </row>
    <row r="851" spans="2:4" x14ac:dyDescent="0.25">
      <c r="B851" s="7"/>
      <c r="C851" s="8"/>
      <c r="D851" s="9"/>
    </row>
    <row r="852" spans="2:4" x14ac:dyDescent="0.25">
      <c r="B852" s="7"/>
      <c r="C852" s="8"/>
      <c r="D852" s="9"/>
    </row>
    <row r="853" spans="2:4" x14ac:dyDescent="0.25">
      <c r="B853" s="7"/>
      <c r="C853" s="8"/>
      <c r="D853" s="9"/>
    </row>
    <row r="854" spans="2:4" x14ac:dyDescent="0.25">
      <c r="B854" s="7"/>
      <c r="C854" s="8"/>
      <c r="D854" s="9"/>
    </row>
    <row r="855" spans="2:4" x14ac:dyDescent="0.25">
      <c r="B855" s="7"/>
      <c r="C855" s="8"/>
      <c r="D855" s="9"/>
    </row>
    <row r="856" spans="2:4" x14ac:dyDescent="0.25">
      <c r="B856" s="7"/>
      <c r="C856" s="8"/>
      <c r="D856" s="9"/>
    </row>
    <row r="857" spans="2:4" x14ac:dyDescent="0.25">
      <c r="B857" s="7"/>
      <c r="C857" s="8"/>
      <c r="D857" s="9"/>
    </row>
    <row r="858" spans="2:4" x14ac:dyDescent="0.25">
      <c r="B858" s="7"/>
      <c r="C858" s="8"/>
      <c r="D858" s="9"/>
    </row>
    <row r="859" spans="2:4" x14ac:dyDescent="0.25">
      <c r="B859" s="7"/>
      <c r="C859" s="8"/>
      <c r="D859" s="9"/>
    </row>
    <row r="860" spans="2:4" x14ac:dyDescent="0.25">
      <c r="B860" s="7"/>
      <c r="C860" s="8"/>
      <c r="D860" s="9"/>
    </row>
    <row r="861" spans="2:4" x14ac:dyDescent="0.25">
      <c r="B861" s="7"/>
      <c r="C861" s="8"/>
      <c r="D861" s="9"/>
    </row>
    <row r="862" spans="2:4" x14ac:dyDescent="0.25">
      <c r="B862" s="7"/>
      <c r="C862" s="8"/>
      <c r="D862" s="9"/>
    </row>
    <row r="863" spans="2:4" x14ac:dyDescent="0.25">
      <c r="B863" s="7"/>
      <c r="C863" s="8"/>
      <c r="D863" s="9"/>
    </row>
    <row r="864" spans="2:4" x14ac:dyDescent="0.25">
      <c r="B864" s="7"/>
      <c r="C864" s="8"/>
      <c r="D864" s="9"/>
    </row>
    <row r="865" spans="2:4" x14ac:dyDescent="0.25">
      <c r="B865" s="7"/>
      <c r="C865" s="8"/>
      <c r="D865" s="9"/>
    </row>
    <row r="866" spans="2:4" x14ac:dyDescent="0.25">
      <c r="B866" s="7"/>
      <c r="C866" s="8"/>
      <c r="D866" s="9"/>
    </row>
    <row r="867" spans="2:4" x14ac:dyDescent="0.25">
      <c r="B867" s="7"/>
      <c r="C867" s="8"/>
      <c r="D867" s="9"/>
    </row>
    <row r="868" spans="2:4" x14ac:dyDescent="0.25">
      <c r="B868" s="7"/>
      <c r="C868" s="8"/>
      <c r="D868" s="9"/>
    </row>
    <row r="869" spans="2:4" x14ac:dyDescent="0.25">
      <c r="B869" s="7"/>
      <c r="C869" s="8"/>
      <c r="D869" s="9"/>
    </row>
    <row r="870" spans="2:4" x14ac:dyDescent="0.25">
      <c r="B870" s="7"/>
      <c r="C870" s="8"/>
      <c r="D870" s="9"/>
    </row>
    <row r="871" spans="2:4" x14ac:dyDescent="0.25">
      <c r="B871" s="7"/>
      <c r="C871" s="8"/>
      <c r="D871" s="9"/>
    </row>
    <row r="872" spans="2:4" x14ac:dyDescent="0.25">
      <c r="B872" s="7"/>
      <c r="C872" s="8"/>
      <c r="D872" s="9"/>
    </row>
    <row r="873" spans="2:4" x14ac:dyDescent="0.25">
      <c r="B873" s="7"/>
      <c r="C873" s="8"/>
      <c r="D873" s="9"/>
    </row>
    <row r="874" spans="2:4" x14ac:dyDescent="0.25">
      <c r="B874" s="7"/>
      <c r="C874" s="8"/>
      <c r="D874" s="9"/>
    </row>
    <row r="875" spans="2:4" x14ac:dyDescent="0.25">
      <c r="B875" s="7"/>
      <c r="C875" s="8"/>
      <c r="D875" s="9"/>
    </row>
    <row r="876" spans="2:4" x14ac:dyDescent="0.25">
      <c r="B876" s="7"/>
      <c r="C876" s="8"/>
      <c r="D876" s="9"/>
    </row>
    <row r="877" spans="2:4" x14ac:dyDescent="0.25">
      <c r="B877" s="7"/>
      <c r="C877" s="8"/>
      <c r="D877" s="9"/>
    </row>
    <row r="878" spans="2:4" x14ac:dyDescent="0.25">
      <c r="B878" s="7"/>
      <c r="C878" s="8"/>
      <c r="D878" s="9"/>
    </row>
    <row r="879" spans="2:4" x14ac:dyDescent="0.25">
      <c r="B879" s="7"/>
      <c r="C879" s="8"/>
      <c r="D879" s="9"/>
    </row>
    <row r="880" spans="2:4" x14ac:dyDescent="0.25">
      <c r="B880" s="7"/>
      <c r="C880" s="8"/>
      <c r="D880" s="9"/>
    </row>
    <row r="881" spans="2:4" x14ac:dyDescent="0.25">
      <c r="B881" s="7"/>
      <c r="C881" s="8"/>
      <c r="D881" s="9"/>
    </row>
    <row r="882" spans="2:4" x14ac:dyDescent="0.25">
      <c r="B882" s="7"/>
      <c r="C882" s="8"/>
      <c r="D882" s="9"/>
    </row>
    <row r="883" spans="2:4" x14ac:dyDescent="0.25">
      <c r="B883" s="7"/>
      <c r="C883" s="8"/>
      <c r="D883" s="9"/>
    </row>
    <row r="884" spans="2:4" x14ac:dyDescent="0.25">
      <c r="B884" s="7"/>
      <c r="C884" s="8"/>
      <c r="D884" s="9"/>
    </row>
    <row r="885" spans="2:4" x14ac:dyDescent="0.25">
      <c r="B885" s="7"/>
      <c r="C885" s="8"/>
      <c r="D885" s="9"/>
    </row>
    <row r="886" spans="2:4" x14ac:dyDescent="0.25">
      <c r="B886" s="7"/>
      <c r="C886" s="8"/>
      <c r="D886" s="9"/>
    </row>
    <row r="887" spans="2:4" x14ac:dyDescent="0.25">
      <c r="B887" s="7"/>
      <c r="C887" s="8"/>
      <c r="D887" s="9"/>
    </row>
    <row r="888" spans="2:4" x14ac:dyDescent="0.25">
      <c r="B888" s="7"/>
      <c r="C888" s="8"/>
      <c r="D888" s="9"/>
    </row>
    <row r="889" spans="2:4" x14ac:dyDescent="0.25">
      <c r="B889" s="7"/>
      <c r="C889" s="8"/>
      <c r="D889" s="9"/>
    </row>
    <row r="890" spans="2:4" x14ac:dyDescent="0.25">
      <c r="B890" s="7"/>
      <c r="C890" s="8"/>
      <c r="D890" s="9"/>
    </row>
    <row r="891" spans="2:4" x14ac:dyDescent="0.25">
      <c r="B891" s="7"/>
      <c r="C891" s="8"/>
      <c r="D891" s="9"/>
    </row>
    <row r="892" spans="2:4" x14ac:dyDescent="0.25">
      <c r="B892" s="7"/>
      <c r="C892" s="8"/>
      <c r="D892" s="9"/>
    </row>
    <row r="893" spans="2:4" x14ac:dyDescent="0.25">
      <c r="B893" s="7"/>
      <c r="C893" s="8"/>
      <c r="D893" s="9"/>
    </row>
    <row r="894" spans="2:4" x14ac:dyDescent="0.25">
      <c r="B894" s="7"/>
      <c r="C894" s="8"/>
      <c r="D894" s="9"/>
    </row>
    <row r="895" spans="2:4" x14ac:dyDescent="0.25">
      <c r="B895" s="7"/>
      <c r="C895" s="8"/>
      <c r="D895" s="9"/>
    </row>
    <row r="896" spans="2:4" x14ac:dyDescent="0.25">
      <c r="B896" s="7"/>
      <c r="C896" s="8"/>
      <c r="D896" s="9"/>
    </row>
    <row r="897" spans="2:4" x14ac:dyDescent="0.25">
      <c r="B897" s="7"/>
      <c r="C897" s="8"/>
      <c r="D897" s="9"/>
    </row>
    <row r="898" spans="2:4" x14ac:dyDescent="0.25">
      <c r="B898" s="7"/>
      <c r="C898" s="8"/>
      <c r="D898" s="9"/>
    </row>
    <row r="899" spans="2:4" x14ac:dyDescent="0.25">
      <c r="B899" s="7"/>
      <c r="C899" s="8"/>
      <c r="D899" s="9"/>
    </row>
    <row r="900" spans="2:4" x14ac:dyDescent="0.25">
      <c r="B900" s="7"/>
      <c r="C900" s="8"/>
      <c r="D900" s="9"/>
    </row>
    <row r="901" spans="2:4" x14ac:dyDescent="0.25">
      <c r="B901" s="7"/>
      <c r="C901" s="8"/>
      <c r="D901" s="9"/>
    </row>
    <row r="902" spans="2:4" x14ac:dyDescent="0.25">
      <c r="B902" s="7"/>
      <c r="C902" s="8"/>
      <c r="D902" s="9"/>
    </row>
    <row r="903" spans="2:4" x14ac:dyDescent="0.25">
      <c r="B903" s="7"/>
      <c r="C903" s="8"/>
      <c r="D903" s="9"/>
    </row>
    <row r="904" spans="2:4" x14ac:dyDescent="0.25">
      <c r="B904" s="7"/>
      <c r="C904" s="8"/>
      <c r="D904" s="9"/>
    </row>
    <row r="905" spans="2:4" x14ac:dyDescent="0.25">
      <c r="B905" s="7"/>
      <c r="C905" s="8"/>
      <c r="D905" s="9"/>
    </row>
    <row r="906" spans="2:4" x14ac:dyDescent="0.25">
      <c r="B906" s="7"/>
      <c r="C906" s="8"/>
      <c r="D906" s="9"/>
    </row>
    <row r="907" spans="2:4" x14ac:dyDescent="0.25">
      <c r="B907" s="7"/>
      <c r="C907" s="8"/>
      <c r="D907" s="9"/>
    </row>
    <row r="908" spans="2:4" x14ac:dyDescent="0.25">
      <c r="B908" s="7"/>
      <c r="C908" s="8"/>
      <c r="D908" s="9"/>
    </row>
    <row r="909" spans="2:4" x14ac:dyDescent="0.25">
      <c r="B909" s="7"/>
      <c r="C909" s="8"/>
      <c r="D909" s="9"/>
    </row>
    <row r="910" spans="2:4" x14ac:dyDescent="0.25">
      <c r="B910" s="7"/>
      <c r="C910" s="8"/>
      <c r="D910" s="9"/>
    </row>
    <row r="911" spans="2:4" x14ac:dyDescent="0.25">
      <c r="B911" s="7"/>
      <c r="C911" s="8"/>
      <c r="D911" s="9"/>
    </row>
    <row r="912" spans="2:4" x14ac:dyDescent="0.25">
      <c r="B912" s="7"/>
      <c r="C912" s="8"/>
      <c r="D912" s="9"/>
    </row>
    <row r="913" spans="2:4" x14ac:dyDescent="0.25">
      <c r="B913" s="7"/>
      <c r="C913" s="8"/>
      <c r="D913" s="9"/>
    </row>
    <row r="914" spans="2:4" x14ac:dyDescent="0.25">
      <c r="B914" s="7"/>
      <c r="C914" s="8"/>
      <c r="D914" s="9"/>
    </row>
    <row r="915" spans="2:4" x14ac:dyDescent="0.25">
      <c r="B915" s="7"/>
      <c r="C915" s="8"/>
      <c r="D915" s="9"/>
    </row>
    <row r="916" spans="2:4" x14ac:dyDescent="0.25">
      <c r="B916" s="7"/>
      <c r="C916" s="8"/>
      <c r="D916" s="9"/>
    </row>
    <row r="917" spans="2:4" x14ac:dyDescent="0.25">
      <c r="B917" s="7"/>
      <c r="C917" s="8"/>
      <c r="D917" s="9"/>
    </row>
    <row r="918" spans="2:4" x14ac:dyDescent="0.25">
      <c r="B918" s="7"/>
      <c r="C918" s="8"/>
      <c r="D918" s="9"/>
    </row>
    <row r="919" spans="2:4" x14ac:dyDescent="0.25">
      <c r="B919" s="7"/>
      <c r="C919" s="8"/>
      <c r="D919" s="9"/>
    </row>
    <row r="920" spans="2:4" x14ac:dyDescent="0.25">
      <c r="B920" s="7"/>
      <c r="C920" s="8"/>
      <c r="D920" s="9"/>
    </row>
    <row r="921" spans="2:4" x14ac:dyDescent="0.25">
      <c r="B921" s="7"/>
      <c r="C921" s="8"/>
      <c r="D921" s="9"/>
    </row>
    <row r="922" spans="2:4" x14ac:dyDescent="0.25">
      <c r="B922" s="7"/>
      <c r="C922" s="8"/>
      <c r="D922" s="9"/>
    </row>
    <row r="923" spans="2:4" x14ac:dyDescent="0.25">
      <c r="B923" s="7"/>
      <c r="C923" s="8"/>
      <c r="D923" s="9"/>
    </row>
    <row r="924" spans="2:4" x14ac:dyDescent="0.25">
      <c r="B924" s="7"/>
      <c r="C924" s="8"/>
      <c r="D924" s="9"/>
    </row>
    <row r="925" spans="2:4" x14ac:dyDescent="0.25">
      <c r="B925" s="7"/>
      <c r="C925" s="8"/>
      <c r="D925" s="9"/>
    </row>
    <row r="926" spans="2:4" x14ac:dyDescent="0.25">
      <c r="B926" s="7"/>
      <c r="C926" s="8"/>
      <c r="D926" s="9"/>
    </row>
    <row r="927" spans="2:4" x14ac:dyDescent="0.25">
      <c r="B927" s="7"/>
      <c r="C927" s="8"/>
      <c r="D927" s="9"/>
    </row>
    <row r="928" spans="2:4" x14ac:dyDescent="0.25">
      <c r="B928" s="7"/>
      <c r="C928" s="8"/>
      <c r="D928" s="9"/>
    </row>
    <row r="929" spans="2:4" x14ac:dyDescent="0.25">
      <c r="B929" s="7"/>
      <c r="C929" s="8"/>
      <c r="D929" s="9"/>
    </row>
    <row r="930" spans="2:4" x14ac:dyDescent="0.25">
      <c r="B930" s="7"/>
      <c r="C930" s="8"/>
      <c r="D930" s="9"/>
    </row>
    <row r="931" spans="2:4" x14ac:dyDescent="0.25">
      <c r="B931" s="7"/>
      <c r="C931" s="8"/>
      <c r="D931" s="9"/>
    </row>
    <row r="932" spans="2:4" x14ac:dyDescent="0.25">
      <c r="B932" s="7"/>
      <c r="C932" s="8"/>
      <c r="D932" s="9"/>
    </row>
    <row r="933" spans="2:4" x14ac:dyDescent="0.25">
      <c r="B933" s="7"/>
      <c r="C933" s="8"/>
      <c r="D933" s="9"/>
    </row>
    <row r="934" spans="2:4" x14ac:dyDescent="0.25">
      <c r="B934" s="7"/>
      <c r="C934" s="8"/>
      <c r="D934" s="9"/>
    </row>
    <row r="935" spans="2:4" x14ac:dyDescent="0.25">
      <c r="B935" s="7"/>
      <c r="C935" s="8"/>
      <c r="D935" s="9"/>
    </row>
    <row r="936" spans="2:4" x14ac:dyDescent="0.25">
      <c r="B936" s="7"/>
      <c r="C936" s="8"/>
      <c r="D936" s="9"/>
    </row>
    <row r="937" spans="2:4" x14ac:dyDescent="0.25">
      <c r="B937" s="7"/>
      <c r="C937" s="8"/>
      <c r="D937" s="9"/>
    </row>
    <row r="938" spans="2:4" x14ac:dyDescent="0.25">
      <c r="B938" s="7"/>
      <c r="C938" s="8"/>
      <c r="D938" s="9"/>
    </row>
    <row r="939" spans="2:4" x14ac:dyDescent="0.25">
      <c r="B939" s="7"/>
      <c r="C939" s="8"/>
      <c r="D939" s="9"/>
    </row>
    <row r="940" spans="2:4" x14ac:dyDescent="0.25">
      <c r="B940" s="7"/>
      <c r="C940" s="8"/>
      <c r="D940" s="9"/>
    </row>
    <row r="941" spans="2:4" x14ac:dyDescent="0.25">
      <c r="B941" s="7"/>
      <c r="C941" s="8"/>
      <c r="D941" s="9"/>
    </row>
    <row r="942" spans="2:4" x14ac:dyDescent="0.25">
      <c r="B942" s="7"/>
      <c r="C942" s="8"/>
      <c r="D942" s="9"/>
    </row>
    <row r="943" spans="2:4" x14ac:dyDescent="0.25">
      <c r="B943" s="7"/>
      <c r="C943" s="8"/>
      <c r="D943" s="9"/>
    </row>
    <row r="944" spans="2:4" x14ac:dyDescent="0.25">
      <c r="B944" s="7"/>
      <c r="C944" s="8"/>
      <c r="D944" s="9"/>
    </row>
    <row r="945" spans="2:4" x14ac:dyDescent="0.25">
      <c r="B945" s="7"/>
      <c r="C945" s="8"/>
      <c r="D945" s="9"/>
    </row>
    <row r="946" spans="2:4" x14ac:dyDescent="0.25">
      <c r="B946" s="7"/>
      <c r="C946" s="8"/>
      <c r="D946" s="9"/>
    </row>
    <row r="947" spans="2:4" x14ac:dyDescent="0.25">
      <c r="B947" s="7"/>
      <c r="C947" s="8"/>
      <c r="D947" s="9"/>
    </row>
    <row r="948" spans="2:4" x14ac:dyDescent="0.25">
      <c r="B948" s="7"/>
      <c r="C948" s="8"/>
      <c r="D948" s="9"/>
    </row>
    <row r="949" spans="2:4" x14ac:dyDescent="0.25">
      <c r="B949" s="7"/>
      <c r="C949" s="8"/>
      <c r="D949" s="9"/>
    </row>
    <row r="950" spans="2:4" x14ac:dyDescent="0.25">
      <c r="B950" s="7"/>
      <c r="C950" s="8"/>
      <c r="D950" s="9"/>
    </row>
    <row r="951" spans="2:4" x14ac:dyDescent="0.25">
      <c r="B951" s="7"/>
      <c r="C951" s="8"/>
      <c r="D951" s="9"/>
    </row>
    <row r="952" spans="2:4" x14ac:dyDescent="0.25">
      <c r="B952" s="7"/>
      <c r="C952" s="8"/>
      <c r="D952" s="9"/>
    </row>
    <row r="953" spans="2:4" x14ac:dyDescent="0.25">
      <c r="B953" s="7"/>
      <c r="C953" s="8"/>
      <c r="D953" s="9"/>
    </row>
    <row r="954" spans="2:4" x14ac:dyDescent="0.25">
      <c r="B954" s="7"/>
      <c r="C954" s="8"/>
      <c r="D954" s="9"/>
    </row>
    <row r="955" spans="2:4" x14ac:dyDescent="0.25">
      <c r="B955" s="7"/>
      <c r="C955" s="8"/>
      <c r="D955" s="9"/>
    </row>
    <row r="956" spans="2:4" x14ac:dyDescent="0.25">
      <c r="B956" s="7"/>
      <c r="C956" s="8"/>
      <c r="D956" s="9"/>
    </row>
    <row r="957" spans="2:4" x14ac:dyDescent="0.25">
      <c r="B957" s="7"/>
      <c r="C957" s="8"/>
      <c r="D957" s="9"/>
    </row>
    <row r="958" spans="2:4" x14ac:dyDescent="0.25">
      <c r="B958" s="7"/>
      <c r="C958" s="8"/>
      <c r="D958" s="9"/>
    </row>
    <row r="959" spans="2:4" x14ac:dyDescent="0.25">
      <c r="B959" s="7"/>
      <c r="C959" s="8"/>
      <c r="D959" s="9"/>
    </row>
    <row r="960" spans="2:4" x14ac:dyDescent="0.25">
      <c r="B960" s="7"/>
      <c r="C960" s="8"/>
      <c r="D960" s="9"/>
    </row>
    <row r="961" spans="2:4" x14ac:dyDescent="0.25">
      <c r="B961" s="7"/>
      <c r="C961" s="8"/>
      <c r="D961" s="9"/>
    </row>
    <row r="962" spans="2:4" x14ac:dyDescent="0.25">
      <c r="B962" s="7"/>
      <c r="C962" s="8"/>
      <c r="D962" s="9"/>
    </row>
    <row r="963" spans="2:4" x14ac:dyDescent="0.25">
      <c r="B963" s="7"/>
      <c r="C963" s="8"/>
      <c r="D963" s="9"/>
    </row>
    <row r="964" spans="2:4" x14ac:dyDescent="0.25">
      <c r="B964" s="7"/>
      <c r="C964" s="8"/>
      <c r="D964" s="9"/>
    </row>
    <row r="965" spans="2:4" x14ac:dyDescent="0.25">
      <c r="B965" s="7"/>
      <c r="C965" s="8"/>
      <c r="D965" s="9"/>
    </row>
    <row r="966" spans="2:4" x14ac:dyDescent="0.25">
      <c r="B966" s="7"/>
      <c r="C966" s="8"/>
      <c r="D966" s="9"/>
    </row>
    <row r="967" spans="2:4" x14ac:dyDescent="0.25">
      <c r="B967" s="7"/>
      <c r="C967" s="8"/>
      <c r="D967" s="9"/>
    </row>
    <row r="968" spans="2:4" x14ac:dyDescent="0.25">
      <c r="B968" s="7"/>
      <c r="C968" s="8"/>
      <c r="D968" s="9"/>
    </row>
    <row r="969" spans="2:4" x14ac:dyDescent="0.25">
      <c r="B969" s="7"/>
      <c r="C969" s="8"/>
      <c r="D969" s="9"/>
    </row>
    <row r="970" spans="2:4" x14ac:dyDescent="0.25">
      <c r="B970" s="7"/>
      <c r="C970" s="8"/>
      <c r="D970" s="9"/>
    </row>
    <row r="971" spans="2:4" x14ac:dyDescent="0.25">
      <c r="B971" s="7"/>
      <c r="C971" s="8"/>
      <c r="D971" s="9"/>
    </row>
    <row r="972" spans="2:4" x14ac:dyDescent="0.25">
      <c r="B972" s="7"/>
      <c r="C972" s="8"/>
      <c r="D972" s="9"/>
    </row>
    <row r="973" spans="2:4" x14ac:dyDescent="0.25">
      <c r="B973" s="7"/>
      <c r="C973" s="8"/>
      <c r="D973" s="9"/>
    </row>
    <row r="974" spans="2:4" x14ac:dyDescent="0.25">
      <c r="B974" s="7"/>
      <c r="C974" s="8"/>
      <c r="D974" s="9"/>
    </row>
    <row r="975" spans="2:4" x14ac:dyDescent="0.25">
      <c r="B975" s="7"/>
      <c r="C975" s="8"/>
      <c r="D975" s="9"/>
    </row>
    <row r="976" spans="2:4" x14ac:dyDescent="0.25">
      <c r="B976" s="7"/>
      <c r="C976" s="8"/>
      <c r="D976" s="9"/>
    </row>
    <row r="977" spans="2:4" x14ac:dyDescent="0.25">
      <c r="B977" s="7"/>
      <c r="C977" s="8"/>
      <c r="D977" s="9"/>
    </row>
    <row r="978" spans="2:4" x14ac:dyDescent="0.25">
      <c r="B978" s="7"/>
      <c r="C978" s="8"/>
      <c r="D978" s="9"/>
    </row>
    <row r="979" spans="2:4" x14ac:dyDescent="0.25">
      <c r="B979" s="7"/>
      <c r="C979" s="8"/>
      <c r="D979" s="9"/>
    </row>
    <row r="980" spans="2:4" x14ac:dyDescent="0.25">
      <c r="B980" s="7"/>
      <c r="C980" s="8"/>
      <c r="D980" s="9"/>
    </row>
    <row r="981" spans="2:4" x14ac:dyDescent="0.25">
      <c r="B981" s="7"/>
      <c r="C981" s="8"/>
      <c r="D981" s="9"/>
    </row>
    <row r="982" spans="2:4" x14ac:dyDescent="0.25">
      <c r="B982" s="7"/>
      <c r="C982" s="8"/>
      <c r="D982" s="9"/>
    </row>
    <row r="983" spans="2:4" x14ac:dyDescent="0.25">
      <c r="B983" s="7"/>
      <c r="C983" s="8"/>
      <c r="D983" s="9"/>
    </row>
    <row r="984" spans="2:4" x14ac:dyDescent="0.25">
      <c r="B984" s="7"/>
      <c r="C984" s="8"/>
      <c r="D984" s="9"/>
    </row>
    <row r="985" spans="2:4" x14ac:dyDescent="0.25">
      <c r="B985" s="7"/>
      <c r="C985" s="8"/>
      <c r="D985" s="9"/>
    </row>
    <row r="986" spans="2:4" x14ac:dyDescent="0.25">
      <c r="B986" s="7"/>
      <c r="C986" s="8"/>
      <c r="D986" s="9"/>
    </row>
    <row r="987" spans="2:4" x14ac:dyDescent="0.25">
      <c r="B987" s="7"/>
      <c r="C987" s="8"/>
      <c r="D987" s="9"/>
    </row>
    <row r="988" spans="2:4" x14ac:dyDescent="0.25">
      <c r="B988" s="7"/>
      <c r="C988" s="8"/>
      <c r="D988" s="9"/>
    </row>
    <row r="989" spans="2:4" x14ac:dyDescent="0.25">
      <c r="B989" s="7"/>
      <c r="C989" s="8"/>
      <c r="D989" s="9"/>
    </row>
    <row r="990" spans="2:4" x14ac:dyDescent="0.25">
      <c r="B990" s="7"/>
      <c r="C990" s="8"/>
      <c r="D990" s="9"/>
    </row>
    <row r="991" spans="2:4" x14ac:dyDescent="0.25">
      <c r="B991" s="7"/>
      <c r="C991" s="8"/>
      <c r="D991" s="9"/>
    </row>
    <row r="992" spans="2:4" x14ac:dyDescent="0.25">
      <c r="B992" s="7"/>
      <c r="C992" s="8"/>
      <c r="D992" s="9"/>
    </row>
    <row r="993" spans="2:4" x14ac:dyDescent="0.25">
      <c r="B993" s="7"/>
      <c r="C993" s="8"/>
      <c r="D993" s="9"/>
    </row>
    <row r="994" spans="2:4" x14ac:dyDescent="0.25">
      <c r="B994" s="7"/>
      <c r="C994" s="8"/>
      <c r="D994" s="9"/>
    </row>
    <row r="995" spans="2:4" x14ac:dyDescent="0.25">
      <c r="B995" s="7"/>
      <c r="C995" s="8"/>
      <c r="D995" s="9"/>
    </row>
    <row r="996" spans="2:4" x14ac:dyDescent="0.25">
      <c r="B996" s="7"/>
      <c r="C996" s="8"/>
      <c r="D996" s="9"/>
    </row>
    <row r="997" spans="2:4" x14ac:dyDescent="0.25">
      <c r="B997" s="7"/>
      <c r="C997" s="8"/>
      <c r="D997" s="9"/>
    </row>
    <row r="998" spans="2:4" x14ac:dyDescent="0.25">
      <c r="B998" s="7"/>
      <c r="C998" s="8"/>
      <c r="D998" s="9"/>
    </row>
    <row r="999" spans="2:4" x14ac:dyDescent="0.25">
      <c r="B999" s="7"/>
      <c r="C999" s="8"/>
      <c r="D999" s="9"/>
    </row>
    <row r="1000" spans="2:4" x14ac:dyDescent="0.25">
      <c r="B1000" s="7"/>
      <c r="C1000" s="8"/>
      <c r="D1000" s="9"/>
    </row>
    <row r="1001" spans="2:4" x14ac:dyDescent="0.25">
      <c r="B1001" s="7"/>
      <c r="C1001" s="8"/>
      <c r="D1001" s="9"/>
    </row>
    <row r="1002" spans="2:4" x14ac:dyDescent="0.25">
      <c r="B1002" s="7"/>
      <c r="C1002" s="8"/>
      <c r="D1002" s="9"/>
    </row>
    <row r="1003" spans="2:4" x14ac:dyDescent="0.25">
      <c r="B1003" s="7"/>
      <c r="C1003" s="8"/>
      <c r="D1003" s="9"/>
    </row>
    <row r="1004" spans="2:4" x14ac:dyDescent="0.25">
      <c r="B1004" s="7"/>
      <c r="C1004" s="8"/>
      <c r="D1004" s="9"/>
    </row>
    <row r="1005" spans="2:4" x14ac:dyDescent="0.25">
      <c r="B1005" s="7"/>
      <c r="C1005" s="8"/>
      <c r="D1005" s="9"/>
    </row>
    <row r="1006" spans="2:4" x14ac:dyDescent="0.25">
      <c r="B1006" s="7"/>
      <c r="C1006" s="8"/>
      <c r="D1006" s="9"/>
    </row>
    <row r="1007" spans="2:4" x14ac:dyDescent="0.25">
      <c r="B1007" s="7"/>
      <c r="C1007" s="8"/>
      <c r="D1007" s="9"/>
    </row>
    <row r="1008" spans="2:4" x14ac:dyDescent="0.25">
      <c r="B1008" s="7"/>
      <c r="C1008" s="8"/>
      <c r="D1008" s="9"/>
    </row>
    <row r="1009" spans="2:4" x14ac:dyDescent="0.25">
      <c r="B1009" s="7"/>
      <c r="C1009" s="8"/>
      <c r="D1009" s="9"/>
    </row>
    <row r="1010" spans="2:4" x14ac:dyDescent="0.25">
      <c r="B1010" s="7"/>
      <c r="C1010" s="8"/>
      <c r="D1010" s="9"/>
    </row>
    <row r="1011" spans="2:4" x14ac:dyDescent="0.25">
      <c r="B1011" s="7"/>
      <c r="C1011" s="8"/>
      <c r="D1011" s="9"/>
    </row>
    <row r="1012" spans="2:4" x14ac:dyDescent="0.25">
      <c r="B1012" s="7"/>
      <c r="C1012" s="8"/>
      <c r="D1012" s="9"/>
    </row>
    <row r="1013" spans="2:4" x14ac:dyDescent="0.25">
      <c r="B1013" s="7"/>
      <c r="C1013" s="8"/>
      <c r="D1013" s="9"/>
    </row>
    <row r="1014" spans="2:4" x14ac:dyDescent="0.25">
      <c r="B1014" s="7"/>
      <c r="C1014" s="8"/>
      <c r="D1014" s="9"/>
    </row>
    <row r="1015" spans="2:4" x14ac:dyDescent="0.25">
      <c r="B1015" s="7"/>
      <c r="C1015" s="8"/>
      <c r="D1015" s="9"/>
    </row>
    <row r="1016" spans="2:4" x14ac:dyDescent="0.25">
      <c r="B1016" s="7"/>
      <c r="C1016" s="8"/>
      <c r="D1016" s="9"/>
    </row>
    <row r="1017" spans="2:4" x14ac:dyDescent="0.25">
      <c r="B1017" s="7"/>
      <c r="C1017" s="8"/>
      <c r="D1017" s="9"/>
    </row>
    <row r="1018" spans="2:4" x14ac:dyDescent="0.25">
      <c r="B1018" s="7"/>
      <c r="C1018" s="8"/>
      <c r="D1018" s="9"/>
    </row>
    <row r="1019" spans="2:4" x14ac:dyDescent="0.25">
      <c r="B1019" s="7"/>
      <c r="C1019" s="8"/>
      <c r="D1019" s="9"/>
    </row>
    <row r="1020" spans="2:4" x14ac:dyDescent="0.25">
      <c r="B1020" s="7"/>
      <c r="C1020" s="8"/>
      <c r="D1020" s="9"/>
    </row>
    <row r="1021" spans="2:4" x14ac:dyDescent="0.25">
      <c r="B1021" s="7"/>
      <c r="C1021" s="8"/>
      <c r="D1021" s="9"/>
    </row>
    <row r="1022" spans="2:4" x14ac:dyDescent="0.25">
      <c r="B1022" s="7"/>
      <c r="C1022" s="8"/>
      <c r="D1022" s="9"/>
    </row>
    <row r="1023" spans="2:4" x14ac:dyDescent="0.25">
      <c r="B1023" s="7"/>
      <c r="C1023" s="8"/>
      <c r="D1023" s="9"/>
    </row>
    <row r="1024" spans="2:4" x14ac:dyDescent="0.25">
      <c r="B1024" s="7"/>
      <c r="C1024" s="8"/>
      <c r="D1024" s="9"/>
    </row>
    <row r="1025" spans="2:4" x14ac:dyDescent="0.25">
      <c r="B1025" s="7"/>
      <c r="C1025" s="8"/>
      <c r="D1025" s="9"/>
    </row>
    <row r="1026" spans="2:4" x14ac:dyDescent="0.25">
      <c r="B1026" s="7"/>
      <c r="C1026" s="8"/>
      <c r="D1026" s="9"/>
    </row>
    <row r="1027" spans="2:4" x14ac:dyDescent="0.25">
      <c r="B1027" s="7"/>
      <c r="C1027" s="8"/>
      <c r="D1027" s="9"/>
    </row>
    <row r="1028" spans="2:4" x14ac:dyDescent="0.25">
      <c r="B1028" s="7"/>
      <c r="C1028" s="8"/>
      <c r="D1028" s="9"/>
    </row>
    <row r="1029" spans="2:4" x14ac:dyDescent="0.25">
      <c r="B1029" s="7"/>
      <c r="C1029" s="8"/>
      <c r="D1029" s="9"/>
    </row>
    <row r="1030" spans="2:4" x14ac:dyDescent="0.25">
      <c r="B1030" s="7"/>
      <c r="C1030" s="8"/>
      <c r="D1030" s="9"/>
    </row>
    <row r="1031" spans="2:4" x14ac:dyDescent="0.25">
      <c r="B1031" s="7"/>
      <c r="C1031" s="8"/>
      <c r="D1031" s="9"/>
    </row>
    <row r="1032" spans="2:4" x14ac:dyDescent="0.25">
      <c r="B1032" s="7"/>
      <c r="C1032" s="8"/>
      <c r="D1032" s="9"/>
    </row>
    <row r="1033" spans="2:4" x14ac:dyDescent="0.25">
      <c r="B1033" s="7"/>
      <c r="C1033" s="8"/>
      <c r="D1033" s="9"/>
    </row>
    <row r="1034" spans="2:4" x14ac:dyDescent="0.25">
      <c r="B1034" s="7"/>
      <c r="C1034" s="8"/>
      <c r="D1034" s="9"/>
    </row>
    <row r="1035" spans="2:4" x14ac:dyDescent="0.25">
      <c r="B1035" s="7"/>
      <c r="C1035" s="8"/>
      <c r="D1035" s="9"/>
    </row>
    <row r="1036" spans="2:4" x14ac:dyDescent="0.25">
      <c r="B1036" s="7"/>
      <c r="C1036" s="8"/>
      <c r="D1036" s="9"/>
    </row>
    <row r="1037" spans="2:4" x14ac:dyDescent="0.25">
      <c r="B1037" s="7"/>
      <c r="C1037" s="8"/>
      <c r="D1037" s="9"/>
    </row>
    <row r="1038" spans="2:4" x14ac:dyDescent="0.25">
      <c r="B1038" s="7"/>
      <c r="C1038" s="8"/>
      <c r="D1038" s="9"/>
    </row>
    <row r="1039" spans="2:4" x14ac:dyDescent="0.25">
      <c r="B1039" s="7"/>
      <c r="C1039" s="8"/>
      <c r="D1039" s="9"/>
    </row>
    <row r="1040" spans="2:4" x14ac:dyDescent="0.25">
      <c r="B1040" s="7"/>
      <c r="C1040" s="8"/>
      <c r="D1040" s="9"/>
    </row>
    <row r="1041" spans="2:4" x14ac:dyDescent="0.25">
      <c r="B1041" s="7"/>
      <c r="C1041" s="8"/>
      <c r="D1041" s="9"/>
    </row>
    <row r="1042" spans="2:4" x14ac:dyDescent="0.25">
      <c r="B1042" s="7"/>
      <c r="C1042" s="8"/>
      <c r="D1042" s="9"/>
    </row>
    <row r="1043" spans="2:4" x14ac:dyDescent="0.25">
      <c r="B1043" s="7"/>
      <c r="C1043" s="8"/>
      <c r="D1043" s="9"/>
    </row>
    <row r="1044" spans="2:4" x14ac:dyDescent="0.25">
      <c r="B1044" s="7"/>
      <c r="C1044" s="8"/>
      <c r="D1044" s="9"/>
    </row>
    <row r="1045" spans="2:4" x14ac:dyDescent="0.25">
      <c r="B1045" s="7"/>
      <c r="C1045" s="8"/>
      <c r="D1045" s="9"/>
    </row>
    <row r="1046" spans="2:4" x14ac:dyDescent="0.25">
      <c r="B1046" s="7"/>
      <c r="C1046" s="8"/>
      <c r="D1046" s="9"/>
    </row>
    <row r="1047" spans="2:4" x14ac:dyDescent="0.25">
      <c r="B1047" s="7"/>
      <c r="C1047" s="8"/>
      <c r="D1047" s="9"/>
    </row>
    <row r="1048" spans="2:4" x14ac:dyDescent="0.25">
      <c r="B1048" s="7"/>
      <c r="C1048" s="8"/>
      <c r="D1048" s="9"/>
    </row>
    <row r="1049" spans="2:4" x14ac:dyDescent="0.25">
      <c r="B1049" s="7"/>
      <c r="C1049" s="8"/>
      <c r="D1049" s="9"/>
    </row>
    <row r="1050" spans="2:4" x14ac:dyDescent="0.25">
      <c r="B1050" s="7"/>
      <c r="C1050" s="8"/>
      <c r="D1050" s="9"/>
    </row>
    <row r="1051" spans="2:4" x14ac:dyDescent="0.25">
      <c r="B1051" s="7"/>
      <c r="C1051" s="8"/>
      <c r="D1051" s="9"/>
    </row>
    <row r="1052" spans="2:4" x14ac:dyDescent="0.25">
      <c r="B1052" s="7"/>
      <c r="C1052" s="8"/>
      <c r="D1052" s="9"/>
    </row>
    <row r="1053" spans="2:4" x14ac:dyDescent="0.25">
      <c r="B1053" s="7"/>
      <c r="C1053" s="8"/>
      <c r="D1053" s="9"/>
    </row>
    <row r="1054" spans="2:4" x14ac:dyDescent="0.25">
      <c r="B1054" s="7"/>
      <c r="C1054" s="8"/>
      <c r="D1054" s="9"/>
    </row>
    <row r="1055" spans="2:4" x14ac:dyDescent="0.25">
      <c r="B1055" s="7"/>
      <c r="C1055" s="8"/>
      <c r="D1055" s="9"/>
    </row>
    <row r="1056" spans="2:4" x14ac:dyDescent="0.25">
      <c r="B1056" s="7"/>
      <c r="C1056" s="8"/>
      <c r="D1056" s="9"/>
    </row>
    <row r="1057" spans="2:4" x14ac:dyDescent="0.25">
      <c r="B1057" s="7"/>
      <c r="C1057" s="8"/>
      <c r="D1057" s="9"/>
    </row>
    <row r="1058" spans="2:4" x14ac:dyDescent="0.25">
      <c r="B1058" s="7"/>
      <c r="C1058" s="8"/>
      <c r="D1058" s="9"/>
    </row>
    <row r="1059" spans="2:4" x14ac:dyDescent="0.25">
      <c r="B1059" s="7"/>
      <c r="C1059" s="8"/>
      <c r="D1059" s="9"/>
    </row>
    <row r="1060" spans="2:4" x14ac:dyDescent="0.25">
      <c r="B1060" s="7"/>
      <c r="C1060" s="8"/>
      <c r="D1060" s="9"/>
    </row>
    <row r="1061" spans="2:4" x14ac:dyDescent="0.25">
      <c r="B1061" s="7"/>
      <c r="C1061" s="8"/>
      <c r="D1061" s="9"/>
    </row>
    <row r="1062" spans="2:4" x14ac:dyDescent="0.25">
      <c r="B1062" s="7"/>
      <c r="C1062" s="8"/>
      <c r="D1062" s="9"/>
    </row>
    <row r="1063" spans="2:4" x14ac:dyDescent="0.25">
      <c r="B1063" s="7"/>
      <c r="C1063" s="8"/>
      <c r="D1063" s="9"/>
    </row>
    <row r="1064" spans="2:4" x14ac:dyDescent="0.25">
      <c r="B1064" s="7"/>
      <c r="C1064" s="8"/>
      <c r="D1064" s="9"/>
    </row>
    <row r="1065" spans="2:4" x14ac:dyDescent="0.25">
      <c r="B1065" s="7"/>
      <c r="C1065" s="8"/>
      <c r="D1065" s="9"/>
    </row>
    <row r="1066" spans="2:4" x14ac:dyDescent="0.25">
      <c r="B1066" s="7"/>
      <c r="C1066" s="8"/>
      <c r="D1066" s="9"/>
    </row>
    <row r="1067" spans="2:4" x14ac:dyDescent="0.25">
      <c r="B1067" s="7"/>
      <c r="C1067" s="8"/>
      <c r="D1067" s="9"/>
    </row>
    <row r="1068" spans="2:4" x14ac:dyDescent="0.25">
      <c r="B1068" s="7"/>
      <c r="C1068" s="8"/>
      <c r="D1068" s="9"/>
    </row>
    <row r="1069" spans="2:4" x14ac:dyDescent="0.25">
      <c r="B1069" s="7"/>
      <c r="C1069" s="8"/>
      <c r="D1069" s="9"/>
    </row>
    <row r="1070" spans="2:4" x14ac:dyDescent="0.25">
      <c r="B1070" s="7"/>
      <c r="C1070" s="8"/>
      <c r="D1070" s="9"/>
    </row>
    <row r="1071" spans="2:4" x14ac:dyDescent="0.25">
      <c r="B1071" s="7"/>
      <c r="C1071" s="8"/>
      <c r="D1071" s="9"/>
    </row>
    <row r="1072" spans="2:4" x14ac:dyDescent="0.25">
      <c r="B1072" s="7"/>
      <c r="C1072" s="8"/>
      <c r="D1072" s="9"/>
    </row>
    <row r="1073" spans="2:4" x14ac:dyDescent="0.25">
      <c r="B1073" s="7"/>
      <c r="C1073" s="8"/>
      <c r="D1073" s="9"/>
    </row>
    <row r="1074" spans="2:4" x14ac:dyDescent="0.25">
      <c r="B1074" s="7"/>
      <c r="C1074" s="8"/>
      <c r="D1074" s="9"/>
    </row>
    <row r="1075" spans="2:4" x14ac:dyDescent="0.25">
      <c r="B1075" s="7"/>
      <c r="C1075" s="8"/>
      <c r="D1075" s="9"/>
    </row>
    <row r="1076" spans="2:4" x14ac:dyDescent="0.25">
      <c r="B1076" s="7"/>
      <c r="C1076" s="8"/>
      <c r="D1076" s="9"/>
    </row>
    <row r="1077" spans="2:4" x14ac:dyDescent="0.25">
      <c r="B1077" s="7"/>
      <c r="C1077" s="8"/>
      <c r="D1077" s="9"/>
    </row>
    <row r="1078" spans="2:4" x14ac:dyDescent="0.25">
      <c r="B1078" s="7"/>
      <c r="C1078" s="8"/>
      <c r="D1078" s="9"/>
    </row>
    <row r="1079" spans="2:4" x14ac:dyDescent="0.25">
      <c r="B1079" s="7"/>
      <c r="C1079" s="8"/>
      <c r="D1079" s="9"/>
    </row>
    <row r="1080" spans="2:4" x14ac:dyDescent="0.25">
      <c r="B1080" s="7"/>
      <c r="C1080" s="8"/>
      <c r="D1080" s="9"/>
    </row>
    <row r="1081" spans="2:4" x14ac:dyDescent="0.25">
      <c r="B1081" s="7"/>
      <c r="C1081" s="8"/>
      <c r="D1081" s="9"/>
    </row>
    <row r="1082" spans="2:4" x14ac:dyDescent="0.25">
      <c r="B1082" s="7"/>
      <c r="C1082" s="8"/>
      <c r="D1082" s="9"/>
    </row>
    <row r="1083" spans="2:4" x14ac:dyDescent="0.25">
      <c r="B1083" s="7"/>
      <c r="C1083" s="8"/>
      <c r="D1083" s="9"/>
    </row>
    <row r="1084" spans="2:4" x14ac:dyDescent="0.25">
      <c r="B1084" s="7"/>
      <c r="C1084" s="8"/>
      <c r="D1084" s="9"/>
    </row>
    <row r="1085" spans="2:4" x14ac:dyDescent="0.25">
      <c r="B1085" s="7"/>
      <c r="C1085" s="8"/>
      <c r="D1085" s="9"/>
    </row>
    <row r="1086" spans="2:4" x14ac:dyDescent="0.25">
      <c r="B1086" s="7"/>
      <c r="C1086" s="8"/>
      <c r="D1086" s="9"/>
    </row>
    <row r="1087" spans="2:4" x14ac:dyDescent="0.25">
      <c r="B1087" s="7"/>
      <c r="C1087" s="8"/>
      <c r="D1087" s="9"/>
    </row>
    <row r="1088" spans="2:4" x14ac:dyDescent="0.25">
      <c r="B1088" s="7"/>
      <c r="C1088" s="8"/>
      <c r="D1088" s="9"/>
    </row>
    <row r="1089" spans="2:4" x14ac:dyDescent="0.25">
      <c r="B1089" s="7"/>
      <c r="C1089" s="8"/>
      <c r="D1089" s="9"/>
    </row>
    <row r="1090" spans="2:4" x14ac:dyDescent="0.25">
      <c r="B1090" s="7"/>
      <c r="C1090" s="8"/>
      <c r="D1090" s="9"/>
    </row>
    <row r="1091" spans="2:4" x14ac:dyDescent="0.25">
      <c r="B1091" s="7"/>
      <c r="C1091" s="8"/>
      <c r="D1091" s="9"/>
    </row>
    <row r="1092" spans="2:4" x14ac:dyDescent="0.25">
      <c r="B1092" s="7"/>
      <c r="C1092" s="8"/>
      <c r="D1092" s="9"/>
    </row>
    <row r="1093" spans="2:4" x14ac:dyDescent="0.25">
      <c r="B1093" s="7"/>
      <c r="C1093" s="8"/>
      <c r="D1093" s="9"/>
    </row>
    <row r="1094" spans="2:4" x14ac:dyDescent="0.25">
      <c r="B1094" s="7"/>
      <c r="C1094" s="8"/>
      <c r="D1094" s="9"/>
    </row>
    <row r="1095" spans="2:4" x14ac:dyDescent="0.25">
      <c r="B1095" s="7"/>
      <c r="C1095" s="8"/>
      <c r="D1095" s="9"/>
    </row>
    <row r="1096" spans="2:4" x14ac:dyDescent="0.25">
      <c r="B1096" s="7"/>
      <c r="C1096" s="8"/>
      <c r="D1096" s="9"/>
    </row>
    <row r="1097" spans="2:4" x14ac:dyDescent="0.25">
      <c r="B1097" s="7"/>
      <c r="C1097" s="8"/>
      <c r="D1097" s="9"/>
    </row>
    <row r="1098" spans="2:4" x14ac:dyDescent="0.25">
      <c r="B1098" s="7"/>
      <c r="C1098" s="8"/>
      <c r="D1098" s="9"/>
    </row>
    <row r="1099" spans="2:4" x14ac:dyDescent="0.25">
      <c r="B1099" s="7"/>
      <c r="C1099" s="8"/>
      <c r="D1099" s="9"/>
    </row>
    <row r="1100" spans="2:4" x14ac:dyDescent="0.25">
      <c r="B1100" s="7"/>
      <c r="C1100" s="8"/>
      <c r="D1100" s="9"/>
    </row>
    <row r="1101" spans="2:4" x14ac:dyDescent="0.25">
      <c r="B1101" s="7"/>
      <c r="C1101" s="8"/>
      <c r="D1101" s="9"/>
    </row>
    <row r="1102" spans="2:4" x14ac:dyDescent="0.25">
      <c r="B1102" s="7"/>
      <c r="C1102" s="8"/>
      <c r="D1102" s="9"/>
    </row>
    <row r="1103" spans="2:4" x14ac:dyDescent="0.25">
      <c r="B1103" s="7"/>
      <c r="C1103" s="8"/>
      <c r="D1103" s="9"/>
    </row>
    <row r="1104" spans="2:4" x14ac:dyDescent="0.25">
      <c r="B1104" s="7"/>
      <c r="C1104" s="8"/>
      <c r="D1104" s="9"/>
    </row>
    <row r="1105" spans="2:4" x14ac:dyDescent="0.25">
      <c r="B1105" s="7"/>
      <c r="C1105" s="8"/>
      <c r="D1105" s="9"/>
    </row>
    <row r="1106" spans="2:4" x14ac:dyDescent="0.25">
      <c r="B1106" s="7"/>
      <c r="C1106" s="8"/>
      <c r="D1106" s="9"/>
    </row>
    <row r="1107" spans="2:4" x14ac:dyDescent="0.25">
      <c r="B1107" s="7"/>
      <c r="C1107" s="8"/>
      <c r="D1107" s="9"/>
    </row>
    <row r="1108" spans="2:4" x14ac:dyDescent="0.25">
      <c r="B1108" s="7"/>
      <c r="C1108" s="8"/>
      <c r="D1108" s="9"/>
    </row>
    <row r="1109" spans="2:4" x14ac:dyDescent="0.25">
      <c r="B1109" s="7"/>
      <c r="C1109" s="8"/>
      <c r="D1109" s="9"/>
    </row>
    <row r="1110" spans="2:4" x14ac:dyDescent="0.25">
      <c r="B1110" s="7"/>
      <c r="C1110" s="8"/>
      <c r="D1110" s="9"/>
    </row>
    <row r="1111" spans="2:4" x14ac:dyDescent="0.25">
      <c r="B1111" s="7"/>
      <c r="C1111" s="8"/>
      <c r="D1111" s="9"/>
    </row>
    <row r="1112" spans="2:4" x14ac:dyDescent="0.25">
      <c r="B1112" s="7"/>
      <c r="C1112" s="8"/>
      <c r="D1112" s="9"/>
    </row>
    <row r="1113" spans="2:4" x14ac:dyDescent="0.25">
      <c r="B1113" s="7"/>
      <c r="C1113" s="8"/>
      <c r="D1113" s="9"/>
    </row>
    <row r="1114" spans="2:4" x14ac:dyDescent="0.25">
      <c r="B1114" s="7"/>
      <c r="C1114" s="8"/>
      <c r="D1114" s="9"/>
    </row>
    <row r="1115" spans="2:4" x14ac:dyDescent="0.25">
      <c r="B1115" s="7"/>
      <c r="C1115" s="8"/>
      <c r="D1115" s="9"/>
    </row>
    <row r="1116" spans="2:4" x14ac:dyDescent="0.25">
      <c r="B1116" s="7"/>
      <c r="C1116" s="8"/>
      <c r="D1116" s="9"/>
    </row>
    <row r="1117" spans="2:4" x14ac:dyDescent="0.25">
      <c r="B1117" s="7"/>
      <c r="C1117" s="8"/>
      <c r="D1117" s="9"/>
    </row>
    <row r="1118" spans="2:4" x14ac:dyDescent="0.25">
      <c r="B1118" s="7"/>
      <c r="C1118" s="8"/>
      <c r="D1118" s="9"/>
    </row>
    <row r="1119" spans="2:4" x14ac:dyDescent="0.25">
      <c r="B1119" s="7"/>
      <c r="C1119" s="8"/>
      <c r="D1119" s="9"/>
    </row>
    <row r="1120" spans="2:4" x14ac:dyDescent="0.25">
      <c r="B1120" s="7"/>
      <c r="C1120" s="8"/>
      <c r="D1120" s="9"/>
    </row>
    <row r="1121" spans="2:4" x14ac:dyDescent="0.25">
      <c r="B1121" s="7"/>
      <c r="C1121" s="8"/>
      <c r="D1121" s="9"/>
    </row>
    <row r="1122" spans="2:4" x14ac:dyDescent="0.25">
      <c r="B1122" s="7"/>
      <c r="C1122" s="8"/>
      <c r="D1122" s="9"/>
    </row>
    <row r="1123" spans="2:4" x14ac:dyDescent="0.25">
      <c r="B1123" s="7"/>
      <c r="C1123" s="8"/>
      <c r="D1123" s="9"/>
    </row>
    <row r="1124" spans="2:4" x14ac:dyDescent="0.25">
      <c r="B1124" s="7"/>
      <c r="C1124" s="8"/>
      <c r="D1124" s="9"/>
    </row>
    <row r="1125" spans="2:4" x14ac:dyDescent="0.25">
      <c r="B1125" s="7"/>
      <c r="C1125" s="8"/>
      <c r="D1125" s="9"/>
    </row>
    <row r="1126" spans="2:4" x14ac:dyDescent="0.25">
      <c r="B1126" s="7"/>
      <c r="C1126" s="8"/>
      <c r="D1126" s="9"/>
    </row>
    <row r="1127" spans="2:4" x14ac:dyDescent="0.25">
      <c r="B1127" s="7"/>
      <c r="C1127" s="8"/>
      <c r="D1127" s="9"/>
    </row>
    <row r="1128" spans="2:4" x14ac:dyDescent="0.25">
      <c r="B1128" s="7"/>
      <c r="C1128" s="8"/>
      <c r="D1128" s="9"/>
    </row>
    <row r="1129" spans="2:4" x14ac:dyDescent="0.25">
      <c r="B1129" s="7"/>
      <c r="C1129" s="8"/>
      <c r="D1129" s="9"/>
    </row>
    <row r="1130" spans="2:4" x14ac:dyDescent="0.25">
      <c r="B1130" s="7"/>
      <c r="C1130" s="8"/>
      <c r="D1130" s="9"/>
    </row>
    <row r="1131" spans="2:4" x14ac:dyDescent="0.25">
      <c r="B1131" s="7"/>
      <c r="C1131" s="8"/>
      <c r="D1131" s="9"/>
    </row>
    <row r="1132" spans="2:4" x14ac:dyDescent="0.25">
      <c r="B1132" s="7"/>
      <c r="C1132" s="8"/>
      <c r="D1132" s="9"/>
    </row>
    <row r="1133" spans="2:4" x14ac:dyDescent="0.25">
      <c r="B1133" s="7"/>
      <c r="C1133" s="8"/>
      <c r="D1133" s="9"/>
    </row>
  </sheetData>
  <mergeCells count="4">
    <mergeCell ref="A1:F1"/>
    <mergeCell ref="B3:F3"/>
    <mergeCell ref="B87:F87"/>
    <mergeCell ref="B164:F16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81EB2-F047-4492-9350-A3D52BC468BF}">
  <dimension ref="A1:AS1152"/>
  <sheetViews>
    <sheetView tabSelected="1" zoomScaleNormal="100" workbookViewId="0">
      <pane ySplit="2" topLeftCell="A3" activePane="bottomLeft" state="frozen"/>
      <selection pane="bottomLeft" activeCell="D8" sqref="D8"/>
    </sheetView>
  </sheetViews>
  <sheetFormatPr baseColWidth="10" defaultColWidth="11.42578125" defaultRowHeight="15" x14ac:dyDescent="0.25"/>
  <cols>
    <col min="1" max="1" width="4.28515625" style="27" customWidth="1"/>
    <col min="2" max="2" width="54.28515625" style="1" customWidth="1"/>
    <col min="3" max="3" width="8" style="2" customWidth="1"/>
    <col min="4" max="4" width="14.85546875" style="3" customWidth="1"/>
    <col min="6" max="6" width="14.28515625" bestFit="1" customWidth="1"/>
    <col min="8" max="8" width="12.42578125" bestFit="1" customWidth="1"/>
  </cols>
  <sheetData>
    <row r="1" spans="1:8" s="62" customFormat="1" ht="21" customHeight="1" x14ac:dyDescent="0.35">
      <c r="A1" s="123" t="s">
        <v>137</v>
      </c>
      <c r="B1" s="123"/>
      <c r="C1" s="123"/>
      <c r="D1" s="123"/>
      <c r="E1" s="123"/>
      <c r="F1" s="124"/>
    </row>
    <row r="2" spans="1:8" s="4" customFormat="1" ht="34.9" customHeight="1" x14ac:dyDescent="0.3">
      <c r="A2" s="64" t="s">
        <v>52</v>
      </c>
      <c r="B2" s="64" t="s">
        <v>0</v>
      </c>
      <c r="C2" s="64" t="s">
        <v>1</v>
      </c>
      <c r="D2" s="65" t="s">
        <v>2</v>
      </c>
      <c r="E2" s="64" t="s">
        <v>3</v>
      </c>
      <c r="F2" s="64" t="s">
        <v>4</v>
      </c>
    </row>
    <row r="3" spans="1:8" s="67" customFormat="1" ht="33" customHeight="1" x14ac:dyDescent="0.2">
      <c r="A3" s="102" t="s">
        <v>128</v>
      </c>
      <c r="B3" s="122" t="s">
        <v>138</v>
      </c>
      <c r="C3" s="122"/>
      <c r="D3" s="122"/>
      <c r="E3" s="122"/>
      <c r="F3" s="122"/>
      <c r="H3" s="77"/>
    </row>
    <row r="4" spans="1:8" s="5" customFormat="1" ht="15.75" x14ac:dyDescent="0.25">
      <c r="A4" s="103" t="s">
        <v>53</v>
      </c>
      <c r="B4" s="10" t="s">
        <v>5</v>
      </c>
      <c r="C4" s="11"/>
      <c r="D4" s="12"/>
      <c r="E4" s="12"/>
      <c r="F4" s="104"/>
    </row>
    <row r="5" spans="1:8" x14ac:dyDescent="0.25">
      <c r="A5" s="32">
        <v>1</v>
      </c>
      <c r="B5" s="13" t="s">
        <v>95</v>
      </c>
      <c r="C5" s="14" t="s">
        <v>6</v>
      </c>
      <c r="D5" s="20">
        <f>92.41</f>
        <v>92.41</v>
      </c>
      <c r="E5" s="33"/>
      <c r="F5" s="36">
        <f>+D5*E5</f>
        <v>0</v>
      </c>
    </row>
    <row r="6" spans="1:8" x14ac:dyDescent="0.25">
      <c r="A6" s="32">
        <v>2</v>
      </c>
      <c r="B6" s="15" t="s">
        <v>7</v>
      </c>
      <c r="C6" s="14" t="s">
        <v>8</v>
      </c>
      <c r="D6" s="20">
        <f>1</f>
        <v>1</v>
      </c>
      <c r="E6" s="33"/>
      <c r="F6" s="36">
        <f t="shared" ref="F6:F63" si="0">+D6*E6</f>
        <v>0</v>
      </c>
    </row>
    <row r="7" spans="1:8" x14ac:dyDescent="0.25">
      <c r="A7" s="32">
        <v>3</v>
      </c>
      <c r="B7" s="13" t="s">
        <v>9</v>
      </c>
      <c r="C7" s="14" t="s">
        <v>10</v>
      </c>
      <c r="D7" s="20">
        <f>32.77+2.261</f>
        <v>35.031000000000006</v>
      </c>
      <c r="E7" s="33"/>
      <c r="F7" s="36">
        <f t="shared" si="0"/>
        <v>0</v>
      </c>
    </row>
    <row r="8" spans="1:8" x14ac:dyDescent="0.25">
      <c r="A8" s="32">
        <v>4</v>
      </c>
      <c r="B8" s="15" t="s">
        <v>68</v>
      </c>
      <c r="C8" s="14" t="s">
        <v>10</v>
      </c>
      <c r="D8" s="20">
        <v>4.5999999999999996</v>
      </c>
      <c r="E8" s="33"/>
      <c r="F8" s="36">
        <f t="shared" si="0"/>
        <v>0</v>
      </c>
    </row>
    <row r="9" spans="1:8" x14ac:dyDescent="0.25">
      <c r="A9" s="32">
        <v>5</v>
      </c>
      <c r="B9" s="15" t="s">
        <v>70</v>
      </c>
      <c r="C9" s="14" t="s">
        <v>10</v>
      </c>
      <c r="D9" s="20">
        <v>3.363</v>
      </c>
      <c r="E9" s="33"/>
      <c r="F9" s="36">
        <f t="shared" si="0"/>
        <v>0</v>
      </c>
    </row>
    <row r="10" spans="1:8" x14ac:dyDescent="0.25">
      <c r="A10" s="32">
        <v>6</v>
      </c>
      <c r="B10" s="15" t="s">
        <v>69</v>
      </c>
      <c r="C10" s="14" t="s">
        <v>10</v>
      </c>
      <c r="D10" s="20">
        <f>2.757+0.387</f>
        <v>3.1440000000000001</v>
      </c>
      <c r="E10" s="33"/>
      <c r="F10" s="36">
        <f t="shared" si="0"/>
        <v>0</v>
      </c>
    </row>
    <row r="11" spans="1:8" x14ac:dyDescent="0.25">
      <c r="A11" s="32">
        <v>7</v>
      </c>
      <c r="B11" s="15" t="s">
        <v>11</v>
      </c>
      <c r="C11" s="14" t="s">
        <v>8</v>
      </c>
      <c r="D11" s="20">
        <v>1</v>
      </c>
      <c r="E11" s="33"/>
      <c r="F11" s="36">
        <f t="shared" si="0"/>
        <v>0</v>
      </c>
    </row>
    <row r="12" spans="1:8" s="41" customFormat="1" x14ac:dyDescent="0.25">
      <c r="A12" s="105"/>
      <c r="B12" s="37" t="s">
        <v>80</v>
      </c>
      <c r="C12" s="38"/>
      <c r="D12" s="39"/>
      <c r="E12" s="40"/>
      <c r="F12" s="106">
        <f>SUM(F5:F11)</f>
        <v>0</v>
      </c>
    </row>
    <row r="13" spans="1:8" s="5" customFormat="1" ht="15.75" x14ac:dyDescent="0.25">
      <c r="A13" s="103" t="s">
        <v>54</v>
      </c>
      <c r="B13" s="10" t="s">
        <v>12</v>
      </c>
      <c r="C13" s="12"/>
      <c r="D13" s="21"/>
      <c r="E13" s="34"/>
      <c r="F13" s="36"/>
    </row>
    <row r="14" spans="1:8" ht="26.25" x14ac:dyDescent="0.25">
      <c r="A14" s="32">
        <v>1</v>
      </c>
      <c r="B14" s="16" t="s">
        <v>71</v>
      </c>
      <c r="C14" s="14" t="s">
        <v>10</v>
      </c>
      <c r="D14" s="22">
        <f>0.78+0.064</f>
        <v>0.84400000000000008</v>
      </c>
      <c r="E14" s="33"/>
      <c r="F14" s="36">
        <f t="shared" si="0"/>
        <v>0</v>
      </c>
    </row>
    <row r="15" spans="1:8" ht="26.25" x14ac:dyDescent="0.25">
      <c r="A15" s="32">
        <v>2</v>
      </c>
      <c r="B15" s="16" t="s">
        <v>96</v>
      </c>
      <c r="C15" s="14" t="s">
        <v>10</v>
      </c>
      <c r="D15" s="20">
        <v>2.5499999999999998</v>
      </c>
      <c r="E15" s="33"/>
      <c r="F15" s="36">
        <f t="shared" si="0"/>
        <v>0</v>
      </c>
    </row>
    <row r="16" spans="1:8" ht="26.25" x14ac:dyDescent="0.25">
      <c r="A16" s="32">
        <v>3</v>
      </c>
      <c r="B16" s="16" t="s">
        <v>13</v>
      </c>
      <c r="C16" s="14" t="s">
        <v>6</v>
      </c>
      <c r="D16" s="20">
        <f>42.48+7.87</f>
        <v>50.349999999999994</v>
      </c>
      <c r="E16" s="33"/>
      <c r="F16" s="36">
        <f t="shared" si="0"/>
        <v>0</v>
      </c>
    </row>
    <row r="17" spans="1:6" x14ac:dyDescent="0.25">
      <c r="A17" s="32">
        <v>4</v>
      </c>
      <c r="B17" s="13" t="s">
        <v>14</v>
      </c>
      <c r="C17" s="14" t="s">
        <v>10</v>
      </c>
      <c r="D17" s="24">
        <v>0.40500000000000003</v>
      </c>
      <c r="E17" s="33"/>
      <c r="F17" s="36">
        <f t="shared" si="0"/>
        <v>0</v>
      </c>
    </row>
    <row r="18" spans="1:6" ht="33" customHeight="1" x14ac:dyDescent="0.25">
      <c r="A18" s="32">
        <v>5</v>
      </c>
      <c r="B18" s="13" t="s">
        <v>31</v>
      </c>
      <c r="C18" s="14" t="s">
        <v>10</v>
      </c>
      <c r="D18" s="24">
        <v>0.875</v>
      </c>
      <c r="E18" s="33"/>
      <c r="F18" s="36">
        <f t="shared" si="0"/>
        <v>0</v>
      </c>
    </row>
    <row r="19" spans="1:6" ht="25.5" x14ac:dyDescent="0.25">
      <c r="A19" s="32">
        <v>6</v>
      </c>
      <c r="B19" s="13" t="s">
        <v>101</v>
      </c>
      <c r="C19" s="14" t="s">
        <v>10</v>
      </c>
      <c r="D19" s="24">
        <v>1.554</v>
      </c>
      <c r="E19" s="33"/>
      <c r="F19" s="36">
        <f t="shared" si="0"/>
        <v>0</v>
      </c>
    </row>
    <row r="20" spans="1:6" x14ac:dyDescent="0.25">
      <c r="A20" s="32">
        <v>7</v>
      </c>
      <c r="B20" s="17" t="s">
        <v>15</v>
      </c>
      <c r="C20" s="14" t="s">
        <v>6</v>
      </c>
      <c r="D20" s="24">
        <v>65.31</v>
      </c>
      <c r="E20" s="33"/>
      <c r="F20" s="36">
        <f t="shared" si="0"/>
        <v>0</v>
      </c>
    </row>
    <row r="21" spans="1:6" ht="29.45" customHeight="1" x14ac:dyDescent="0.25">
      <c r="A21" s="32">
        <v>8</v>
      </c>
      <c r="B21" s="13" t="s">
        <v>30</v>
      </c>
      <c r="C21" s="14" t="s">
        <v>27</v>
      </c>
      <c r="D21" s="24">
        <v>1</v>
      </c>
      <c r="E21" s="33"/>
      <c r="F21" s="36">
        <f t="shared" si="0"/>
        <v>0</v>
      </c>
    </row>
    <row r="22" spans="1:6" s="41" customFormat="1" x14ac:dyDescent="0.25">
      <c r="A22" s="105"/>
      <c r="B22" s="37" t="s">
        <v>81</v>
      </c>
      <c r="C22" s="38"/>
      <c r="D22" s="44"/>
      <c r="E22" s="40"/>
      <c r="F22" s="106">
        <f>SUM(F14:F21)</f>
        <v>0</v>
      </c>
    </row>
    <row r="23" spans="1:6" s="5" customFormat="1" ht="15.75" x14ac:dyDescent="0.25">
      <c r="A23" s="103" t="s">
        <v>55</v>
      </c>
      <c r="B23" s="18" t="s">
        <v>16</v>
      </c>
      <c r="C23" s="12"/>
      <c r="D23" s="45"/>
      <c r="E23" s="34"/>
      <c r="F23" s="36"/>
    </row>
    <row r="24" spans="1:6" x14ac:dyDescent="0.25">
      <c r="A24" s="32">
        <v>1</v>
      </c>
      <c r="B24" s="13" t="s">
        <v>17</v>
      </c>
      <c r="C24" s="14" t="s">
        <v>10</v>
      </c>
      <c r="D24" s="43">
        <v>0.995</v>
      </c>
      <c r="E24" s="33"/>
      <c r="F24" s="36">
        <f t="shared" si="0"/>
        <v>0</v>
      </c>
    </row>
    <row r="25" spans="1:6" ht="25.5" x14ac:dyDescent="0.25">
      <c r="A25" s="32">
        <v>2</v>
      </c>
      <c r="B25" s="13" t="s">
        <v>104</v>
      </c>
      <c r="C25" s="14" t="s">
        <v>10</v>
      </c>
      <c r="D25" s="42">
        <f>2.66</f>
        <v>2.66</v>
      </c>
      <c r="E25" s="33"/>
      <c r="F25" s="36">
        <f t="shared" si="0"/>
        <v>0</v>
      </c>
    </row>
    <row r="26" spans="1:6" ht="25.5" x14ac:dyDescent="0.25">
      <c r="A26" s="32">
        <v>3</v>
      </c>
      <c r="B26" s="13" t="s">
        <v>32</v>
      </c>
      <c r="C26" s="14" t="s">
        <v>10</v>
      </c>
      <c r="D26" s="43">
        <v>0.53</v>
      </c>
      <c r="E26" s="33"/>
      <c r="F26" s="36">
        <f t="shared" si="0"/>
        <v>0</v>
      </c>
    </row>
    <row r="27" spans="1:6" ht="25.5" x14ac:dyDescent="0.25">
      <c r="A27" s="32">
        <v>4</v>
      </c>
      <c r="B27" s="13" t="s">
        <v>72</v>
      </c>
      <c r="C27" s="14" t="s">
        <v>6</v>
      </c>
      <c r="D27" s="24">
        <f>56.5+15.01+1.18</f>
        <v>72.690000000000012</v>
      </c>
      <c r="E27" s="33"/>
      <c r="F27" s="36">
        <f t="shared" si="0"/>
        <v>0</v>
      </c>
    </row>
    <row r="28" spans="1:6" ht="25.5" x14ac:dyDescent="0.25">
      <c r="A28" s="32">
        <v>5</v>
      </c>
      <c r="B28" s="13" t="s">
        <v>51</v>
      </c>
      <c r="C28" s="14" t="s">
        <v>6</v>
      </c>
      <c r="D28" s="24">
        <v>1.92</v>
      </c>
      <c r="E28" s="33"/>
      <c r="F28" s="36">
        <f t="shared" si="0"/>
        <v>0</v>
      </c>
    </row>
    <row r="29" spans="1:6" ht="25.5" x14ac:dyDescent="0.25">
      <c r="A29" s="32">
        <v>6</v>
      </c>
      <c r="B29" s="13" t="s">
        <v>97</v>
      </c>
      <c r="C29" s="14" t="s">
        <v>18</v>
      </c>
      <c r="D29" s="24">
        <v>52</v>
      </c>
      <c r="E29" s="33"/>
      <c r="F29" s="36">
        <f t="shared" si="0"/>
        <v>0</v>
      </c>
    </row>
    <row r="30" spans="1:6" x14ac:dyDescent="0.25">
      <c r="A30" s="32">
        <v>7</v>
      </c>
      <c r="B30" s="13" t="s">
        <v>19</v>
      </c>
      <c r="C30" s="14" t="s">
        <v>6</v>
      </c>
      <c r="D30" s="24">
        <v>149.59</v>
      </c>
      <c r="E30" s="33"/>
      <c r="F30" s="36">
        <f t="shared" si="0"/>
        <v>0</v>
      </c>
    </row>
    <row r="31" spans="1:6" ht="25.5" x14ac:dyDescent="0.25">
      <c r="A31" s="32">
        <v>8</v>
      </c>
      <c r="B31" s="28" t="s">
        <v>73</v>
      </c>
      <c r="C31" s="14" t="s">
        <v>6</v>
      </c>
      <c r="D31" s="24">
        <v>80.78</v>
      </c>
      <c r="E31" s="33"/>
      <c r="F31" s="36">
        <f t="shared" si="0"/>
        <v>0</v>
      </c>
    </row>
    <row r="32" spans="1:6" s="41" customFormat="1" x14ac:dyDescent="0.25">
      <c r="A32" s="105"/>
      <c r="B32" s="37" t="s">
        <v>82</v>
      </c>
      <c r="C32" s="38"/>
      <c r="D32" s="44"/>
      <c r="E32" s="40"/>
      <c r="F32" s="106">
        <f>SUM(F24:F31)</f>
        <v>0</v>
      </c>
    </row>
    <row r="33" spans="1:45" s="6" customFormat="1" ht="15.75" x14ac:dyDescent="0.25">
      <c r="A33" s="107" t="s">
        <v>56</v>
      </c>
      <c r="B33" s="29" t="s">
        <v>102</v>
      </c>
      <c r="C33" s="19"/>
      <c r="D33" s="46"/>
      <c r="E33" s="33"/>
      <c r="F33" s="36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</row>
    <row r="34" spans="1:45" ht="38.25" x14ac:dyDescent="0.25">
      <c r="A34" s="32">
        <v>1</v>
      </c>
      <c r="B34" s="28" t="s">
        <v>64</v>
      </c>
      <c r="C34" s="14" t="s">
        <v>18</v>
      </c>
      <c r="D34" s="24">
        <v>4</v>
      </c>
      <c r="E34" s="33"/>
      <c r="F34" s="36">
        <f t="shared" si="0"/>
        <v>0</v>
      </c>
    </row>
    <row r="35" spans="1:45" ht="38.25" x14ac:dyDescent="0.25">
      <c r="A35" s="32">
        <v>2</v>
      </c>
      <c r="B35" s="28" t="s">
        <v>65</v>
      </c>
      <c r="C35" s="14" t="s">
        <v>18</v>
      </c>
      <c r="D35" s="24">
        <v>1</v>
      </c>
      <c r="E35" s="33"/>
      <c r="F35" s="36">
        <f t="shared" si="0"/>
        <v>0</v>
      </c>
    </row>
    <row r="36" spans="1:45" s="41" customFormat="1" x14ac:dyDescent="0.25">
      <c r="A36" s="105"/>
      <c r="B36" s="37" t="s">
        <v>83</v>
      </c>
      <c r="C36" s="38"/>
      <c r="D36" s="44"/>
      <c r="E36" s="40"/>
      <c r="F36" s="106">
        <f>SUM(F34:F35)</f>
        <v>0</v>
      </c>
    </row>
    <row r="37" spans="1:45" x14ac:dyDescent="0.25">
      <c r="A37" s="108" t="s">
        <v>57</v>
      </c>
      <c r="B37" s="29" t="s">
        <v>21</v>
      </c>
      <c r="C37" s="14"/>
      <c r="D37" s="24"/>
      <c r="E37" s="33"/>
      <c r="F37" s="36"/>
    </row>
    <row r="38" spans="1:45" ht="25.5" x14ac:dyDescent="0.25">
      <c r="A38" s="32">
        <v>1</v>
      </c>
      <c r="B38" s="28" t="s">
        <v>34</v>
      </c>
      <c r="C38" s="14" t="s">
        <v>26</v>
      </c>
      <c r="D38" s="24">
        <v>16.8</v>
      </c>
      <c r="E38" s="33"/>
      <c r="F38" s="36">
        <f t="shared" si="0"/>
        <v>0</v>
      </c>
    </row>
    <row r="39" spans="1:45" x14ac:dyDescent="0.25">
      <c r="A39" s="32">
        <v>2</v>
      </c>
      <c r="B39" s="28" t="s">
        <v>28</v>
      </c>
      <c r="C39" s="14" t="s">
        <v>6</v>
      </c>
      <c r="D39" s="24">
        <f>10.53+5.2</f>
        <v>15.73</v>
      </c>
      <c r="E39" s="33"/>
      <c r="F39" s="36">
        <f t="shared" si="0"/>
        <v>0</v>
      </c>
    </row>
    <row r="40" spans="1:45" s="41" customFormat="1" x14ac:dyDescent="0.25">
      <c r="A40" s="105"/>
      <c r="B40" s="37" t="s">
        <v>84</v>
      </c>
      <c r="C40" s="38"/>
      <c r="D40" s="44"/>
      <c r="E40" s="40"/>
      <c r="F40" s="106">
        <f>SUM(F38:F39)</f>
        <v>0</v>
      </c>
    </row>
    <row r="41" spans="1:45" x14ac:dyDescent="0.25">
      <c r="A41" s="108" t="s">
        <v>58</v>
      </c>
      <c r="B41" s="29" t="s">
        <v>22</v>
      </c>
      <c r="C41" s="14"/>
      <c r="D41" s="24"/>
      <c r="E41" s="33"/>
      <c r="F41" s="36"/>
    </row>
    <row r="42" spans="1:45" x14ac:dyDescent="0.25">
      <c r="A42" s="32">
        <v>1</v>
      </c>
      <c r="B42" s="30" t="s">
        <v>23</v>
      </c>
      <c r="C42" s="14" t="s">
        <v>6</v>
      </c>
      <c r="D42" s="24">
        <v>5.28</v>
      </c>
      <c r="E42" s="33"/>
      <c r="F42" s="36">
        <f t="shared" si="0"/>
        <v>0</v>
      </c>
    </row>
    <row r="43" spans="1:45" s="41" customFormat="1" x14ac:dyDescent="0.25">
      <c r="A43" s="105"/>
      <c r="B43" s="37" t="s">
        <v>85</v>
      </c>
      <c r="C43" s="38"/>
      <c r="D43" s="44"/>
      <c r="E43" s="40"/>
      <c r="F43" s="106">
        <f>F42</f>
        <v>0</v>
      </c>
    </row>
    <row r="44" spans="1:45" x14ac:dyDescent="0.25">
      <c r="A44" s="108" t="s">
        <v>59</v>
      </c>
      <c r="B44" s="29" t="s">
        <v>24</v>
      </c>
      <c r="C44" s="14"/>
      <c r="D44" s="24"/>
      <c r="E44" s="33"/>
      <c r="F44" s="36"/>
    </row>
    <row r="45" spans="1:45" ht="25.5" x14ac:dyDescent="0.25">
      <c r="A45" s="32">
        <v>1</v>
      </c>
      <c r="B45" s="28" t="s">
        <v>92</v>
      </c>
      <c r="C45" s="14" t="s">
        <v>6</v>
      </c>
      <c r="D45" s="24">
        <v>59.56</v>
      </c>
      <c r="E45" s="33"/>
      <c r="F45" s="36">
        <f t="shared" si="0"/>
        <v>0</v>
      </c>
    </row>
    <row r="46" spans="1:45" ht="25.5" x14ac:dyDescent="0.25">
      <c r="A46" s="32">
        <v>2</v>
      </c>
      <c r="B46" s="28" t="s">
        <v>66</v>
      </c>
      <c r="C46" s="14" t="s">
        <v>6</v>
      </c>
      <c r="D46" s="24">
        <v>18.8</v>
      </c>
      <c r="E46" s="33"/>
      <c r="F46" s="36">
        <f t="shared" si="0"/>
        <v>0</v>
      </c>
    </row>
    <row r="47" spans="1:45" s="41" customFormat="1" x14ac:dyDescent="0.25">
      <c r="A47" s="105"/>
      <c r="B47" s="37" t="s">
        <v>86</v>
      </c>
      <c r="C47" s="38"/>
      <c r="D47" s="44"/>
      <c r="E47" s="40"/>
      <c r="F47" s="106">
        <f>SUM(F45:F46)</f>
        <v>0</v>
      </c>
    </row>
    <row r="48" spans="1:45" x14ac:dyDescent="0.25">
      <c r="A48" s="108" t="s">
        <v>60</v>
      </c>
      <c r="B48" s="29" t="s">
        <v>25</v>
      </c>
      <c r="C48" s="14"/>
      <c r="D48" s="24"/>
      <c r="E48" s="33"/>
      <c r="F48" s="36"/>
    </row>
    <row r="49" spans="1:6" ht="26.25" x14ac:dyDescent="0.25">
      <c r="A49" s="32">
        <v>1</v>
      </c>
      <c r="B49" s="31" t="s">
        <v>94</v>
      </c>
      <c r="C49" s="14" t="s">
        <v>18</v>
      </c>
      <c r="D49" s="24">
        <v>2</v>
      </c>
      <c r="E49" s="33"/>
      <c r="F49" s="36">
        <f t="shared" si="0"/>
        <v>0</v>
      </c>
    </row>
    <row r="50" spans="1:6" ht="26.25" x14ac:dyDescent="0.25">
      <c r="A50" s="32">
        <v>2</v>
      </c>
      <c r="B50" s="31" t="s">
        <v>74</v>
      </c>
      <c r="C50" s="14" t="s">
        <v>18</v>
      </c>
      <c r="D50" s="24">
        <v>2</v>
      </c>
      <c r="E50" s="33"/>
      <c r="F50" s="36">
        <f t="shared" si="0"/>
        <v>0</v>
      </c>
    </row>
    <row r="51" spans="1:6" ht="26.25" x14ac:dyDescent="0.25">
      <c r="A51" s="32">
        <v>3</v>
      </c>
      <c r="B51" s="16" t="s">
        <v>75</v>
      </c>
      <c r="C51" s="14" t="s">
        <v>18</v>
      </c>
      <c r="D51" s="24">
        <v>2</v>
      </c>
      <c r="E51" s="33"/>
      <c r="F51" s="36">
        <f t="shared" si="0"/>
        <v>0</v>
      </c>
    </row>
    <row r="52" spans="1:6" x14ac:dyDescent="0.25">
      <c r="A52" s="32">
        <v>4</v>
      </c>
      <c r="B52" s="16" t="s">
        <v>38</v>
      </c>
      <c r="C52" s="14" t="s">
        <v>26</v>
      </c>
      <c r="D52" s="24">
        <v>8.9</v>
      </c>
      <c r="E52" s="33"/>
      <c r="F52" s="36">
        <f t="shared" si="0"/>
        <v>0</v>
      </c>
    </row>
    <row r="53" spans="1:6" x14ac:dyDescent="0.25">
      <c r="A53" s="32">
        <v>5</v>
      </c>
      <c r="B53" s="16" t="s">
        <v>37</v>
      </c>
      <c r="C53" s="14" t="s">
        <v>26</v>
      </c>
      <c r="D53" s="24">
        <v>2.6</v>
      </c>
      <c r="E53" s="33"/>
      <c r="F53" s="36">
        <f t="shared" si="0"/>
        <v>0</v>
      </c>
    </row>
    <row r="54" spans="1:6" s="41" customFormat="1" x14ac:dyDescent="0.25">
      <c r="A54" s="105"/>
      <c r="B54" s="37" t="s">
        <v>87</v>
      </c>
      <c r="C54" s="38"/>
      <c r="D54" s="44"/>
      <c r="E54" s="40"/>
      <c r="F54" s="106">
        <f>SUM(F49:F53)</f>
        <v>0</v>
      </c>
    </row>
    <row r="55" spans="1:6" x14ac:dyDescent="0.25">
      <c r="A55" s="108" t="s">
        <v>61</v>
      </c>
      <c r="B55" s="18" t="s">
        <v>29</v>
      </c>
      <c r="C55" s="14"/>
      <c r="D55" s="24"/>
      <c r="E55" s="33"/>
      <c r="F55" s="36"/>
    </row>
    <row r="56" spans="1:6" ht="25.5" x14ac:dyDescent="0.25">
      <c r="A56" s="32">
        <v>1</v>
      </c>
      <c r="B56" s="13" t="s">
        <v>76</v>
      </c>
      <c r="C56" s="14" t="s">
        <v>27</v>
      </c>
      <c r="D56" s="24">
        <v>1</v>
      </c>
      <c r="E56" s="33"/>
      <c r="F56" s="36">
        <f t="shared" si="0"/>
        <v>0</v>
      </c>
    </row>
    <row r="57" spans="1:6" ht="25.5" x14ac:dyDescent="0.25">
      <c r="A57" s="32">
        <v>2</v>
      </c>
      <c r="B57" s="13" t="s">
        <v>43</v>
      </c>
      <c r="C57" s="14" t="s">
        <v>26</v>
      </c>
      <c r="D57" s="24">
        <v>2</v>
      </c>
      <c r="E57" s="33"/>
      <c r="F57" s="36">
        <f t="shared" si="0"/>
        <v>0</v>
      </c>
    </row>
    <row r="58" spans="1:6" ht="25.5" x14ac:dyDescent="0.25">
      <c r="A58" s="32">
        <v>3</v>
      </c>
      <c r="B58" s="13" t="s">
        <v>77</v>
      </c>
      <c r="C58" s="14" t="s">
        <v>6</v>
      </c>
      <c r="D58" s="24">
        <v>1.8</v>
      </c>
      <c r="E58" s="33"/>
      <c r="F58" s="36">
        <f t="shared" si="0"/>
        <v>0</v>
      </c>
    </row>
    <row r="59" spans="1:6" ht="25.5" x14ac:dyDescent="0.25">
      <c r="A59" s="32">
        <v>4</v>
      </c>
      <c r="B59" s="13" t="s">
        <v>109</v>
      </c>
      <c r="C59" s="14" t="s">
        <v>6</v>
      </c>
      <c r="D59" s="24">
        <v>8.5</v>
      </c>
      <c r="E59" s="33"/>
      <c r="F59" s="36">
        <f t="shared" si="0"/>
        <v>0</v>
      </c>
    </row>
    <row r="60" spans="1:6" ht="25.5" x14ac:dyDescent="0.25">
      <c r="A60" s="32">
        <v>5</v>
      </c>
      <c r="B60" s="25" t="s">
        <v>35</v>
      </c>
      <c r="C60" s="14" t="s">
        <v>27</v>
      </c>
      <c r="D60" s="24">
        <v>1</v>
      </c>
      <c r="E60" s="33"/>
      <c r="F60" s="36">
        <f t="shared" si="0"/>
        <v>0</v>
      </c>
    </row>
    <row r="61" spans="1:6" ht="38.25" x14ac:dyDescent="0.25">
      <c r="A61" s="32">
        <v>6</v>
      </c>
      <c r="B61" s="13" t="s">
        <v>98</v>
      </c>
      <c r="C61" s="14" t="s">
        <v>27</v>
      </c>
      <c r="D61" s="24">
        <v>1</v>
      </c>
      <c r="E61" s="33"/>
      <c r="F61" s="36">
        <f t="shared" si="0"/>
        <v>0</v>
      </c>
    </row>
    <row r="62" spans="1:6" ht="46.15" customHeight="1" x14ac:dyDescent="0.25">
      <c r="A62" s="32">
        <v>7</v>
      </c>
      <c r="B62" s="13" t="s">
        <v>99</v>
      </c>
      <c r="C62" s="14" t="s">
        <v>27</v>
      </c>
      <c r="D62" s="24">
        <v>1</v>
      </c>
      <c r="E62" s="33"/>
      <c r="F62" s="36">
        <f t="shared" si="0"/>
        <v>0</v>
      </c>
    </row>
    <row r="63" spans="1:6" ht="25.5" x14ac:dyDescent="0.25">
      <c r="A63" s="32">
        <v>8</v>
      </c>
      <c r="B63" s="13" t="s">
        <v>100</v>
      </c>
      <c r="C63" s="14" t="s">
        <v>27</v>
      </c>
      <c r="D63" s="24">
        <v>1</v>
      </c>
      <c r="E63" s="33"/>
      <c r="F63" s="36">
        <f t="shared" si="0"/>
        <v>0</v>
      </c>
    </row>
    <row r="64" spans="1:6" s="41" customFormat="1" x14ac:dyDescent="0.25">
      <c r="A64" s="105"/>
      <c r="B64" s="37" t="s">
        <v>88</v>
      </c>
      <c r="C64" s="38"/>
      <c r="D64" s="44"/>
      <c r="E64" s="40"/>
      <c r="F64" s="106">
        <f>SUM(F56:F63)</f>
        <v>0</v>
      </c>
    </row>
    <row r="65" spans="1:6" s="41" customFormat="1" x14ac:dyDescent="0.25">
      <c r="A65" s="109" t="s">
        <v>62</v>
      </c>
      <c r="B65" s="104" t="s">
        <v>113</v>
      </c>
      <c r="C65" s="12"/>
      <c r="D65" s="45"/>
      <c r="E65" s="34"/>
      <c r="F65" s="110"/>
    </row>
    <row r="66" spans="1:6" s="50" customFormat="1" ht="26.25" x14ac:dyDescent="0.25">
      <c r="A66" s="111">
        <v>1</v>
      </c>
      <c r="B66" s="16" t="s">
        <v>112</v>
      </c>
      <c r="C66" s="14" t="s">
        <v>26</v>
      </c>
      <c r="D66" s="24">
        <v>2</v>
      </c>
      <c r="E66" s="33"/>
      <c r="F66" s="36">
        <f>+E66*D66</f>
        <v>0</v>
      </c>
    </row>
    <row r="67" spans="1:6" s="50" customFormat="1" ht="26.25" x14ac:dyDescent="0.25">
      <c r="A67" s="111">
        <v>2</v>
      </c>
      <c r="B67" s="16" t="s">
        <v>110</v>
      </c>
      <c r="C67" s="14" t="s">
        <v>6</v>
      </c>
      <c r="D67" s="24">
        <v>1.8</v>
      </c>
      <c r="E67" s="33"/>
      <c r="F67" s="36">
        <f t="shared" ref="F67:F71" si="1">+E67*D67</f>
        <v>0</v>
      </c>
    </row>
    <row r="68" spans="1:6" s="50" customFormat="1" ht="26.25" x14ac:dyDescent="0.25">
      <c r="A68" s="111">
        <v>3</v>
      </c>
      <c r="B68" s="16" t="s">
        <v>109</v>
      </c>
      <c r="C68" s="14" t="s">
        <v>6</v>
      </c>
      <c r="D68" s="24">
        <v>7.52</v>
      </c>
      <c r="E68" s="33"/>
      <c r="F68" s="36">
        <f t="shared" si="1"/>
        <v>0</v>
      </c>
    </row>
    <row r="69" spans="1:6" s="50" customFormat="1" ht="39" x14ac:dyDescent="0.25">
      <c r="A69" s="111">
        <v>4</v>
      </c>
      <c r="B69" s="16" t="s">
        <v>39</v>
      </c>
      <c r="C69" s="14" t="s">
        <v>27</v>
      </c>
      <c r="D69" s="24">
        <v>1</v>
      </c>
      <c r="E69" s="33"/>
      <c r="F69" s="36">
        <f t="shared" si="1"/>
        <v>0</v>
      </c>
    </row>
    <row r="70" spans="1:6" s="50" customFormat="1" ht="26.25" x14ac:dyDescent="0.25">
      <c r="A70" s="111">
        <v>5</v>
      </c>
      <c r="B70" s="16" t="s">
        <v>105</v>
      </c>
      <c r="C70" s="14" t="s">
        <v>27</v>
      </c>
      <c r="D70" s="24">
        <v>1</v>
      </c>
      <c r="E70" s="33"/>
      <c r="F70" s="36">
        <f t="shared" si="1"/>
        <v>0</v>
      </c>
    </row>
    <row r="71" spans="1:6" s="50" customFormat="1" ht="39" x14ac:dyDescent="0.25">
      <c r="A71" s="111">
        <v>6</v>
      </c>
      <c r="B71" s="16" t="s">
        <v>111</v>
      </c>
      <c r="C71" s="14" t="s">
        <v>27</v>
      </c>
      <c r="D71" s="24">
        <v>1</v>
      </c>
      <c r="E71" s="33"/>
      <c r="F71" s="36">
        <f t="shared" si="1"/>
        <v>0</v>
      </c>
    </row>
    <row r="72" spans="1:6" s="41" customFormat="1" x14ac:dyDescent="0.25">
      <c r="A72" s="109"/>
      <c r="B72" s="104" t="s">
        <v>89</v>
      </c>
      <c r="C72" s="12"/>
      <c r="D72" s="45"/>
      <c r="E72" s="34"/>
      <c r="F72" s="110">
        <f>SUM(F66:F71)</f>
        <v>0</v>
      </c>
    </row>
    <row r="73" spans="1:6" x14ac:dyDescent="0.25">
      <c r="A73" s="108" t="s">
        <v>62</v>
      </c>
      <c r="B73" s="26" t="s">
        <v>63</v>
      </c>
      <c r="D73" s="47"/>
      <c r="E73" s="35"/>
      <c r="F73" s="36"/>
    </row>
    <row r="74" spans="1:6" ht="45" x14ac:dyDescent="0.25">
      <c r="A74" s="32">
        <v>1</v>
      </c>
      <c r="B74" s="1" t="s">
        <v>78</v>
      </c>
      <c r="C74" s="2" t="s">
        <v>40</v>
      </c>
      <c r="D74" s="47">
        <v>1.4</v>
      </c>
      <c r="E74" s="35"/>
      <c r="F74" s="36">
        <f t="shared" ref="F74:F84" si="2">+D74*E74</f>
        <v>0</v>
      </c>
    </row>
    <row r="75" spans="1:6" ht="45" x14ac:dyDescent="0.25">
      <c r="A75" s="32">
        <v>2</v>
      </c>
      <c r="B75" s="1" t="s">
        <v>42</v>
      </c>
      <c r="C75" s="2" t="s">
        <v>41</v>
      </c>
      <c r="D75" s="47">
        <v>1</v>
      </c>
      <c r="E75" s="35"/>
      <c r="F75" s="36">
        <f t="shared" si="2"/>
        <v>0</v>
      </c>
    </row>
    <row r="76" spans="1:6" ht="34.9" customHeight="1" x14ac:dyDescent="0.25">
      <c r="A76" s="32">
        <v>3</v>
      </c>
      <c r="B76" s="1" t="s">
        <v>48</v>
      </c>
      <c r="C76" s="2" t="s">
        <v>49</v>
      </c>
      <c r="D76" s="47">
        <v>1</v>
      </c>
      <c r="E76" s="35"/>
      <c r="F76" s="36">
        <f t="shared" si="2"/>
        <v>0</v>
      </c>
    </row>
    <row r="77" spans="1:6" ht="30" x14ac:dyDescent="0.25">
      <c r="A77" s="32">
        <v>4</v>
      </c>
      <c r="B77" s="1" t="s">
        <v>50</v>
      </c>
      <c r="C77" s="2" t="s">
        <v>49</v>
      </c>
      <c r="D77" s="47">
        <v>1</v>
      </c>
      <c r="E77" s="35"/>
      <c r="F77" s="36">
        <f t="shared" si="2"/>
        <v>0</v>
      </c>
    </row>
    <row r="78" spans="1:6" ht="45" x14ac:dyDescent="0.25">
      <c r="A78" s="32">
        <v>5</v>
      </c>
      <c r="B78" s="1" t="s">
        <v>79</v>
      </c>
      <c r="C78" s="2" t="s">
        <v>49</v>
      </c>
      <c r="D78" s="47">
        <v>1</v>
      </c>
      <c r="E78" s="35"/>
      <c r="F78" s="36">
        <f t="shared" si="2"/>
        <v>0</v>
      </c>
    </row>
    <row r="79" spans="1:6" ht="60" x14ac:dyDescent="0.25">
      <c r="A79" s="32">
        <v>6</v>
      </c>
      <c r="B79" s="1" t="s">
        <v>93</v>
      </c>
      <c r="C79" s="2" t="s">
        <v>40</v>
      </c>
      <c r="D79" s="47">
        <v>26.46</v>
      </c>
      <c r="E79" s="35"/>
      <c r="F79" s="36">
        <f t="shared" si="2"/>
        <v>0</v>
      </c>
    </row>
    <row r="80" spans="1:6" ht="90" x14ac:dyDescent="0.25">
      <c r="A80" s="32">
        <v>7</v>
      </c>
      <c r="B80" s="1" t="s">
        <v>127</v>
      </c>
      <c r="C80" s="2" t="s">
        <v>27</v>
      </c>
      <c r="D80" s="47">
        <v>1</v>
      </c>
      <c r="E80" s="35"/>
      <c r="F80" s="36">
        <f t="shared" si="2"/>
        <v>0</v>
      </c>
    </row>
    <row r="81" spans="1:7" x14ac:dyDescent="0.25">
      <c r="A81" s="32">
        <v>8</v>
      </c>
      <c r="B81" s="1" t="s">
        <v>47</v>
      </c>
      <c r="C81" s="2" t="s">
        <v>41</v>
      </c>
      <c r="D81" s="47">
        <v>3</v>
      </c>
      <c r="E81" s="35"/>
      <c r="F81" s="36">
        <f t="shared" si="2"/>
        <v>0</v>
      </c>
    </row>
    <row r="82" spans="1:7" x14ac:dyDescent="0.25">
      <c r="A82" s="32">
        <v>9</v>
      </c>
      <c r="B82" s="1" t="s">
        <v>45</v>
      </c>
      <c r="C82" s="2" t="s">
        <v>41</v>
      </c>
      <c r="D82" s="47">
        <v>3</v>
      </c>
      <c r="E82" s="35"/>
      <c r="F82" s="36">
        <f t="shared" si="2"/>
        <v>0</v>
      </c>
    </row>
    <row r="83" spans="1:7" x14ac:dyDescent="0.25">
      <c r="A83" s="32">
        <v>10</v>
      </c>
      <c r="B83" s="1" t="s">
        <v>44</v>
      </c>
      <c r="C83" s="2" t="s">
        <v>41</v>
      </c>
      <c r="D83" s="47">
        <v>3</v>
      </c>
      <c r="E83" s="35"/>
      <c r="F83" s="36">
        <f t="shared" si="2"/>
        <v>0</v>
      </c>
    </row>
    <row r="84" spans="1:7" x14ac:dyDescent="0.25">
      <c r="A84" s="32">
        <v>11</v>
      </c>
      <c r="B84" s="1" t="s">
        <v>46</v>
      </c>
      <c r="C84" s="2" t="s">
        <v>41</v>
      </c>
      <c r="D84" s="47">
        <v>5</v>
      </c>
      <c r="E84" s="35"/>
      <c r="F84" s="36">
        <f t="shared" si="2"/>
        <v>0</v>
      </c>
    </row>
    <row r="85" spans="1:7" s="41" customFormat="1" x14ac:dyDescent="0.25">
      <c r="A85" s="105"/>
      <c r="B85" s="37" t="s">
        <v>140</v>
      </c>
      <c r="C85" s="38"/>
      <c r="D85" s="44"/>
      <c r="E85" s="40"/>
      <c r="F85" s="106">
        <f>SUM(F74:F84)</f>
        <v>0</v>
      </c>
    </row>
    <row r="86" spans="1:7" x14ac:dyDescent="0.25">
      <c r="A86" s="112"/>
      <c r="B86" s="79" t="s">
        <v>141</v>
      </c>
      <c r="C86" s="80"/>
      <c r="D86" s="81"/>
      <c r="E86" s="81"/>
      <c r="F86" s="82">
        <f>F85+F64+F54+F47+F43+F40+F36+F32+F22+F12+F72</f>
        <v>0</v>
      </c>
    </row>
    <row r="87" spans="1:7" s="67" customFormat="1" ht="84.6" customHeight="1" x14ac:dyDescent="0.25">
      <c r="A87" s="102" t="s">
        <v>130</v>
      </c>
      <c r="B87" s="122" t="s">
        <v>149</v>
      </c>
      <c r="C87" s="122"/>
      <c r="D87" s="122"/>
      <c r="E87" s="122"/>
      <c r="F87" s="122"/>
    </row>
    <row r="88" spans="1:7" ht="15.75" x14ac:dyDescent="0.25">
      <c r="A88" s="103" t="s">
        <v>53</v>
      </c>
      <c r="B88" s="10" t="s">
        <v>5</v>
      </c>
      <c r="C88" s="11"/>
      <c r="D88" s="12"/>
      <c r="E88" s="12"/>
      <c r="F88" s="104"/>
    </row>
    <row r="89" spans="1:7" x14ac:dyDescent="0.25">
      <c r="A89" s="32">
        <v>1</v>
      </c>
      <c r="B89" s="13" t="s">
        <v>67</v>
      </c>
      <c r="C89" s="14" t="s">
        <v>6</v>
      </c>
      <c r="D89" s="20">
        <f>86.53*5</f>
        <v>432.65</v>
      </c>
      <c r="E89" s="33"/>
      <c r="F89" s="36">
        <f>+D89*E89</f>
        <v>0</v>
      </c>
    </row>
    <row r="90" spans="1:7" x14ac:dyDescent="0.25">
      <c r="A90" s="32">
        <v>2</v>
      </c>
      <c r="B90" s="15" t="s">
        <v>7</v>
      </c>
      <c r="C90" s="14" t="s">
        <v>8</v>
      </c>
      <c r="D90" s="20">
        <f>1*5</f>
        <v>5</v>
      </c>
      <c r="E90" s="33"/>
      <c r="F90" s="36">
        <f t="shared" ref="F90:F136" si="3">+D90*E90</f>
        <v>0</v>
      </c>
    </row>
    <row r="91" spans="1:7" x14ac:dyDescent="0.25">
      <c r="A91" s="32">
        <v>3</v>
      </c>
      <c r="B91" s="13" t="s">
        <v>106</v>
      </c>
      <c r="C91" s="14" t="s">
        <v>10</v>
      </c>
      <c r="D91" s="20">
        <f>36.801*5</f>
        <v>184.005</v>
      </c>
      <c r="E91" s="33"/>
      <c r="F91" s="36">
        <f t="shared" si="3"/>
        <v>0</v>
      </c>
    </row>
    <row r="92" spans="1:7" x14ac:dyDescent="0.25">
      <c r="A92" s="32">
        <v>4</v>
      </c>
      <c r="B92" s="15" t="s">
        <v>68</v>
      </c>
      <c r="C92" s="14" t="s">
        <v>10</v>
      </c>
      <c r="D92" s="20">
        <f>4.335*5</f>
        <v>21.675000000000001</v>
      </c>
      <c r="E92" s="33"/>
      <c r="F92" s="36">
        <f t="shared" si="3"/>
        <v>0</v>
      </c>
    </row>
    <row r="93" spans="1:7" x14ac:dyDescent="0.25">
      <c r="A93" s="32">
        <v>5</v>
      </c>
      <c r="B93" s="15" t="s">
        <v>70</v>
      </c>
      <c r="C93" s="14" t="s">
        <v>10</v>
      </c>
      <c r="D93" s="20">
        <f>3.582*5</f>
        <v>17.91</v>
      </c>
      <c r="E93" s="33"/>
      <c r="F93" s="36">
        <f t="shared" si="3"/>
        <v>0</v>
      </c>
    </row>
    <row r="94" spans="1:7" x14ac:dyDescent="0.25">
      <c r="A94" s="32">
        <v>6</v>
      </c>
      <c r="B94" s="15" t="s">
        <v>69</v>
      </c>
      <c r="C94" s="14" t="s">
        <v>10</v>
      </c>
      <c r="D94" s="20">
        <f>2.227*5</f>
        <v>11.135</v>
      </c>
      <c r="E94" s="33"/>
      <c r="F94" s="36">
        <f t="shared" si="3"/>
        <v>0</v>
      </c>
    </row>
    <row r="95" spans="1:7" x14ac:dyDescent="0.25">
      <c r="A95" s="32">
        <v>7</v>
      </c>
      <c r="B95" s="15" t="s">
        <v>11</v>
      </c>
      <c r="C95" s="14" t="s">
        <v>8</v>
      </c>
      <c r="D95" s="20">
        <f>1*5</f>
        <v>5</v>
      </c>
      <c r="E95" s="33"/>
      <c r="F95" s="36">
        <f t="shared" si="3"/>
        <v>0</v>
      </c>
    </row>
    <row r="96" spans="1:7" x14ac:dyDescent="0.25">
      <c r="A96" s="105"/>
      <c r="B96" s="37" t="s">
        <v>80</v>
      </c>
      <c r="C96" s="38"/>
      <c r="D96" s="39"/>
      <c r="E96" s="40"/>
      <c r="F96" s="106">
        <f>SUM(F89:F95)</f>
        <v>0</v>
      </c>
      <c r="G96" s="63"/>
    </row>
    <row r="97" spans="1:7" ht="15.75" x14ac:dyDescent="0.25">
      <c r="A97" s="103" t="s">
        <v>54</v>
      </c>
      <c r="B97" s="10" t="s">
        <v>12</v>
      </c>
      <c r="C97" s="12"/>
      <c r="D97" s="21"/>
      <c r="E97" s="34"/>
      <c r="F97" s="36"/>
    </row>
    <row r="98" spans="1:7" ht="26.25" x14ac:dyDescent="0.25">
      <c r="A98" s="32">
        <v>1</v>
      </c>
      <c r="B98" s="16" t="s">
        <v>107</v>
      </c>
      <c r="C98" s="14" t="s">
        <v>10</v>
      </c>
      <c r="D98" s="22">
        <f>0.723*5</f>
        <v>3.6149999999999998</v>
      </c>
      <c r="E98" s="33"/>
      <c r="F98" s="36">
        <f t="shared" si="3"/>
        <v>0</v>
      </c>
    </row>
    <row r="99" spans="1:7" ht="26.25" x14ac:dyDescent="0.25">
      <c r="A99" s="32">
        <v>2</v>
      </c>
      <c r="B99" s="16" t="s">
        <v>108</v>
      </c>
      <c r="C99" s="14" t="s">
        <v>10</v>
      </c>
      <c r="D99" s="20">
        <f>2.89*5</f>
        <v>14.450000000000001</v>
      </c>
      <c r="E99" s="33"/>
      <c r="F99" s="36">
        <f t="shared" si="3"/>
        <v>0</v>
      </c>
    </row>
    <row r="100" spans="1:7" ht="26.25" x14ac:dyDescent="0.25">
      <c r="A100" s="32">
        <v>3</v>
      </c>
      <c r="B100" s="16" t="s">
        <v>13</v>
      </c>
      <c r="C100" s="14" t="s">
        <v>6</v>
      </c>
      <c r="D100" s="20">
        <f>60*5</f>
        <v>300</v>
      </c>
      <c r="E100" s="33"/>
      <c r="F100" s="36">
        <f t="shared" si="3"/>
        <v>0</v>
      </c>
    </row>
    <row r="101" spans="1:7" x14ac:dyDescent="0.25">
      <c r="A101" s="32">
        <v>4</v>
      </c>
      <c r="B101" s="13" t="s">
        <v>14</v>
      </c>
      <c r="C101" s="14" t="s">
        <v>10</v>
      </c>
      <c r="D101" s="24">
        <f>0.405*5</f>
        <v>2.0250000000000004</v>
      </c>
      <c r="E101" s="33"/>
      <c r="F101" s="36">
        <f t="shared" si="3"/>
        <v>0</v>
      </c>
    </row>
    <row r="102" spans="1:7" ht="38.25" x14ac:dyDescent="0.25">
      <c r="A102" s="32">
        <v>5</v>
      </c>
      <c r="B102" s="13" t="s">
        <v>31</v>
      </c>
      <c r="C102" s="14" t="s">
        <v>10</v>
      </c>
      <c r="D102" s="24">
        <f>1.08*5</f>
        <v>5.4</v>
      </c>
      <c r="E102" s="33"/>
      <c r="F102" s="36">
        <f t="shared" si="3"/>
        <v>0</v>
      </c>
    </row>
    <row r="103" spans="1:7" ht="25.5" x14ac:dyDescent="0.25">
      <c r="A103" s="32">
        <v>6</v>
      </c>
      <c r="B103" s="13" t="s">
        <v>101</v>
      </c>
      <c r="C103" s="14" t="s">
        <v>10</v>
      </c>
      <c r="D103" s="24">
        <f>1.96*5</f>
        <v>9.8000000000000007</v>
      </c>
      <c r="E103" s="33"/>
      <c r="F103" s="36">
        <f t="shared" si="3"/>
        <v>0</v>
      </c>
    </row>
    <row r="104" spans="1:7" x14ac:dyDescent="0.25">
      <c r="A104" s="32">
        <v>7</v>
      </c>
      <c r="B104" s="17" t="s">
        <v>15</v>
      </c>
      <c r="C104" s="14" t="s">
        <v>6</v>
      </c>
      <c r="D104" s="20">
        <f>74*5</f>
        <v>370</v>
      </c>
      <c r="E104" s="33"/>
      <c r="F104" s="36">
        <f t="shared" si="3"/>
        <v>0</v>
      </c>
    </row>
    <row r="105" spans="1:7" x14ac:dyDescent="0.25">
      <c r="A105" s="105"/>
      <c r="B105" s="37" t="s">
        <v>81</v>
      </c>
      <c r="C105" s="38"/>
      <c r="D105" s="39"/>
      <c r="E105" s="40"/>
      <c r="F105" s="106">
        <f>SUM(F98:F104)</f>
        <v>0</v>
      </c>
      <c r="G105" s="63"/>
    </row>
    <row r="106" spans="1:7" ht="15.75" x14ac:dyDescent="0.25">
      <c r="A106" s="103" t="s">
        <v>55</v>
      </c>
      <c r="B106" s="18" t="s">
        <v>16</v>
      </c>
      <c r="C106" s="12"/>
      <c r="D106" s="21"/>
      <c r="E106" s="34"/>
      <c r="F106" s="36"/>
    </row>
    <row r="107" spans="1:7" x14ac:dyDescent="0.25">
      <c r="A107" s="32">
        <v>1</v>
      </c>
      <c r="B107" s="13" t="s">
        <v>17</v>
      </c>
      <c r="C107" s="14" t="s">
        <v>10</v>
      </c>
      <c r="D107" s="22">
        <f>0.723*5</f>
        <v>3.6149999999999998</v>
      </c>
      <c r="E107" s="33"/>
      <c r="F107" s="36">
        <f t="shared" si="3"/>
        <v>0</v>
      </c>
    </row>
    <row r="108" spans="1:7" ht="25.5" x14ac:dyDescent="0.25">
      <c r="A108" s="32">
        <v>2</v>
      </c>
      <c r="B108" s="13" t="s">
        <v>33</v>
      </c>
      <c r="C108" s="14" t="s">
        <v>10</v>
      </c>
      <c r="D108" s="20">
        <f>1.753*5</f>
        <v>8.7649999999999988</v>
      </c>
      <c r="E108" s="33"/>
      <c r="F108" s="36">
        <f t="shared" si="3"/>
        <v>0</v>
      </c>
    </row>
    <row r="109" spans="1:7" ht="25.5" x14ac:dyDescent="0.25">
      <c r="A109" s="32">
        <v>3</v>
      </c>
      <c r="B109" s="13" t="s">
        <v>32</v>
      </c>
      <c r="C109" s="14" t="s">
        <v>10</v>
      </c>
      <c r="D109" s="22">
        <f>0.436*5</f>
        <v>2.1800000000000002</v>
      </c>
      <c r="E109" s="33"/>
      <c r="F109" s="36">
        <f t="shared" si="3"/>
        <v>0</v>
      </c>
    </row>
    <row r="110" spans="1:7" ht="25.5" x14ac:dyDescent="0.25">
      <c r="A110" s="32">
        <v>4</v>
      </c>
      <c r="B110" s="13" t="s">
        <v>72</v>
      </c>
      <c r="C110" s="14" t="s">
        <v>6</v>
      </c>
      <c r="D110" s="20">
        <f>61.96*5</f>
        <v>309.8</v>
      </c>
      <c r="E110" s="33"/>
      <c r="F110" s="36">
        <f t="shared" si="3"/>
        <v>0</v>
      </c>
    </row>
    <row r="111" spans="1:7" ht="25.5" x14ac:dyDescent="0.25">
      <c r="A111" s="32">
        <v>5</v>
      </c>
      <c r="B111" s="13" t="s">
        <v>51</v>
      </c>
      <c r="C111" s="14" t="s">
        <v>6</v>
      </c>
      <c r="D111" s="20">
        <f>1.92*5</f>
        <v>9.6</v>
      </c>
      <c r="E111" s="33"/>
      <c r="F111" s="36">
        <f t="shared" si="3"/>
        <v>0</v>
      </c>
    </row>
    <row r="112" spans="1:7" ht="25.5" x14ac:dyDescent="0.25">
      <c r="A112" s="32">
        <v>6</v>
      </c>
      <c r="B112" s="13" t="s">
        <v>91</v>
      </c>
      <c r="C112" s="14" t="s">
        <v>18</v>
      </c>
      <c r="D112" s="20">
        <f>65*5</f>
        <v>325</v>
      </c>
      <c r="E112" s="33"/>
      <c r="F112" s="36">
        <f t="shared" si="3"/>
        <v>0</v>
      </c>
    </row>
    <row r="113" spans="1:7" x14ac:dyDescent="0.25">
      <c r="A113" s="32">
        <v>7</v>
      </c>
      <c r="B113" s="13" t="s">
        <v>19</v>
      </c>
      <c r="C113" s="14" t="s">
        <v>6</v>
      </c>
      <c r="D113" s="20">
        <f>140.03*5</f>
        <v>700.15</v>
      </c>
      <c r="E113" s="33"/>
      <c r="F113" s="36">
        <f t="shared" si="3"/>
        <v>0</v>
      </c>
    </row>
    <row r="114" spans="1:7" ht="25.5" x14ac:dyDescent="0.25">
      <c r="A114" s="32">
        <v>8</v>
      </c>
      <c r="B114" s="28" t="s">
        <v>73</v>
      </c>
      <c r="C114" s="14" t="s">
        <v>6</v>
      </c>
      <c r="D114" s="20">
        <f>80.78*5</f>
        <v>403.9</v>
      </c>
      <c r="E114" s="33"/>
      <c r="F114" s="36">
        <f t="shared" si="3"/>
        <v>0</v>
      </c>
    </row>
    <row r="115" spans="1:7" x14ac:dyDescent="0.25">
      <c r="A115" s="105"/>
      <c r="B115" s="37" t="s">
        <v>82</v>
      </c>
      <c r="C115" s="38"/>
      <c r="D115" s="39"/>
      <c r="E115" s="40"/>
      <c r="F115" s="106">
        <f>SUM(F107:F114)</f>
        <v>0</v>
      </c>
      <c r="G115" s="63"/>
    </row>
    <row r="116" spans="1:7" ht="15.75" x14ac:dyDescent="0.25">
      <c r="A116" s="107" t="s">
        <v>56</v>
      </c>
      <c r="B116" s="29" t="s">
        <v>20</v>
      </c>
      <c r="C116" s="19"/>
      <c r="D116" s="23"/>
      <c r="E116" s="33"/>
      <c r="F116" s="36"/>
    </row>
    <row r="117" spans="1:7" ht="38.25" x14ac:dyDescent="0.25">
      <c r="A117" s="32">
        <v>1</v>
      </c>
      <c r="B117" s="28" t="s">
        <v>64</v>
      </c>
      <c r="C117" s="14" t="s">
        <v>18</v>
      </c>
      <c r="D117" s="20">
        <f>3*5</f>
        <v>15</v>
      </c>
      <c r="E117" s="33"/>
      <c r="F117" s="36">
        <f t="shared" si="3"/>
        <v>0</v>
      </c>
    </row>
    <row r="118" spans="1:7" ht="38.25" x14ac:dyDescent="0.25">
      <c r="A118" s="32">
        <v>2</v>
      </c>
      <c r="B118" s="28" t="s">
        <v>65</v>
      </c>
      <c r="C118" s="14" t="s">
        <v>18</v>
      </c>
      <c r="D118" s="20">
        <f>1*5</f>
        <v>5</v>
      </c>
      <c r="E118" s="33"/>
      <c r="F118" s="36">
        <f t="shared" si="3"/>
        <v>0</v>
      </c>
    </row>
    <row r="119" spans="1:7" x14ac:dyDescent="0.25">
      <c r="A119" s="105"/>
      <c r="B119" s="37" t="s">
        <v>83</v>
      </c>
      <c r="C119" s="38"/>
      <c r="D119" s="39"/>
      <c r="E119" s="40"/>
      <c r="F119" s="106">
        <f>SUM(F117:F118)</f>
        <v>0</v>
      </c>
      <c r="G119" s="63"/>
    </row>
    <row r="120" spans="1:7" x14ac:dyDescent="0.25">
      <c r="A120" s="108" t="s">
        <v>57</v>
      </c>
      <c r="B120" s="29" t="s">
        <v>21</v>
      </c>
      <c r="C120" s="14"/>
      <c r="D120" s="20"/>
      <c r="E120" s="33"/>
      <c r="F120" s="36"/>
    </row>
    <row r="121" spans="1:7" ht="25.5" x14ac:dyDescent="0.25">
      <c r="A121" s="32">
        <v>1</v>
      </c>
      <c r="B121" s="28" t="s">
        <v>34</v>
      </c>
      <c r="C121" s="14" t="s">
        <v>26</v>
      </c>
      <c r="D121" s="20">
        <f>15.3*5</f>
        <v>76.5</v>
      </c>
      <c r="E121" s="33"/>
      <c r="F121" s="36">
        <f t="shared" si="3"/>
        <v>0</v>
      </c>
    </row>
    <row r="122" spans="1:7" x14ac:dyDescent="0.25">
      <c r="A122" s="32">
        <v>2</v>
      </c>
      <c r="B122" s="28" t="s">
        <v>28</v>
      </c>
      <c r="C122" s="14" t="s">
        <v>6</v>
      </c>
      <c r="D122" s="20">
        <f>11.75*5</f>
        <v>58.75</v>
      </c>
      <c r="E122" s="33"/>
      <c r="F122" s="36">
        <f t="shared" si="3"/>
        <v>0</v>
      </c>
    </row>
    <row r="123" spans="1:7" x14ac:dyDescent="0.25">
      <c r="A123" s="105"/>
      <c r="B123" s="37" t="s">
        <v>84</v>
      </c>
      <c r="C123" s="38"/>
      <c r="D123" s="39"/>
      <c r="E123" s="40"/>
      <c r="F123" s="106">
        <f>SUM(F121:F122)</f>
        <v>0</v>
      </c>
      <c r="G123" s="63"/>
    </row>
    <row r="124" spans="1:7" x14ac:dyDescent="0.25">
      <c r="A124" s="108" t="s">
        <v>58</v>
      </c>
      <c r="B124" s="29" t="s">
        <v>22</v>
      </c>
      <c r="C124" s="14"/>
      <c r="D124" s="20"/>
      <c r="E124" s="33"/>
      <c r="F124" s="36"/>
    </row>
    <row r="125" spans="1:7" x14ac:dyDescent="0.25">
      <c r="A125" s="32">
        <v>1</v>
      </c>
      <c r="B125" s="30" t="s">
        <v>23</v>
      </c>
      <c r="C125" s="14" t="s">
        <v>6</v>
      </c>
      <c r="D125" s="20">
        <f>4.68*5</f>
        <v>23.4</v>
      </c>
      <c r="E125" s="33"/>
      <c r="F125" s="36">
        <f t="shared" si="3"/>
        <v>0</v>
      </c>
    </row>
    <row r="126" spans="1:7" x14ac:dyDescent="0.25">
      <c r="A126" s="105"/>
      <c r="B126" s="37" t="s">
        <v>85</v>
      </c>
      <c r="C126" s="38"/>
      <c r="D126" s="39"/>
      <c r="E126" s="40"/>
      <c r="F126" s="106">
        <f>F125</f>
        <v>0</v>
      </c>
      <c r="G126" s="63"/>
    </row>
    <row r="127" spans="1:7" x14ac:dyDescent="0.25">
      <c r="A127" s="108" t="s">
        <v>59</v>
      </c>
      <c r="B127" s="29" t="s">
        <v>24</v>
      </c>
      <c r="C127" s="14"/>
      <c r="D127" s="20"/>
      <c r="E127" s="33"/>
      <c r="F127" s="36"/>
    </row>
    <row r="128" spans="1:7" ht="25.5" x14ac:dyDescent="0.25">
      <c r="A128" s="32">
        <v>1</v>
      </c>
      <c r="B128" s="28" t="s">
        <v>92</v>
      </c>
      <c r="C128" s="14" t="s">
        <v>6</v>
      </c>
      <c r="D128" s="20">
        <f>52.65*5</f>
        <v>263.25</v>
      </c>
      <c r="E128" s="33"/>
      <c r="F128" s="36">
        <f t="shared" si="3"/>
        <v>0</v>
      </c>
    </row>
    <row r="129" spans="1:7" ht="25.5" x14ac:dyDescent="0.25">
      <c r="A129" s="32">
        <v>2</v>
      </c>
      <c r="B129" s="28" t="s">
        <v>66</v>
      </c>
      <c r="C129" s="14" t="s">
        <v>6</v>
      </c>
      <c r="D129" s="20">
        <f>13.2*5</f>
        <v>66</v>
      </c>
      <c r="E129" s="33"/>
      <c r="F129" s="36">
        <f t="shared" si="3"/>
        <v>0</v>
      </c>
    </row>
    <row r="130" spans="1:7" x14ac:dyDescent="0.25">
      <c r="A130" s="105"/>
      <c r="B130" s="37" t="s">
        <v>86</v>
      </c>
      <c r="C130" s="38"/>
      <c r="D130" s="39"/>
      <c r="E130" s="40"/>
      <c r="F130" s="106">
        <f>SUM(F128:F129)</f>
        <v>0</v>
      </c>
      <c r="G130" s="63"/>
    </row>
    <row r="131" spans="1:7" x14ac:dyDescent="0.25">
      <c r="A131" s="108" t="s">
        <v>60</v>
      </c>
      <c r="B131" s="29" t="s">
        <v>25</v>
      </c>
      <c r="C131" s="14"/>
      <c r="D131" s="20"/>
      <c r="E131" s="33"/>
      <c r="F131" s="36"/>
    </row>
    <row r="132" spans="1:7" ht="26.25" x14ac:dyDescent="0.25">
      <c r="A132" s="32">
        <v>1</v>
      </c>
      <c r="B132" s="31" t="s">
        <v>94</v>
      </c>
      <c r="C132" s="14" t="s">
        <v>18</v>
      </c>
      <c r="D132" s="20">
        <f>2*5</f>
        <v>10</v>
      </c>
      <c r="E132" s="33"/>
      <c r="F132" s="36">
        <f t="shared" si="3"/>
        <v>0</v>
      </c>
    </row>
    <row r="133" spans="1:7" ht="26.25" x14ac:dyDescent="0.25">
      <c r="A133" s="32">
        <v>2</v>
      </c>
      <c r="B133" s="31" t="s">
        <v>74</v>
      </c>
      <c r="C133" s="14" t="s">
        <v>18</v>
      </c>
      <c r="D133" s="20">
        <f>2*5</f>
        <v>10</v>
      </c>
      <c r="E133" s="33"/>
      <c r="F133" s="36">
        <f t="shared" si="3"/>
        <v>0</v>
      </c>
    </row>
    <row r="134" spans="1:7" ht="26.25" x14ac:dyDescent="0.25">
      <c r="A134" s="32">
        <v>3</v>
      </c>
      <c r="B134" s="16" t="s">
        <v>75</v>
      </c>
      <c r="C134" s="14" t="s">
        <v>18</v>
      </c>
      <c r="D134" s="20">
        <f>2*5</f>
        <v>10</v>
      </c>
      <c r="E134" s="33"/>
      <c r="F134" s="36">
        <f t="shared" si="3"/>
        <v>0</v>
      </c>
    </row>
    <row r="135" spans="1:7" x14ac:dyDescent="0.25">
      <c r="A135" s="32">
        <v>4</v>
      </c>
      <c r="B135" s="16" t="s">
        <v>38</v>
      </c>
      <c r="C135" s="14" t="s">
        <v>26</v>
      </c>
      <c r="D135" s="20">
        <f>8.9*5</f>
        <v>44.5</v>
      </c>
      <c r="E135" s="33"/>
      <c r="F135" s="36">
        <f t="shared" si="3"/>
        <v>0</v>
      </c>
    </row>
    <row r="136" spans="1:7" x14ac:dyDescent="0.25">
      <c r="A136" s="32">
        <v>5</v>
      </c>
      <c r="B136" s="16" t="s">
        <v>37</v>
      </c>
      <c r="C136" s="14" t="s">
        <v>26</v>
      </c>
      <c r="D136" s="20">
        <f>2.6*5</f>
        <v>13</v>
      </c>
      <c r="E136" s="33"/>
      <c r="F136" s="36">
        <f t="shared" si="3"/>
        <v>0</v>
      </c>
    </row>
    <row r="137" spans="1:7" x14ac:dyDescent="0.25">
      <c r="A137" s="105"/>
      <c r="B137" s="37" t="s">
        <v>87</v>
      </c>
      <c r="C137" s="38"/>
      <c r="D137" s="39"/>
      <c r="E137" s="40"/>
      <c r="F137" s="106">
        <f>SUM(F132:F136)</f>
        <v>0</v>
      </c>
      <c r="G137" s="63"/>
    </row>
    <row r="138" spans="1:7" x14ac:dyDescent="0.25">
      <c r="A138" s="108" t="s">
        <v>61</v>
      </c>
      <c r="B138" s="26" t="s">
        <v>103</v>
      </c>
      <c r="E138" s="35"/>
      <c r="F138" s="36"/>
    </row>
    <row r="139" spans="1:7" ht="45" x14ac:dyDescent="0.25">
      <c r="A139" s="32">
        <v>1</v>
      </c>
      <c r="B139" s="1" t="s">
        <v>78</v>
      </c>
      <c r="C139" s="2" t="s">
        <v>40</v>
      </c>
      <c r="D139" s="3">
        <f>1.4*5</f>
        <v>7</v>
      </c>
      <c r="E139" s="35"/>
      <c r="F139" s="36">
        <f t="shared" ref="F139:F149" si="4">+D139*E139</f>
        <v>0</v>
      </c>
    </row>
    <row r="140" spans="1:7" ht="45" x14ac:dyDescent="0.25">
      <c r="A140" s="32">
        <v>2</v>
      </c>
      <c r="B140" s="1" t="s">
        <v>42</v>
      </c>
      <c r="C140" s="2" t="s">
        <v>41</v>
      </c>
      <c r="D140" s="3">
        <f>1*5</f>
        <v>5</v>
      </c>
      <c r="E140" s="35"/>
      <c r="F140" s="36">
        <f t="shared" si="4"/>
        <v>0</v>
      </c>
    </row>
    <row r="141" spans="1:7" ht="45" x14ac:dyDescent="0.25">
      <c r="A141" s="32">
        <v>3</v>
      </c>
      <c r="B141" s="1" t="s">
        <v>48</v>
      </c>
      <c r="C141" s="2" t="s">
        <v>49</v>
      </c>
      <c r="D141" s="3">
        <f>1*5</f>
        <v>5</v>
      </c>
      <c r="E141" s="35"/>
      <c r="F141" s="36">
        <f t="shared" si="4"/>
        <v>0</v>
      </c>
    </row>
    <row r="142" spans="1:7" ht="30" x14ac:dyDescent="0.25">
      <c r="A142" s="32">
        <v>4</v>
      </c>
      <c r="B142" s="1" t="s">
        <v>50</v>
      </c>
      <c r="C142" s="2" t="s">
        <v>49</v>
      </c>
      <c r="D142" s="3">
        <f>1*5</f>
        <v>5</v>
      </c>
      <c r="E142" s="35"/>
      <c r="F142" s="36">
        <f t="shared" si="4"/>
        <v>0</v>
      </c>
    </row>
    <row r="143" spans="1:7" ht="45" x14ac:dyDescent="0.25">
      <c r="A143" s="32">
        <v>5</v>
      </c>
      <c r="B143" s="1" t="s">
        <v>79</v>
      </c>
      <c r="C143" s="2" t="s">
        <v>49</v>
      </c>
      <c r="D143" s="3">
        <f>1*5</f>
        <v>5</v>
      </c>
      <c r="E143" s="35"/>
      <c r="F143" s="36">
        <f t="shared" si="4"/>
        <v>0</v>
      </c>
    </row>
    <row r="144" spans="1:7" ht="60" x14ac:dyDescent="0.25">
      <c r="A144" s="32">
        <v>6</v>
      </c>
      <c r="B144" s="1" t="s">
        <v>93</v>
      </c>
      <c r="C144" s="2" t="s">
        <v>40</v>
      </c>
      <c r="D144" s="3">
        <f>22.6*5</f>
        <v>113</v>
      </c>
      <c r="E144" s="35"/>
      <c r="F144" s="36">
        <f t="shared" si="4"/>
        <v>0</v>
      </c>
    </row>
    <row r="145" spans="1:7" ht="90" x14ac:dyDescent="0.25">
      <c r="A145" s="32">
        <v>7</v>
      </c>
      <c r="B145" s="1" t="s">
        <v>127</v>
      </c>
      <c r="C145" s="2" t="s">
        <v>27</v>
      </c>
      <c r="D145" s="3">
        <f>1*5</f>
        <v>5</v>
      </c>
      <c r="E145" s="35"/>
      <c r="F145" s="36">
        <f t="shared" si="4"/>
        <v>0</v>
      </c>
    </row>
    <row r="146" spans="1:7" x14ac:dyDescent="0.25">
      <c r="A146" s="32">
        <v>8</v>
      </c>
      <c r="B146" s="1" t="s">
        <v>47</v>
      </c>
      <c r="C146" s="2" t="s">
        <v>41</v>
      </c>
      <c r="D146" s="3">
        <f>3*5</f>
        <v>15</v>
      </c>
      <c r="E146" s="35"/>
      <c r="F146" s="36">
        <f t="shared" si="4"/>
        <v>0</v>
      </c>
    </row>
    <row r="147" spans="1:7" x14ac:dyDescent="0.25">
      <c r="A147" s="32">
        <v>9</v>
      </c>
      <c r="B147" s="1" t="s">
        <v>45</v>
      </c>
      <c r="C147" s="2" t="s">
        <v>41</v>
      </c>
      <c r="D147" s="3">
        <f>3*5</f>
        <v>15</v>
      </c>
      <c r="E147" s="35"/>
      <c r="F147" s="36">
        <f t="shared" si="4"/>
        <v>0</v>
      </c>
    </row>
    <row r="148" spans="1:7" x14ac:dyDescent="0.25">
      <c r="A148" s="56">
        <v>10</v>
      </c>
      <c r="B148" s="1" t="s">
        <v>44</v>
      </c>
      <c r="C148" s="2" t="s">
        <v>41</v>
      </c>
      <c r="D148" s="3">
        <f>3*5</f>
        <v>15</v>
      </c>
      <c r="E148" s="35"/>
      <c r="F148" s="57">
        <f t="shared" si="4"/>
        <v>0</v>
      </c>
    </row>
    <row r="149" spans="1:7" x14ac:dyDescent="0.25">
      <c r="A149" s="56">
        <v>11</v>
      </c>
      <c r="B149" s="1" t="s">
        <v>46</v>
      </c>
      <c r="C149" s="2" t="s">
        <v>41</v>
      </c>
      <c r="D149" s="3">
        <f>4*5</f>
        <v>20</v>
      </c>
      <c r="E149" s="35"/>
      <c r="F149" s="57">
        <f t="shared" si="4"/>
        <v>0</v>
      </c>
    </row>
    <row r="150" spans="1:7" x14ac:dyDescent="0.25">
      <c r="A150" s="58"/>
      <c r="B150" s="37" t="s">
        <v>88</v>
      </c>
      <c r="C150" s="38"/>
      <c r="D150" s="39"/>
      <c r="E150" s="40"/>
      <c r="F150" s="59">
        <f>SUM(F139:F149)</f>
        <v>0</v>
      </c>
      <c r="G150" s="63"/>
    </row>
    <row r="151" spans="1:7" x14ac:dyDescent="0.25">
      <c r="A151" s="58" t="s">
        <v>62</v>
      </c>
      <c r="B151" s="37" t="s">
        <v>142</v>
      </c>
      <c r="C151" s="38"/>
      <c r="D151" s="39"/>
      <c r="E151" s="40"/>
      <c r="F151" s="59"/>
    </row>
    <row r="152" spans="1:7" ht="26.25" x14ac:dyDescent="0.25">
      <c r="A152" s="68">
        <v>1</v>
      </c>
      <c r="B152" s="16" t="s">
        <v>107</v>
      </c>
      <c r="C152" s="14" t="s">
        <v>10</v>
      </c>
      <c r="D152" s="22">
        <f>0.143*5</f>
        <v>0.71499999999999997</v>
      </c>
      <c r="E152" s="33"/>
      <c r="F152" s="69">
        <f>+E152*D152</f>
        <v>0</v>
      </c>
    </row>
    <row r="153" spans="1:7" ht="26.25" x14ac:dyDescent="0.25">
      <c r="A153" s="68">
        <v>2</v>
      </c>
      <c r="B153" s="16" t="s">
        <v>117</v>
      </c>
      <c r="C153" s="14" t="s">
        <v>10</v>
      </c>
      <c r="D153" s="20">
        <f>0.57*5</f>
        <v>2.8499999999999996</v>
      </c>
      <c r="E153" s="33"/>
      <c r="F153" s="69">
        <f t="shared" ref="F153:F161" si="5">+E153*D153</f>
        <v>0</v>
      </c>
    </row>
    <row r="154" spans="1:7" x14ac:dyDescent="0.25">
      <c r="A154" s="68">
        <v>3</v>
      </c>
      <c r="B154" s="16" t="s">
        <v>119</v>
      </c>
      <c r="C154" s="14" t="s">
        <v>6</v>
      </c>
      <c r="D154" s="20">
        <f>1.9*5</f>
        <v>9.5</v>
      </c>
      <c r="E154" s="33"/>
      <c r="F154" s="69">
        <f t="shared" si="5"/>
        <v>0</v>
      </c>
    </row>
    <row r="155" spans="1:7" x14ac:dyDescent="0.25">
      <c r="A155" s="68">
        <v>4</v>
      </c>
      <c r="B155" s="16" t="s">
        <v>118</v>
      </c>
      <c r="C155" s="14" t="s">
        <v>6</v>
      </c>
      <c r="D155" s="20">
        <f>8.32*5</f>
        <v>41.6</v>
      </c>
      <c r="E155" s="33"/>
      <c r="F155" s="69">
        <f t="shared" si="5"/>
        <v>0</v>
      </c>
    </row>
    <row r="156" spans="1:7" ht="26.25" x14ac:dyDescent="0.25">
      <c r="A156" s="68">
        <v>5</v>
      </c>
      <c r="B156" s="16" t="s">
        <v>13</v>
      </c>
      <c r="C156" s="14" t="s">
        <v>6</v>
      </c>
      <c r="D156" s="20">
        <f>2.4*5</f>
        <v>12</v>
      </c>
      <c r="E156" s="33"/>
      <c r="F156" s="69">
        <f t="shared" si="5"/>
        <v>0</v>
      </c>
    </row>
    <row r="157" spans="1:7" ht="26.25" x14ac:dyDescent="0.25">
      <c r="A157" s="68">
        <v>6</v>
      </c>
      <c r="B157" s="16" t="s">
        <v>110</v>
      </c>
      <c r="C157" s="14" t="s">
        <v>6</v>
      </c>
      <c r="D157" s="24">
        <f>3.75*5</f>
        <v>18.75</v>
      </c>
      <c r="E157" s="33"/>
      <c r="F157" s="69">
        <f t="shared" si="5"/>
        <v>0</v>
      </c>
    </row>
    <row r="158" spans="1:7" ht="26.25" x14ac:dyDescent="0.25">
      <c r="A158" s="68">
        <v>7</v>
      </c>
      <c r="B158" s="16" t="s">
        <v>109</v>
      </c>
      <c r="C158" s="14" t="s">
        <v>6</v>
      </c>
      <c r="D158" s="24">
        <f>17.76*5</f>
        <v>88.800000000000011</v>
      </c>
      <c r="E158" s="33"/>
      <c r="F158" s="69">
        <f t="shared" si="5"/>
        <v>0</v>
      </c>
    </row>
    <row r="159" spans="1:7" ht="45" x14ac:dyDescent="0.25">
      <c r="A159" s="68">
        <v>8</v>
      </c>
      <c r="B159" s="1" t="s">
        <v>123</v>
      </c>
      <c r="C159" s="2" t="s">
        <v>27</v>
      </c>
      <c r="D159" s="3">
        <f>1*5</f>
        <v>5</v>
      </c>
      <c r="E159" s="49"/>
      <c r="F159" s="69">
        <f t="shared" si="5"/>
        <v>0</v>
      </c>
    </row>
    <row r="160" spans="1:7" x14ac:dyDescent="0.25">
      <c r="A160" s="68">
        <v>9</v>
      </c>
      <c r="B160" s="16" t="s">
        <v>124</v>
      </c>
      <c r="C160" s="14" t="s">
        <v>27</v>
      </c>
      <c r="D160" s="24">
        <f>1*5</f>
        <v>5</v>
      </c>
      <c r="E160" s="33"/>
      <c r="F160" s="69">
        <f t="shared" si="5"/>
        <v>0</v>
      </c>
    </row>
    <row r="161" spans="1:7" ht="39" x14ac:dyDescent="0.25">
      <c r="A161" s="68">
        <v>10</v>
      </c>
      <c r="B161" s="16" t="s">
        <v>120</v>
      </c>
      <c r="C161" s="14" t="s">
        <v>27</v>
      </c>
      <c r="D161" s="24">
        <f>1*5</f>
        <v>5</v>
      </c>
      <c r="E161" s="33"/>
      <c r="F161" s="69">
        <f t="shared" si="5"/>
        <v>0</v>
      </c>
    </row>
    <row r="162" spans="1:7" x14ac:dyDescent="0.25">
      <c r="A162" s="58"/>
      <c r="B162" s="10" t="s">
        <v>89</v>
      </c>
      <c r="C162" s="12"/>
      <c r="D162" s="45"/>
      <c r="E162" s="34"/>
      <c r="F162" s="59">
        <f>SUM(F152:F161)</f>
        <v>0</v>
      </c>
      <c r="G162" s="63"/>
    </row>
    <row r="163" spans="1:7" ht="15.75" thickBot="1" x14ac:dyDescent="0.3">
      <c r="A163" s="87"/>
      <c r="B163" s="88" t="s">
        <v>143</v>
      </c>
      <c r="C163" s="89"/>
      <c r="D163" s="90"/>
      <c r="E163" s="90"/>
      <c r="F163" s="91">
        <f>F150+F137+F130+F126+F123+F119+F115+F105+F96+F162</f>
        <v>0</v>
      </c>
      <c r="G163" s="63"/>
    </row>
    <row r="164" spans="1:7" s="67" customFormat="1" ht="128.44999999999999" customHeight="1" x14ac:dyDescent="0.25">
      <c r="A164" s="66" t="s">
        <v>131</v>
      </c>
      <c r="B164" s="125" t="s">
        <v>150</v>
      </c>
      <c r="C164" s="126"/>
      <c r="D164" s="126"/>
      <c r="E164" s="126"/>
      <c r="F164" s="127"/>
    </row>
    <row r="165" spans="1:7" ht="15.75" x14ac:dyDescent="0.25">
      <c r="A165" s="54" t="s">
        <v>53</v>
      </c>
      <c r="B165" s="10" t="s">
        <v>5</v>
      </c>
      <c r="C165" s="11"/>
      <c r="D165" s="12"/>
      <c r="E165" s="12"/>
      <c r="F165" s="55"/>
    </row>
    <row r="166" spans="1:7" x14ac:dyDescent="0.25">
      <c r="A166" s="56">
        <v>1</v>
      </c>
      <c r="B166" s="13" t="s">
        <v>95</v>
      </c>
      <c r="C166" s="14" t="s">
        <v>6</v>
      </c>
      <c r="D166" s="20">
        <f>74.44*7</f>
        <v>521.07999999999993</v>
      </c>
      <c r="E166" s="33"/>
      <c r="F166" s="57">
        <f>+D166*E166</f>
        <v>0</v>
      </c>
    </row>
    <row r="167" spans="1:7" x14ac:dyDescent="0.25">
      <c r="A167" s="56">
        <v>2</v>
      </c>
      <c r="B167" s="15" t="s">
        <v>7</v>
      </c>
      <c r="C167" s="14" t="s">
        <v>8</v>
      </c>
      <c r="D167" s="20">
        <f>1*7</f>
        <v>7</v>
      </c>
      <c r="E167" s="33"/>
      <c r="F167" s="57">
        <f t="shared" ref="F167:F224" si="6">+D167*E167</f>
        <v>0</v>
      </c>
    </row>
    <row r="168" spans="1:7" x14ac:dyDescent="0.25">
      <c r="A168" s="56">
        <v>3</v>
      </c>
      <c r="B168" s="13" t="s">
        <v>9</v>
      </c>
      <c r="C168" s="14" t="s">
        <v>10</v>
      </c>
      <c r="D168" s="20">
        <f>(32.77+2.261)*7</f>
        <v>245.21700000000004</v>
      </c>
      <c r="E168" s="33"/>
      <c r="F168" s="57">
        <f t="shared" si="6"/>
        <v>0</v>
      </c>
    </row>
    <row r="169" spans="1:7" x14ac:dyDescent="0.25">
      <c r="A169" s="56">
        <v>4</v>
      </c>
      <c r="B169" s="15" t="s">
        <v>68</v>
      </c>
      <c r="C169" s="14" t="s">
        <v>10</v>
      </c>
      <c r="D169" s="20">
        <f>3.962*7</f>
        <v>27.734000000000002</v>
      </c>
      <c r="E169" s="33"/>
      <c r="F169" s="57">
        <f t="shared" si="6"/>
        <v>0</v>
      </c>
    </row>
    <row r="170" spans="1:7" x14ac:dyDescent="0.25">
      <c r="A170" s="56">
        <v>5</v>
      </c>
      <c r="B170" s="15" t="s">
        <v>70</v>
      </c>
      <c r="C170" s="14" t="s">
        <v>10</v>
      </c>
      <c r="D170" s="20">
        <f>3.186*7</f>
        <v>22.302</v>
      </c>
      <c r="E170" s="33"/>
      <c r="F170" s="57">
        <f t="shared" si="6"/>
        <v>0</v>
      </c>
    </row>
    <row r="171" spans="1:7" x14ac:dyDescent="0.25">
      <c r="A171" s="56">
        <v>6</v>
      </c>
      <c r="B171" s="15" t="s">
        <v>69</v>
      </c>
      <c r="C171" s="14" t="s">
        <v>10</v>
      </c>
      <c r="D171" s="20">
        <f>2.623*7</f>
        <v>18.361000000000001</v>
      </c>
      <c r="E171" s="33"/>
      <c r="F171" s="57">
        <f t="shared" si="6"/>
        <v>0</v>
      </c>
    </row>
    <row r="172" spans="1:7" x14ac:dyDescent="0.25">
      <c r="A172" s="56">
        <v>7</v>
      </c>
      <c r="B172" s="15" t="s">
        <v>11</v>
      </c>
      <c r="C172" s="14" t="s">
        <v>8</v>
      </c>
      <c r="D172" s="20">
        <f>1*7</f>
        <v>7</v>
      </c>
      <c r="E172" s="33"/>
      <c r="F172" s="57">
        <f t="shared" si="6"/>
        <v>0</v>
      </c>
    </row>
    <row r="173" spans="1:7" x14ac:dyDescent="0.25">
      <c r="A173" s="58"/>
      <c r="B173" s="37" t="s">
        <v>80</v>
      </c>
      <c r="C173" s="38"/>
      <c r="D173" s="39"/>
      <c r="E173" s="40"/>
      <c r="F173" s="59">
        <f>SUM(F166:F172)</f>
        <v>0</v>
      </c>
      <c r="G173" s="63"/>
    </row>
    <row r="174" spans="1:7" ht="15.75" x14ac:dyDescent="0.25">
      <c r="A174" s="54" t="s">
        <v>54</v>
      </c>
      <c r="B174" s="10" t="s">
        <v>12</v>
      </c>
      <c r="C174" s="12"/>
      <c r="D174" s="21"/>
      <c r="E174" s="34"/>
      <c r="F174" s="57"/>
    </row>
    <row r="175" spans="1:7" ht="26.25" x14ac:dyDescent="0.25">
      <c r="A175" s="56">
        <v>1</v>
      </c>
      <c r="B175" s="16" t="s">
        <v>71</v>
      </c>
      <c r="C175" s="14" t="s">
        <v>10</v>
      </c>
      <c r="D175" s="22">
        <f>(0.654+0.064)*7</f>
        <v>5.0259999999999998</v>
      </c>
      <c r="E175" s="33"/>
      <c r="F175" s="57">
        <f t="shared" si="6"/>
        <v>0</v>
      </c>
    </row>
    <row r="176" spans="1:7" ht="26.25" x14ac:dyDescent="0.25">
      <c r="A176" s="56">
        <v>2</v>
      </c>
      <c r="B176" s="16" t="s">
        <v>96</v>
      </c>
      <c r="C176" s="14" t="s">
        <v>10</v>
      </c>
      <c r="D176" s="20">
        <f>2.55*7</f>
        <v>17.849999999999998</v>
      </c>
      <c r="E176" s="33"/>
      <c r="F176" s="57">
        <f t="shared" si="6"/>
        <v>0</v>
      </c>
    </row>
    <row r="177" spans="1:7" ht="26.25" x14ac:dyDescent="0.25">
      <c r="A177" s="56">
        <v>3</v>
      </c>
      <c r="B177" s="16" t="s">
        <v>13</v>
      </c>
      <c r="C177" s="14" t="s">
        <v>6</v>
      </c>
      <c r="D177" s="20">
        <f>(42.48+6.87)*7</f>
        <v>345.44999999999993</v>
      </c>
      <c r="E177" s="33"/>
      <c r="F177" s="57">
        <f t="shared" si="6"/>
        <v>0</v>
      </c>
    </row>
    <row r="178" spans="1:7" x14ac:dyDescent="0.25">
      <c r="A178" s="56">
        <v>4</v>
      </c>
      <c r="B178" s="13" t="s">
        <v>14</v>
      </c>
      <c r="C178" s="14" t="s">
        <v>10</v>
      </c>
      <c r="D178" s="24">
        <f>0.405*7</f>
        <v>2.835</v>
      </c>
      <c r="E178" s="33"/>
      <c r="F178" s="57">
        <f t="shared" si="6"/>
        <v>0</v>
      </c>
    </row>
    <row r="179" spans="1:7" ht="38.25" x14ac:dyDescent="0.25">
      <c r="A179" s="56">
        <v>5</v>
      </c>
      <c r="B179" s="13" t="s">
        <v>31</v>
      </c>
      <c r="C179" s="14" t="s">
        <v>10</v>
      </c>
      <c r="D179" s="24">
        <f>1.022*7</f>
        <v>7.1539999999999999</v>
      </c>
      <c r="E179" s="33"/>
      <c r="F179" s="57">
        <f t="shared" si="6"/>
        <v>0</v>
      </c>
    </row>
    <row r="180" spans="1:7" ht="25.5" x14ac:dyDescent="0.25">
      <c r="A180" s="56">
        <v>6</v>
      </c>
      <c r="B180" s="13" t="s">
        <v>101</v>
      </c>
      <c r="C180" s="14" t="s">
        <v>10</v>
      </c>
      <c r="D180" s="24">
        <f>1.554*7</f>
        <v>10.878</v>
      </c>
      <c r="E180" s="33"/>
      <c r="F180" s="57">
        <f t="shared" si="6"/>
        <v>0</v>
      </c>
    </row>
    <row r="181" spans="1:7" x14ac:dyDescent="0.25">
      <c r="A181" s="56">
        <v>7</v>
      </c>
      <c r="B181" s="17" t="s">
        <v>15</v>
      </c>
      <c r="C181" s="14" t="s">
        <v>6</v>
      </c>
      <c r="D181" s="24">
        <f>65.31*7</f>
        <v>457.17</v>
      </c>
      <c r="E181" s="33"/>
      <c r="F181" s="57">
        <f t="shared" si="6"/>
        <v>0</v>
      </c>
    </row>
    <row r="182" spans="1:7" ht="38.25" x14ac:dyDescent="0.25">
      <c r="A182" s="56">
        <v>8</v>
      </c>
      <c r="B182" s="13" t="s">
        <v>30</v>
      </c>
      <c r="C182" s="14" t="s">
        <v>27</v>
      </c>
      <c r="D182" s="24">
        <f>1*7</f>
        <v>7</v>
      </c>
      <c r="E182" s="33"/>
      <c r="F182" s="57">
        <f t="shared" si="6"/>
        <v>0</v>
      </c>
    </row>
    <row r="183" spans="1:7" x14ac:dyDescent="0.25">
      <c r="A183" s="58"/>
      <c r="B183" s="37" t="s">
        <v>81</v>
      </c>
      <c r="C183" s="38"/>
      <c r="D183" s="44"/>
      <c r="E183" s="40"/>
      <c r="F183" s="59">
        <f>SUM(F175:F182)</f>
        <v>0</v>
      </c>
      <c r="G183" s="63"/>
    </row>
    <row r="184" spans="1:7" ht="15.75" x14ac:dyDescent="0.25">
      <c r="A184" s="54" t="s">
        <v>55</v>
      </c>
      <c r="B184" s="18" t="s">
        <v>16</v>
      </c>
      <c r="C184" s="12"/>
      <c r="D184" s="45"/>
      <c r="E184" s="34"/>
      <c r="F184" s="57"/>
    </row>
    <row r="185" spans="1:7" x14ac:dyDescent="0.25">
      <c r="A185" s="56">
        <v>1</v>
      </c>
      <c r="B185" s="13" t="s">
        <v>17</v>
      </c>
      <c r="C185" s="14" t="s">
        <v>10</v>
      </c>
      <c r="D185" s="43">
        <f>1.049*7</f>
        <v>7.343</v>
      </c>
      <c r="E185" s="33"/>
      <c r="F185" s="57">
        <f t="shared" si="6"/>
        <v>0</v>
      </c>
    </row>
    <row r="186" spans="1:7" ht="25.5" x14ac:dyDescent="0.25">
      <c r="A186" s="56">
        <v>2</v>
      </c>
      <c r="B186" s="13" t="s">
        <v>104</v>
      </c>
      <c r="C186" s="14" t="s">
        <v>10</v>
      </c>
      <c r="D186" s="42">
        <f>2.43*7</f>
        <v>17.010000000000002</v>
      </c>
      <c r="E186" s="33"/>
      <c r="F186" s="57">
        <f t="shared" si="6"/>
        <v>0</v>
      </c>
    </row>
    <row r="187" spans="1:7" ht="25.5" x14ac:dyDescent="0.25">
      <c r="A187" s="56">
        <v>3</v>
      </c>
      <c r="B187" s="13" t="s">
        <v>32</v>
      </c>
      <c r="C187" s="14" t="s">
        <v>10</v>
      </c>
      <c r="D187" s="43">
        <f>0.428*7</f>
        <v>2.996</v>
      </c>
      <c r="E187" s="33"/>
      <c r="F187" s="57">
        <f t="shared" si="6"/>
        <v>0</v>
      </c>
    </row>
    <row r="188" spans="1:7" ht="25.5" x14ac:dyDescent="0.25">
      <c r="A188" s="56">
        <v>4</v>
      </c>
      <c r="B188" s="13" t="s">
        <v>72</v>
      </c>
      <c r="C188" s="14" t="s">
        <v>6</v>
      </c>
      <c r="D188" s="24">
        <f>(47.4+12.4)*7</f>
        <v>418.59999999999997</v>
      </c>
      <c r="E188" s="33"/>
      <c r="F188" s="57">
        <f t="shared" si="6"/>
        <v>0</v>
      </c>
    </row>
    <row r="189" spans="1:7" ht="25.5" x14ac:dyDescent="0.25">
      <c r="A189" s="56">
        <v>5</v>
      </c>
      <c r="B189" s="13" t="s">
        <v>51</v>
      </c>
      <c r="C189" s="14" t="s">
        <v>6</v>
      </c>
      <c r="D189" s="24">
        <f>2.4*7</f>
        <v>16.8</v>
      </c>
      <c r="E189" s="33"/>
      <c r="F189" s="57">
        <f t="shared" si="6"/>
        <v>0</v>
      </c>
    </row>
    <row r="190" spans="1:7" ht="25.5" x14ac:dyDescent="0.25">
      <c r="A190" s="56">
        <v>6</v>
      </c>
      <c r="B190" s="13" t="s">
        <v>97</v>
      </c>
      <c r="C190" s="14" t="s">
        <v>18</v>
      </c>
      <c r="D190" s="24">
        <f>52*7</f>
        <v>364</v>
      </c>
      <c r="E190" s="33"/>
      <c r="F190" s="57">
        <f t="shared" si="6"/>
        <v>0</v>
      </c>
    </row>
    <row r="191" spans="1:7" x14ac:dyDescent="0.25">
      <c r="A191" s="56">
        <v>7</v>
      </c>
      <c r="B191" s="13" t="s">
        <v>19</v>
      </c>
      <c r="C191" s="14" t="s">
        <v>6</v>
      </c>
      <c r="D191" s="24">
        <f>133.17*7</f>
        <v>932.18999999999994</v>
      </c>
      <c r="E191" s="33"/>
      <c r="F191" s="57">
        <f t="shared" si="6"/>
        <v>0</v>
      </c>
    </row>
    <row r="192" spans="1:7" ht="25.5" x14ac:dyDescent="0.25">
      <c r="A192" s="56">
        <v>8</v>
      </c>
      <c r="B192" s="28" t="s">
        <v>73</v>
      </c>
      <c r="C192" s="14" t="s">
        <v>6</v>
      </c>
      <c r="D192" s="24">
        <f>76.59*7</f>
        <v>536.13</v>
      </c>
      <c r="E192" s="33"/>
      <c r="F192" s="57">
        <f t="shared" si="6"/>
        <v>0</v>
      </c>
    </row>
    <row r="193" spans="1:7" x14ac:dyDescent="0.25">
      <c r="A193" s="58"/>
      <c r="B193" s="37" t="s">
        <v>82</v>
      </c>
      <c r="C193" s="38"/>
      <c r="D193" s="44"/>
      <c r="E193" s="40"/>
      <c r="F193" s="59">
        <f>SUM(F185:F192)</f>
        <v>0</v>
      </c>
      <c r="G193" s="63"/>
    </row>
    <row r="194" spans="1:7" ht="15.75" x14ac:dyDescent="0.25">
      <c r="A194" s="60" t="s">
        <v>56</v>
      </c>
      <c r="B194" s="29" t="s">
        <v>102</v>
      </c>
      <c r="C194" s="19"/>
      <c r="D194" s="46"/>
      <c r="E194" s="33"/>
      <c r="F194" s="57"/>
    </row>
    <row r="195" spans="1:7" ht="38.25" x14ac:dyDescent="0.25">
      <c r="A195" s="56">
        <v>1</v>
      </c>
      <c r="B195" s="28" t="s">
        <v>64</v>
      </c>
      <c r="C195" s="14" t="s">
        <v>18</v>
      </c>
      <c r="D195" s="24">
        <f>3*7</f>
        <v>21</v>
      </c>
      <c r="E195" s="33"/>
      <c r="F195" s="57">
        <f t="shared" si="6"/>
        <v>0</v>
      </c>
    </row>
    <row r="196" spans="1:7" ht="38.25" x14ac:dyDescent="0.25">
      <c r="A196" s="56">
        <v>2</v>
      </c>
      <c r="B196" s="28" t="s">
        <v>65</v>
      </c>
      <c r="C196" s="14" t="s">
        <v>18</v>
      </c>
      <c r="D196" s="24">
        <f>1*7</f>
        <v>7</v>
      </c>
      <c r="E196" s="33"/>
      <c r="F196" s="57">
        <f t="shared" si="6"/>
        <v>0</v>
      </c>
    </row>
    <row r="197" spans="1:7" x14ac:dyDescent="0.25">
      <c r="A197" s="58"/>
      <c r="B197" s="37" t="s">
        <v>83</v>
      </c>
      <c r="C197" s="38"/>
      <c r="D197" s="44"/>
      <c r="E197" s="40"/>
      <c r="F197" s="59">
        <f>SUM(F195:F196)</f>
        <v>0</v>
      </c>
      <c r="G197" s="63"/>
    </row>
    <row r="198" spans="1:7" x14ac:dyDescent="0.25">
      <c r="A198" s="61" t="s">
        <v>57</v>
      </c>
      <c r="B198" s="29" t="s">
        <v>21</v>
      </c>
      <c r="C198" s="14"/>
      <c r="D198" s="24"/>
      <c r="E198" s="33"/>
      <c r="F198" s="57"/>
    </row>
    <row r="199" spans="1:7" ht="25.5" x14ac:dyDescent="0.25">
      <c r="A199" s="56">
        <v>1</v>
      </c>
      <c r="B199" s="28" t="s">
        <v>34</v>
      </c>
      <c r="C199" s="14" t="s">
        <v>26</v>
      </c>
      <c r="D199" s="24">
        <f>12.1*7</f>
        <v>84.7</v>
      </c>
      <c r="E199" s="33"/>
      <c r="F199" s="57">
        <f t="shared" si="6"/>
        <v>0</v>
      </c>
    </row>
    <row r="200" spans="1:7" x14ac:dyDescent="0.25">
      <c r="A200" s="56">
        <v>2</v>
      </c>
      <c r="B200" s="28" t="s">
        <v>28</v>
      </c>
      <c r="C200" s="14" t="s">
        <v>6</v>
      </c>
      <c r="D200" s="24">
        <f>12.67*7</f>
        <v>88.69</v>
      </c>
      <c r="E200" s="33"/>
      <c r="F200" s="57">
        <f t="shared" si="6"/>
        <v>0</v>
      </c>
    </row>
    <row r="201" spans="1:7" x14ac:dyDescent="0.25">
      <c r="A201" s="58"/>
      <c r="B201" s="37" t="s">
        <v>84</v>
      </c>
      <c r="C201" s="38"/>
      <c r="D201" s="44"/>
      <c r="E201" s="40"/>
      <c r="F201" s="59">
        <f>SUM(F199:F200)</f>
        <v>0</v>
      </c>
      <c r="G201" s="63"/>
    </row>
    <row r="202" spans="1:7" x14ac:dyDescent="0.25">
      <c r="A202" s="61" t="s">
        <v>58</v>
      </c>
      <c r="B202" s="29" t="s">
        <v>22</v>
      </c>
      <c r="C202" s="14"/>
      <c r="D202" s="24"/>
      <c r="E202" s="33"/>
      <c r="F202" s="57"/>
    </row>
    <row r="203" spans="1:7" x14ac:dyDescent="0.25">
      <c r="A203" s="56">
        <v>1</v>
      </c>
      <c r="B203" s="30" t="s">
        <v>23</v>
      </c>
      <c r="C203" s="14" t="s">
        <v>6</v>
      </c>
      <c r="D203" s="24">
        <f>4.68*7</f>
        <v>32.76</v>
      </c>
      <c r="E203" s="33"/>
      <c r="F203" s="57">
        <f t="shared" si="6"/>
        <v>0</v>
      </c>
    </row>
    <row r="204" spans="1:7" x14ac:dyDescent="0.25">
      <c r="A204" s="58"/>
      <c r="B204" s="37" t="s">
        <v>85</v>
      </c>
      <c r="C204" s="38"/>
      <c r="D204" s="44"/>
      <c r="E204" s="40"/>
      <c r="F204" s="59">
        <f>F203</f>
        <v>0</v>
      </c>
      <c r="G204" s="63"/>
    </row>
    <row r="205" spans="1:7" x14ac:dyDescent="0.25">
      <c r="A205" s="61" t="s">
        <v>59</v>
      </c>
      <c r="B205" s="29" t="s">
        <v>24</v>
      </c>
      <c r="C205" s="14"/>
      <c r="D205" s="24"/>
      <c r="E205" s="33"/>
      <c r="F205" s="57"/>
    </row>
    <row r="206" spans="1:7" ht="25.5" x14ac:dyDescent="0.25">
      <c r="A206" s="56">
        <v>1</v>
      </c>
      <c r="B206" s="28" t="s">
        <v>92</v>
      </c>
      <c r="C206" s="14" t="s">
        <v>6</v>
      </c>
      <c r="D206" s="24">
        <f>56.58*7</f>
        <v>396.06</v>
      </c>
      <c r="E206" s="33"/>
      <c r="F206" s="57">
        <f t="shared" si="6"/>
        <v>0</v>
      </c>
    </row>
    <row r="207" spans="1:7" ht="25.5" x14ac:dyDescent="0.25">
      <c r="A207" s="56">
        <v>2</v>
      </c>
      <c r="B207" s="28" t="s">
        <v>66</v>
      </c>
      <c r="C207" s="14" t="s">
        <v>6</v>
      </c>
      <c r="D207" s="24">
        <f>16.2*7</f>
        <v>113.39999999999999</v>
      </c>
      <c r="E207" s="33"/>
      <c r="F207" s="57">
        <f t="shared" si="6"/>
        <v>0</v>
      </c>
    </row>
    <row r="208" spans="1:7" x14ac:dyDescent="0.25">
      <c r="A208" s="58"/>
      <c r="B208" s="37" t="s">
        <v>86</v>
      </c>
      <c r="C208" s="38"/>
      <c r="D208" s="44"/>
      <c r="E208" s="40"/>
      <c r="F208" s="59">
        <f>SUM(F206:F207)</f>
        <v>0</v>
      </c>
      <c r="G208" s="63"/>
    </row>
    <row r="209" spans="1:7" x14ac:dyDescent="0.25">
      <c r="A209" s="61" t="s">
        <v>60</v>
      </c>
      <c r="B209" s="29" t="s">
        <v>25</v>
      </c>
      <c r="C209" s="14"/>
      <c r="D209" s="24"/>
      <c r="E209" s="33"/>
      <c r="F209" s="57"/>
    </row>
    <row r="210" spans="1:7" ht="26.25" x14ac:dyDescent="0.25">
      <c r="A210" s="56">
        <v>1</v>
      </c>
      <c r="B210" s="31" t="s">
        <v>94</v>
      </c>
      <c r="C210" s="14" t="s">
        <v>18</v>
      </c>
      <c r="D210" s="24">
        <f>2*7</f>
        <v>14</v>
      </c>
      <c r="E210" s="33"/>
      <c r="F210" s="57">
        <f t="shared" si="6"/>
        <v>0</v>
      </c>
    </row>
    <row r="211" spans="1:7" ht="26.25" x14ac:dyDescent="0.25">
      <c r="A211" s="56">
        <v>2</v>
      </c>
      <c r="B211" s="31" t="s">
        <v>74</v>
      </c>
      <c r="C211" s="14" t="s">
        <v>18</v>
      </c>
      <c r="D211" s="24">
        <f>2*7</f>
        <v>14</v>
      </c>
      <c r="E211" s="33"/>
      <c r="F211" s="57">
        <f t="shared" si="6"/>
        <v>0</v>
      </c>
    </row>
    <row r="212" spans="1:7" ht="26.25" x14ac:dyDescent="0.25">
      <c r="A212" s="56">
        <v>3</v>
      </c>
      <c r="B212" s="16" t="s">
        <v>75</v>
      </c>
      <c r="C212" s="14" t="s">
        <v>18</v>
      </c>
      <c r="D212" s="24">
        <f>2*7</f>
        <v>14</v>
      </c>
      <c r="E212" s="33"/>
      <c r="F212" s="57">
        <f t="shared" si="6"/>
        <v>0</v>
      </c>
    </row>
    <row r="213" spans="1:7" x14ac:dyDescent="0.25">
      <c r="A213" s="56">
        <v>4</v>
      </c>
      <c r="B213" s="16" t="s">
        <v>38</v>
      </c>
      <c r="C213" s="14" t="s">
        <v>26</v>
      </c>
      <c r="D213" s="24">
        <f>8.9*7</f>
        <v>62.300000000000004</v>
      </c>
      <c r="E213" s="33"/>
      <c r="F213" s="57">
        <f t="shared" si="6"/>
        <v>0</v>
      </c>
    </row>
    <row r="214" spans="1:7" x14ac:dyDescent="0.25">
      <c r="A214" s="56">
        <v>5</v>
      </c>
      <c r="B214" s="16" t="s">
        <v>37</v>
      </c>
      <c r="C214" s="14" t="s">
        <v>26</v>
      </c>
      <c r="D214" s="24">
        <f>2.6*7</f>
        <v>18.2</v>
      </c>
      <c r="E214" s="33"/>
      <c r="F214" s="57">
        <f t="shared" si="6"/>
        <v>0</v>
      </c>
    </row>
    <row r="215" spans="1:7" x14ac:dyDescent="0.25">
      <c r="A215" s="58"/>
      <c r="B215" s="37" t="s">
        <v>87</v>
      </c>
      <c r="C215" s="38"/>
      <c r="D215" s="44"/>
      <c r="E215" s="40"/>
      <c r="F215" s="59">
        <f>SUM(F210:F214)</f>
        <v>0</v>
      </c>
      <c r="G215" s="63"/>
    </row>
    <row r="216" spans="1:7" x14ac:dyDescent="0.25">
      <c r="A216" s="61" t="s">
        <v>61</v>
      </c>
      <c r="B216" s="18" t="s">
        <v>29</v>
      </c>
      <c r="C216" s="14"/>
      <c r="D216" s="24"/>
      <c r="E216" s="33"/>
      <c r="F216" s="57"/>
    </row>
    <row r="217" spans="1:7" ht="25.5" x14ac:dyDescent="0.25">
      <c r="A217" s="56">
        <v>1</v>
      </c>
      <c r="B217" s="13" t="s">
        <v>76</v>
      </c>
      <c r="C217" s="14" t="s">
        <v>27</v>
      </c>
      <c r="D217" s="24">
        <f>1*7</f>
        <v>7</v>
      </c>
      <c r="E217" s="33"/>
      <c r="F217" s="57">
        <f t="shared" si="6"/>
        <v>0</v>
      </c>
    </row>
    <row r="218" spans="1:7" ht="25.5" x14ac:dyDescent="0.25">
      <c r="A218" s="56">
        <v>2</v>
      </c>
      <c r="B218" s="13" t="s">
        <v>43</v>
      </c>
      <c r="C218" s="14" t="s">
        <v>26</v>
      </c>
      <c r="D218" s="24">
        <f>2*7</f>
        <v>14</v>
      </c>
      <c r="E218" s="33"/>
      <c r="F218" s="57">
        <f t="shared" si="6"/>
        <v>0</v>
      </c>
    </row>
    <row r="219" spans="1:7" ht="25.5" x14ac:dyDescent="0.25">
      <c r="A219" s="56">
        <v>3</v>
      </c>
      <c r="B219" s="13" t="s">
        <v>77</v>
      </c>
      <c r="C219" s="14" t="s">
        <v>6</v>
      </c>
      <c r="D219" s="24">
        <f>1.8*7</f>
        <v>12.6</v>
      </c>
      <c r="E219" s="33"/>
      <c r="F219" s="57">
        <f t="shared" si="6"/>
        <v>0</v>
      </c>
    </row>
    <row r="220" spans="1:7" ht="25.5" x14ac:dyDescent="0.25">
      <c r="A220" s="56">
        <v>4</v>
      </c>
      <c r="B220" s="13" t="s">
        <v>36</v>
      </c>
      <c r="C220" s="14" t="s">
        <v>6</v>
      </c>
      <c r="D220" s="24">
        <f>8.5*7</f>
        <v>59.5</v>
      </c>
      <c r="E220" s="33"/>
      <c r="F220" s="57">
        <f t="shared" si="6"/>
        <v>0</v>
      </c>
    </row>
    <row r="221" spans="1:7" ht="25.5" x14ac:dyDescent="0.25">
      <c r="A221" s="56">
        <v>5</v>
      </c>
      <c r="B221" s="25" t="s">
        <v>35</v>
      </c>
      <c r="C221" s="14" t="s">
        <v>27</v>
      </c>
      <c r="D221" s="24">
        <f>1*7</f>
        <v>7</v>
      </c>
      <c r="E221" s="33"/>
      <c r="F221" s="57">
        <f t="shared" si="6"/>
        <v>0</v>
      </c>
    </row>
    <row r="222" spans="1:7" ht="38.25" x14ac:dyDescent="0.25">
      <c r="A222" s="56">
        <v>6</v>
      </c>
      <c r="B222" s="13" t="s">
        <v>98</v>
      </c>
      <c r="C222" s="14" t="s">
        <v>27</v>
      </c>
      <c r="D222" s="24">
        <f>1*7</f>
        <v>7</v>
      </c>
      <c r="E222" s="33"/>
      <c r="F222" s="57">
        <f t="shared" si="6"/>
        <v>0</v>
      </c>
    </row>
    <row r="223" spans="1:7" ht="38.25" x14ac:dyDescent="0.25">
      <c r="A223" s="56">
        <v>7</v>
      </c>
      <c r="B223" s="13" t="s">
        <v>39</v>
      </c>
      <c r="C223" s="14" t="s">
        <v>27</v>
      </c>
      <c r="D223" s="24">
        <f>1*7</f>
        <v>7</v>
      </c>
      <c r="E223" s="33"/>
      <c r="F223" s="57">
        <f t="shared" si="6"/>
        <v>0</v>
      </c>
    </row>
    <row r="224" spans="1:7" ht="25.5" x14ac:dyDescent="0.25">
      <c r="A224" s="56">
        <v>8</v>
      </c>
      <c r="B224" s="13" t="s">
        <v>105</v>
      </c>
      <c r="C224" s="14" t="s">
        <v>27</v>
      </c>
      <c r="D224" s="24">
        <f>1*7</f>
        <v>7</v>
      </c>
      <c r="E224" s="33"/>
      <c r="F224" s="57">
        <f t="shared" si="6"/>
        <v>0</v>
      </c>
    </row>
    <row r="225" spans="1:7" x14ac:dyDescent="0.25">
      <c r="A225" s="58"/>
      <c r="B225" s="37" t="s">
        <v>88</v>
      </c>
      <c r="C225" s="38"/>
      <c r="D225" s="44"/>
      <c r="E225" s="40"/>
      <c r="F225" s="59">
        <f>SUM(F217:F224)</f>
        <v>0</v>
      </c>
      <c r="G225" s="63"/>
    </row>
    <row r="226" spans="1:7" x14ac:dyDescent="0.25">
      <c r="A226" s="61" t="s">
        <v>62</v>
      </c>
      <c r="B226" s="26" t="s">
        <v>63</v>
      </c>
      <c r="D226" s="47"/>
      <c r="E226" s="35"/>
      <c r="F226" s="57"/>
    </row>
    <row r="227" spans="1:7" ht="45" x14ac:dyDescent="0.25">
      <c r="A227" s="56">
        <v>1</v>
      </c>
      <c r="B227" s="1" t="s">
        <v>78</v>
      </c>
      <c r="C227" s="2" t="s">
        <v>40</v>
      </c>
      <c r="D227" s="47">
        <f>1.4*7</f>
        <v>9.7999999999999989</v>
      </c>
      <c r="E227" s="35"/>
      <c r="F227" s="57">
        <f t="shared" ref="F227:F237" si="7">+D227*E227</f>
        <v>0</v>
      </c>
    </row>
    <row r="228" spans="1:7" ht="45" x14ac:dyDescent="0.25">
      <c r="A228" s="56">
        <v>2</v>
      </c>
      <c r="B228" s="1" t="s">
        <v>42</v>
      </c>
      <c r="C228" s="2" t="s">
        <v>41</v>
      </c>
      <c r="D228" s="47">
        <f>1*7</f>
        <v>7</v>
      </c>
      <c r="E228" s="35"/>
      <c r="F228" s="57">
        <f t="shared" si="7"/>
        <v>0</v>
      </c>
    </row>
    <row r="229" spans="1:7" ht="45" x14ac:dyDescent="0.25">
      <c r="A229" s="56">
        <v>3</v>
      </c>
      <c r="B229" s="1" t="s">
        <v>48</v>
      </c>
      <c r="C229" s="2" t="s">
        <v>49</v>
      </c>
      <c r="D229" s="47">
        <f>1*7</f>
        <v>7</v>
      </c>
      <c r="E229" s="35"/>
      <c r="F229" s="57">
        <f t="shared" si="7"/>
        <v>0</v>
      </c>
    </row>
    <row r="230" spans="1:7" ht="30" x14ac:dyDescent="0.25">
      <c r="A230" s="56">
        <v>4</v>
      </c>
      <c r="B230" s="1" t="s">
        <v>50</v>
      </c>
      <c r="C230" s="2" t="s">
        <v>49</v>
      </c>
      <c r="D230" s="47">
        <f>1*7</f>
        <v>7</v>
      </c>
      <c r="E230" s="35"/>
      <c r="F230" s="57">
        <f t="shared" si="7"/>
        <v>0</v>
      </c>
    </row>
    <row r="231" spans="1:7" ht="45" x14ac:dyDescent="0.25">
      <c r="A231" s="56">
        <v>5</v>
      </c>
      <c r="B231" s="1" t="s">
        <v>79</v>
      </c>
      <c r="C231" s="2" t="s">
        <v>49</v>
      </c>
      <c r="D231" s="47">
        <f>1*7</f>
        <v>7</v>
      </c>
      <c r="E231" s="35"/>
      <c r="F231" s="57">
        <f t="shared" si="7"/>
        <v>0</v>
      </c>
    </row>
    <row r="232" spans="1:7" ht="60" x14ac:dyDescent="0.25">
      <c r="A232" s="56">
        <v>6</v>
      </c>
      <c r="B232" s="1" t="s">
        <v>93</v>
      </c>
      <c r="C232" s="2" t="s">
        <v>40</v>
      </c>
      <c r="D232" s="48">
        <f>24.88*7</f>
        <v>174.16</v>
      </c>
      <c r="E232" s="35"/>
      <c r="F232" s="57">
        <f t="shared" si="7"/>
        <v>0</v>
      </c>
    </row>
    <row r="233" spans="1:7" ht="90" x14ac:dyDescent="0.25">
      <c r="A233" s="56">
        <v>7</v>
      </c>
      <c r="B233" s="1" t="s">
        <v>127</v>
      </c>
      <c r="C233" s="2" t="s">
        <v>27</v>
      </c>
      <c r="D233" s="47">
        <f>1*7</f>
        <v>7</v>
      </c>
      <c r="E233" s="35"/>
      <c r="F233" s="57">
        <f t="shared" si="7"/>
        <v>0</v>
      </c>
    </row>
    <row r="234" spans="1:7" x14ac:dyDescent="0.25">
      <c r="A234" s="56">
        <v>8</v>
      </c>
      <c r="B234" s="1" t="s">
        <v>47</v>
      </c>
      <c r="C234" s="2" t="s">
        <v>41</v>
      </c>
      <c r="D234" s="47">
        <f>3*7</f>
        <v>21</v>
      </c>
      <c r="E234" s="35"/>
      <c r="F234" s="57">
        <f t="shared" si="7"/>
        <v>0</v>
      </c>
    </row>
    <row r="235" spans="1:7" x14ac:dyDescent="0.25">
      <c r="A235" s="56">
        <v>9</v>
      </c>
      <c r="B235" s="1" t="s">
        <v>45</v>
      </c>
      <c r="C235" s="2" t="s">
        <v>41</v>
      </c>
      <c r="D235" s="47">
        <f>3*7</f>
        <v>21</v>
      </c>
      <c r="E235" s="35"/>
      <c r="F235" s="57">
        <f t="shared" si="7"/>
        <v>0</v>
      </c>
    </row>
    <row r="236" spans="1:7" x14ac:dyDescent="0.25">
      <c r="A236" s="56">
        <v>10</v>
      </c>
      <c r="B236" s="1" t="s">
        <v>44</v>
      </c>
      <c r="C236" s="2" t="s">
        <v>41</v>
      </c>
      <c r="D236" s="47">
        <f>3*7</f>
        <v>21</v>
      </c>
      <c r="E236" s="35"/>
      <c r="F236" s="57">
        <f t="shared" si="7"/>
        <v>0</v>
      </c>
    </row>
    <row r="237" spans="1:7" x14ac:dyDescent="0.25">
      <c r="A237" s="56">
        <v>11</v>
      </c>
      <c r="B237" s="1" t="s">
        <v>46</v>
      </c>
      <c r="C237" s="2" t="s">
        <v>41</v>
      </c>
      <c r="D237" s="47">
        <f>4*7</f>
        <v>28</v>
      </c>
      <c r="E237" s="35"/>
      <c r="F237" s="57">
        <f t="shared" si="7"/>
        <v>0</v>
      </c>
    </row>
    <row r="238" spans="1:7" ht="15.75" thickBot="1" x14ac:dyDescent="0.3">
      <c r="A238" s="71"/>
      <c r="B238" s="72" t="s">
        <v>89</v>
      </c>
      <c r="C238" s="73"/>
      <c r="D238" s="74"/>
      <c r="E238" s="75"/>
      <c r="F238" s="76">
        <f>SUM(F227:F237)</f>
        <v>0</v>
      </c>
    </row>
    <row r="239" spans="1:7" ht="15.75" thickBot="1" x14ac:dyDescent="0.3">
      <c r="A239" s="70"/>
      <c r="B239" s="83" t="s">
        <v>144</v>
      </c>
      <c r="C239" s="84"/>
      <c r="D239" s="85"/>
      <c r="E239" s="85"/>
      <c r="F239" s="86">
        <f>F238+F225+F215+F208+F204+F201+F197+F193+F183+F173</f>
        <v>0</v>
      </c>
      <c r="G239" s="63"/>
    </row>
    <row r="240" spans="1:7" ht="32.450000000000003" customHeight="1" x14ac:dyDescent="0.25">
      <c r="A240" s="78" t="s">
        <v>133</v>
      </c>
      <c r="B240" s="128" t="s">
        <v>126</v>
      </c>
      <c r="C240" s="129"/>
      <c r="D240" s="129"/>
      <c r="E240" s="129"/>
      <c r="F240" s="130"/>
      <c r="G240" s="63"/>
    </row>
    <row r="241" spans="1:7" x14ac:dyDescent="0.25">
      <c r="A241" s="32">
        <v>1</v>
      </c>
      <c r="B241" s="13" t="s">
        <v>67</v>
      </c>
      <c r="C241" s="14" t="s">
        <v>6</v>
      </c>
      <c r="D241" s="20">
        <f>8.039+25</f>
        <v>33.039000000000001</v>
      </c>
      <c r="E241" s="33"/>
      <c r="F241" s="36">
        <f>+D241*E241</f>
        <v>0</v>
      </c>
      <c r="G241" s="63"/>
    </row>
    <row r="242" spans="1:7" x14ac:dyDescent="0.25">
      <c r="A242" s="32">
        <v>2</v>
      </c>
      <c r="B242" s="15" t="s">
        <v>7</v>
      </c>
      <c r="C242" s="14" t="s">
        <v>8</v>
      </c>
      <c r="D242" s="20">
        <v>1</v>
      </c>
      <c r="E242" s="33"/>
      <c r="F242" s="36">
        <f t="shared" ref="F242:F257" si="8">+D242*E242</f>
        <v>0</v>
      </c>
      <c r="G242" s="63"/>
    </row>
    <row r="243" spans="1:7" x14ac:dyDescent="0.25">
      <c r="A243" s="32">
        <v>3</v>
      </c>
      <c r="B243" s="13" t="s">
        <v>114</v>
      </c>
      <c r="C243" s="14" t="s">
        <v>10</v>
      </c>
      <c r="D243" s="20">
        <v>2.2610000000000001</v>
      </c>
      <c r="E243" s="33"/>
      <c r="F243" s="36">
        <f t="shared" si="8"/>
        <v>0</v>
      </c>
      <c r="G243" s="63"/>
    </row>
    <row r="244" spans="1:7" x14ac:dyDescent="0.25">
      <c r="A244" s="32">
        <v>4</v>
      </c>
      <c r="B244" s="15" t="s">
        <v>68</v>
      </c>
      <c r="C244" s="14" t="s">
        <v>10</v>
      </c>
      <c r="D244" s="20">
        <v>1.504</v>
      </c>
      <c r="E244" s="33"/>
      <c r="F244" s="36">
        <f t="shared" si="8"/>
        <v>0</v>
      </c>
      <c r="G244" s="63"/>
    </row>
    <row r="245" spans="1:7" x14ac:dyDescent="0.25">
      <c r="A245" s="32">
        <v>5</v>
      </c>
      <c r="B245" s="15" t="s">
        <v>11</v>
      </c>
      <c r="C245" s="14" t="s">
        <v>8</v>
      </c>
      <c r="D245" s="20">
        <v>1</v>
      </c>
      <c r="E245" s="33"/>
      <c r="F245" s="36">
        <f t="shared" si="8"/>
        <v>0</v>
      </c>
      <c r="G245" s="63"/>
    </row>
    <row r="246" spans="1:7" ht="26.25" x14ac:dyDescent="0.25">
      <c r="A246" s="32">
        <v>6</v>
      </c>
      <c r="B246" s="16" t="s">
        <v>107</v>
      </c>
      <c r="C246" s="14" t="s">
        <v>10</v>
      </c>
      <c r="D246" s="22">
        <v>0.251</v>
      </c>
      <c r="E246" s="33"/>
      <c r="F246" s="36">
        <f t="shared" si="8"/>
        <v>0</v>
      </c>
      <c r="G246" s="63"/>
    </row>
    <row r="247" spans="1:7" ht="26.25" x14ac:dyDescent="0.25">
      <c r="A247" s="32">
        <v>7</v>
      </c>
      <c r="B247" s="16" t="s">
        <v>115</v>
      </c>
      <c r="C247" s="14" t="s">
        <v>10</v>
      </c>
      <c r="D247" s="20">
        <v>0.752</v>
      </c>
      <c r="E247" s="33"/>
      <c r="F247" s="36">
        <f t="shared" si="8"/>
        <v>0</v>
      </c>
      <c r="G247" s="63"/>
    </row>
    <row r="248" spans="1:7" ht="26.25" x14ac:dyDescent="0.25">
      <c r="A248" s="32">
        <v>8</v>
      </c>
      <c r="B248" s="16" t="s">
        <v>116</v>
      </c>
      <c r="C248" s="14" t="s">
        <v>6</v>
      </c>
      <c r="D248" s="20">
        <v>6.7960000000000003</v>
      </c>
      <c r="E248" s="33"/>
      <c r="F248" s="36">
        <f t="shared" si="8"/>
        <v>0</v>
      </c>
      <c r="G248" s="63"/>
    </row>
    <row r="249" spans="1:7" ht="25.5" x14ac:dyDescent="0.25">
      <c r="A249" s="32">
        <v>9</v>
      </c>
      <c r="B249" s="13" t="s">
        <v>101</v>
      </c>
      <c r="C249" s="14" t="s">
        <v>10</v>
      </c>
      <c r="D249" s="24">
        <v>0.20100000000000001</v>
      </c>
      <c r="E249" s="33"/>
      <c r="F249" s="36">
        <f t="shared" si="8"/>
        <v>0</v>
      </c>
      <c r="G249" s="63"/>
    </row>
    <row r="250" spans="1:7" ht="25.5" x14ac:dyDescent="0.25">
      <c r="A250" s="32">
        <v>10</v>
      </c>
      <c r="B250" s="13" t="s">
        <v>33</v>
      </c>
      <c r="C250" s="14" t="s">
        <v>10</v>
      </c>
      <c r="D250" s="20">
        <v>0.72899999999999998</v>
      </c>
      <c r="E250" s="33"/>
      <c r="F250" s="36">
        <f t="shared" si="8"/>
        <v>0</v>
      </c>
      <c r="G250" s="63"/>
    </row>
    <row r="251" spans="1:7" ht="38.25" x14ac:dyDescent="0.25">
      <c r="A251" s="32">
        <v>11</v>
      </c>
      <c r="B251" s="13" t="s">
        <v>30</v>
      </c>
      <c r="C251" s="51" t="s">
        <v>27</v>
      </c>
      <c r="D251" s="52">
        <v>1</v>
      </c>
      <c r="E251" s="53"/>
      <c r="F251" s="36">
        <f t="shared" si="8"/>
        <v>0</v>
      </c>
      <c r="G251" s="63"/>
    </row>
    <row r="252" spans="1:7" ht="25.5" x14ac:dyDescent="0.25">
      <c r="A252" s="32">
        <v>12</v>
      </c>
      <c r="B252" s="13" t="s">
        <v>110</v>
      </c>
      <c r="C252" s="14" t="s">
        <v>6</v>
      </c>
      <c r="D252" s="22">
        <v>9</v>
      </c>
      <c r="E252" s="33"/>
      <c r="F252" s="36">
        <f t="shared" si="8"/>
        <v>0</v>
      </c>
      <c r="G252" s="63"/>
    </row>
    <row r="253" spans="1:7" ht="25.5" x14ac:dyDescent="0.25">
      <c r="A253" s="32">
        <v>13</v>
      </c>
      <c r="B253" s="13" t="s">
        <v>109</v>
      </c>
      <c r="C253" s="14" t="s">
        <v>6</v>
      </c>
      <c r="D253" s="20">
        <v>5.76</v>
      </c>
      <c r="E253" s="33"/>
      <c r="F253" s="36">
        <f t="shared" si="8"/>
        <v>0</v>
      </c>
      <c r="G253" s="63"/>
    </row>
    <row r="254" spans="1:7" ht="51" x14ac:dyDescent="0.25">
      <c r="A254" s="32">
        <v>14</v>
      </c>
      <c r="B254" s="13" t="s">
        <v>125</v>
      </c>
      <c r="C254" s="14" t="s">
        <v>27</v>
      </c>
      <c r="D254" s="22">
        <v>1</v>
      </c>
      <c r="E254" s="33"/>
      <c r="F254" s="36">
        <f t="shared" si="8"/>
        <v>0</v>
      </c>
      <c r="G254" s="63"/>
    </row>
    <row r="255" spans="1:7" ht="38.25" x14ac:dyDescent="0.25">
      <c r="A255" s="32">
        <v>15</v>
      </c>
      <c r="B255" s="13" t="s">
        <v>111</v>
      </c>
      <c r="C255" s="14" t="s">
        <v>27</v>
      </c>
      <c r="D255" s="20">
        <v>1</v>
      </c>
      <c r="E255" s="33"/>
      <c r="F255" s="36">
        <f t="shared" si="8"/>
        <v>0</v>
      </c>
      <c r="G255" s="63"/>
    </row>
    <row r="256" spans="1:7" ht="60" x14ac:dyDescent="0.25">
      <c r="A256" s="32">
        <v>16</v>
      </c>
      <c r="B256" s="1" t="s">
        <v>93</v>
      </c>
      <c r="C256" s="2" t="s">
        <v>40</v>
      </c>
      <c r="D256" s="3">
        <v>20.16</v>
      </c>
      <c r="E256" s="35"/>
      <c r="F256" s="36">
        <f t="shared" si="8"/>
        <v>0</v>
      </c>
      <c r="G256" s="63"/>
    </row>
    <row r="257" spans="1:8" ht="45" x14ac:dyDescent="0.25">
      <c r="A257" s="32"/>
      <c r="B257" s="1" t="s">
        <v>121</v>
      </c>
      <c r="C257" s="2" t="s">
        <v>41</v>
      </c>
      <c r="D257" s="3">
        <v>4</v>
      </c>
      <c r="E257" s="35"/>
      <c r="F257" s="36">
        <f t="shared" si="8"/>
        <v>0</v>
      </c>
      <c r="G257" s="63"/>
    </row>
    <row r="258" spans="1:8" x14ac:dyDescent="0.25">
      <c r="A258" s="32"/>
      <c r="B258" s="79" t="s">
        <v>145</v>
      </c>
      <c r="C258" s="80"/>
      <c r="D258" s="81"/>
      <c r="E258" s="81"/>
      <c r="F258" s="82">
        <f>SUM(F241:F257)</f>
        <v>0</v>
      </c>
      <c r="G258" s="63"/>
    </row>
    <row r="259" spans="1:8" ht="15.75" thickBot="1" x14ac:dyDescent="0.3">
      <c r="B259" s="7"/>
      <c r="C259" s="8"/>
      <c r="D259" s="9"/>
    </row>
    <row r="260" spans="1:8" ht="19.5" thickBot="1" x14ac:dyDescent="0.35">
      <c r="A260" s="92" t="s">
        <v>139</v>
      </c>
      <c r="B260" s="93" t="s">
        <v>132</v>
      </c>
      <c r="C260" s="94"/>
      <c r="D260" s="95"/>
      <c r="E260" s="96"/>
      <c r="F260" s="97">
        <f>F258+F239+F163+F86</f>
        <v>0</v>
      </c>
      <c r="H260" s="99">
        <f>(2/3)*F260</f>
        <v>0</v>
      </c>
    </row>
    <row r="261" spans="1:8" x14ac:dyDescent="0.25">
      <c r="B261" s="7"/>
      <c r="C261" s="8"/>
      <c r="D261" s="9"/>
    </row>
    <row r="262" spans="1:8" x14ac:dyDescent="0.25">
      <c r="B262" s="7"/>
      <c r="C262" s="8"/>
      <c r="D262" s="9"/>
    </row>
    <row r="263" spans="1:8" x14ac:dyDescent="0.25">
      <c r="B263" s="7"/>
      <c r="C263" s="8"/>
      <c r="D263" s="9"/>
    </row>
    <row r="264" spans="1:8" x14ac:dyDescent="0.25">
      <c r="B264" s="7"/>
      <c r="C264" s="8"/>
      <c r="D264" s="9"/>
    </row>
    <row r="265" spans="1:8" x14ac:dyDescent="0.25">
      <c r="B265" s="7"/>
      <c r="C265" s="8"/>
      <c r="D265" s="9"/>
    </row>
    <row r="266" spans="1:8" x14ac:dyDescent="0.25">
      <c r="B266" s="7"/>
      <c r="C266" s="8"/>
      <c r="D266" s="9"/>
    </row>
    <row r="267" spans="1:8" x14ac:dyDescent="0.25">
      <c r="B267" s="7"/>
      <c r="C267" s="8"/>
      <c r="D267" s="9"/>
    </row>
    <row r="268" spans="1:8" x14ac:dyDescent="0.25">
      <c r="B268" s="7"/>
      <c r="C268" s="8"/>
      <c r="D268" s="9"/>
    </row>
    <row r="269" spans="1:8" x14ac:dyDescent="0.25">
      <c r="B269" s="7"/>
      <c r="C269" s="8"/>
      <c r="D269" s="9"/>
    </row>
    <row r="270" spans="1:8" x14ac:dyDescent="0.25">
      <c r="B270" s="7"/>
      <c r="C270" s="8"/>
      <c r="D270" s="9"/>
    </row>
    <row r="271" spans="1:8" x14ac:dyDescent="0.25">
      <c r="B271" s="7"/>
      <c r="C271" s="8"/>
      <c r="D271" s="9"/>
    </row>
    <row r="272" spans="1:8" x14ac:dyDescent="0.25">
      <c r="B272" s="7"/>
      <c r="C272" s="8"/>
      <c r="D272" s="9"/>
    </row>
    <row r="273" spans="2:4" x14ac:dyDescent="0.25">
      <c r="B273" s="7"/>
      <c r="C273" s="8"/>
      <c r="D273" s="9"/>
    </row>
    <row r="274" spans="2:4" x14ac:dyDescent="0.25">
      <c r="B274" s="7"/>
      <c r="C274" s="8"/>
      <c r="D274" s="9"/>
    </row>
    <row r="275" spans="2:4" x14ac:dyDescent="0.25">
      <c r="B275" s="7"/>
      <c r="C275" s="8"/>
      <c r="D275" s="9"/>
    </row>
    <row r="276" spans="2:4" x14ac:dyDescent="0.25">
      <c r="B276" s="7"/>
      <c r="C276" s="8"/>
      <c r="D276" s="9"/>
    </row>
    <row r="277" spans="2:4" x14ac:dyDescent="0.25">
      <c r="B277" s="7"/>
      <c r="C277" s="8"/>
      <c r="D277" s="9"/>
    </row>
    <row r="278" spans="2:4" x14ac:dyDescent="0.25">
      <c r="B278" s="7"/>
      <c r="C278" s="8"/>
      <c r="D278" s="9"/>
    </row>
    <row r="279" spans="2:4" x14ac:dyDescent="0.25">
      <c r="B279" s="7"/>
      <c r="C279" s="8"/>
      <c r="D279" s="9"/>
    </row>
    <row r="280" spans="2:4" x14ac:dyDescent="0.25">
      <c r="B280" s="7"/>
      <c r="C280" s="8"/>
      <c r="D280" s="9"/>
    </row>
    <row r="281" spans="2:4" x14ac:dyDescent="0.25">
      <c r="B281" s="7"/>
      <c r="C281" s="8"/>
      <c r="D281" s="9"/>
    </row>
    <row r="282" spans="2:4" x14ac:dyDescent="0.25">
      <c r="B282" s="7"/>
      <c r="C282" s="8"/>
      <c r="D282" s="9"/>
    </row>
    <row r="283" spans="2:4" x14ac:dyDescent="0.25">
      <c r="B283" s="7"/>
      <c r="C283" s="8"/>
      <c r="D283" s="9"/>
    </row>
    <row r="284" spans="2:4" x14ac:dyDescent="0.25">
      <c r="B284" s="7"/>
      <c r="C284" s="8"/>
      <c r="D284" s="9"/>
    </row>
    <row r="285" spans="2:4" x14ac:dyDescent="0.25">
      <c r="B285" s="7"/>
      <c r="C285" s="8"/>
      <c r="D285" s="9"/>
    </row>
    <row r="286" spans="2:4" x14ac:dyDescent="0.25">
      <c r="B286" s="7"/>
      <c r="C286" s="8"/>
      <c r="D286" s="9"/>
    </row>
    <row r="287" spans="2:4" x14ac:dyDescent="0.25">
      <c r="B287" s="7"/>
      <c r="C287" s="8"/>
      <c r="D287" s="9"/>
    </row>
    <row r="288" spans="2:4" x14ac:dyDescent="0.25">
      <c r="B288" s="7"/>
      <c r="C288" s="8"/>
      <c r="D288" s="9"/>
    </row>
    <row r="289" spans="2:4" x14ac:dyDescent="0.25">
      <c r="B289" s="7"/>
      <c r="C289" s="8"/>
      <c r="D289" s="9"/>
    </row>
    <row r="290" spans="2:4" x14ac:dyDescent="0.25">
      <c r="B290" s="7"/>
      <c r="C290" s="8"/>
      <c r="D290" s="9"/>
    </row>
    <row r="291" spans="2:4" x14ac:dyDescent="0.25">
      <c r="B291" s="7"/>
      <c r="C291" s="8"/>
      <c r="D291" s="9"/>
    </row>
    <row r="292" spans="2:4" x14ac:dyDescent="0.25">
      <c r="B292" s="7"/>
      <c r="C292" s="8"/>
      <c r="D292" s="9"/>
    </row>
    <row r="293" spans="2:4" x14ac:dyDescent="0.25">
      <c r="B293" s="7"/>
      <c r="C293" s="8"/>
      <c r="D293" s="9"/>
    </row>
    <row r="294" spans="2:4" x14ac:dyDescent="0.25">
      <c r="B294" s="7"/>
      <c r="C294" s="8"/>
      <c r="D294" s="9"/>
    </row>
    <row r="295" spans="2:4" x14ac:dyDescent="0.25">
      <c r="B295" s="7"/>
      <c r="C295" s="8"/>
      <c r="D295" s="9"/>
    </row>
    <row r="296" spans="2:4" x14ac:dyDescent="0.25">
      <c r="B296" s="7"/>
      <c r="C296" s="8"/>
      <c r="D296" s="9"/>
    </row>
    <row r="297" spans="2:4" x14ac:dyDescent="0.25">
      <c r="B297" s="7"/>
      <c r="C297" s="8"/>
      <c r="D297" s="9"/>
    </row>
    <row r="298" spans="2:4" x14ac:dyDescent="0.25">
      <c r="B298" s="7"/>
      <c r="C298" s="8"/>
      <c r="D298" s="9"/>
    </row>
    <row r="299" spans="2:4" x14ac:dyDescent="0.25">
      <c r="B299" s="7"/>
      <c r="C299" s="8"/>
      <c r="D299" s="9"/>
    </row>
    <row r="300" spans="2:4" x14ac:dyDescent="0.25">
      <c r="B300" s="7"/>
      <c r="C300" s="8"/>
      <c r="D300" s="9"/>
    </row>
    <row r="301" spans="2:4" x14ac:dyDescent="0.25">
      <c r="B301" s="7"/>
      <c r="C301" s="8"/>
      <c r="D301" s="9"/>
    </row>
    <row r="302" spans="2:4" x14ac:dyDescent="0.25">
      <c r="B302" s="7"/>
      <c r="C302" s="8"/>
      <c r="D302" s="9"/>
    </row>
    <row r="303" spans="2:4" x14ac:dyDescent="0.25">
      <c r="B303" s="7"/>
      <c r="C303" s="8"/>
      <c r="D303" s="9"/>
    </row>
    <row r="304" spans="2:4" x14ac:dyDescent="0.25">
      <c r="B304" s="7"/>
      <c r="C304" s="8"/>
      <c r="D304" s="9"/>
    </row>
    <row r="305" spans="2:4" x14ac:dyDescent="0.25">
      <c r="B305" s="7"/>
      <c r="C305" s="8"/>
      <c r="D305" s="9"/>
    </row>
    <row r="306" spans="2:4" x14ac:dyDescent="0.25">
      <c r="B306" s="7"/>
      <c r="C306" s="8"/>
      <c r="D306" s="9"/>
    </row>
    <row r="307" spans="2:4" x14ac:dyDescent="0.25">
      <c r="B307" s="7"/>
      <c r="C307" s="8"/>
      <c r="D307" s="9"/>
    </row>
    <row r="308" spans="2:4" x14ac:dyDescent="0.25">
      <c r="B308" s="7"/>
      <c r="C308" s="8"/>
      <c r="D308" s="9"/>
    </row>
    <row r="309" spans="2:4" x14ac:dyDescent="0.25">
      <c r="B309" s="7"/>
      <c r="C309" s="8"/>
      <c r="D309" s="9"/>
    </row>
    <row r="310" spans="2:4" x14ac:dyDescent="0.25">
      <c r="B310" s="7"/>
      <c r="C310" s="8"/>
      <c r="D310" s="9"/>
    </row>
    <row r="311" spans="2:4" x14ac:dyDescent="0.25">
      <c r="B311" s="7"/>
      <c r="C311" s="8"/>
      <c r="D311" s="9"/>
    </row>
    <row r="312" spans="2:4" x14ac:dyDescent="0.25">
      <c r="B312" s="7"/>
      <c r="C312" s="8"/>
      <c r="D312" s="9"/>
    </row>
    <row r="313" spans="2:4" x14ac:dyDescent="0.25">
      <c r="B313" s="7"/>
      <c r="C313" s="8"/>
      <c r="D313" s="9"/>
    </row>
    <row r="314" spans="2:4" x14ac:dyDescent="0.25">
      <c r="B314" s="7"/>
      <c r="C314" s="8"/>
      <c r="D314" s="9"/>
    </row>
    <row r="315" spans="2:4" x14ac:dyDescent="0.25">
      <c r="B315" s="7"/>
      <c r="C315" s="8"/>
      <c r="D315" s="9"/>
    </row>
    <row r="316" spans="2:4" x14ac:dyDescent="0.25">
      <c r="B316" s="7"/>
      <c r="C316" s="8"/>
      <c r="D316" s="9"/>
    </row>
    <row r="317" spans="2:4" x14ac:dyDescent="0.25">
      <c r="B317" s="7"/>
      <c r="C317" s="8"/>
      <c r="D317" s="9"/>
    </row>
    <row r="318" spans="2:4" x14ac:dyDescent="0.25">
      <c r="B318" s="7"/>
      <c r="C318" s="8"/>
      <c r="D318" s="9"/>
    </row>
    <row r="319" spans="2:4" x14ac:dyDescent="0.25">
      <c r="B319" s="7"/>
      <c r="C319" s="8"/>
      <c r="D319" s="9"/>
    </row>
    <row r="320" spans="2:4" x14ac:dyDescent="0.25">
      <c r="B320" s="7"/>
      <c r="C320" s="8"/>
      <c r="D320" s="9"/>
    </row>
    <row r="321" spans="2:4" x14ac:dyDescent="0.25">
      <c r="B321" s="7"/>
      <c r="C321" s="8"/>
      <c r="D321" s="9"/>
    </row>
    <row r="322" spans="2:4" x14ac:dyDescent="0.25">
      <c r="B322" s="7"/>
      <c r="C322" s="8"/>
      <c r="D322" s="9"/>
    </row>
    <row r="323" spans="2:4" x14ac:dyDescent="0.25">
      <c r="B323" s="7"/>
      <c r="C323" s="8"/>
      <c r="D323" s="9"/>
    </row>
    <row r="324" spans="2:4" x14ac:dyDescent="0.25">
      <c r="B324" s="7"/>
      <c r="C324" s="8"/>
      <c r="D324" s="9"/>
    </row>
    <row r="325" spans="2:4" x14ac:dyDescent="0.25">
      <c r="B325" s="7"/>
      <c r="C325" s="8"/>
      <c r="D325" s="9"/>
    </row>
    <row r="326" spans="2:4" x14ac:dyDescent="0.25">
      <c r="B326" s="7"/>
      <c r="C326" s="8"/>
      <c r="D326" s="9"/>
    </row>
    <row r="327" spans="2:4" x14ac:dyDescent="0.25">
      <c r="B327" s="7"/>
      <c r="C327" s="8"/>
      <c r="D327" s="9"/>
    </row>
    <row r="328" spans="2:4" x14ac:dyDescent="0.25">
      <c r="B328" s="7"/>
      <c r="C328" s="8"/>
      <c r="D328" s="9"/>
    </row>
    <row r="329" spans="2:4" x14ac:dyDescent="0.25">
      <c r="B329" s="7"/>
      <c r="C329" s="8"/>
      <c r="D329" s="9"/>
    </row>
    <row r="330" spans="2:4" x14ac:dyDescent="0.25">
      <c r="B330" s="7"/>
      <c r="C330" s="8"/>
      <c r="D330" s="9"/>
    </row>
    <row r="331" spans="2:4" x14ac:dyDescent="0.25">
      <c r="B331" s="7"/>
      <c r="C331" s="8"/>
      <c r="D331" s="9"/>
    </row>
    <row r="332" spans="2:4" x14ac:dyDescent="0.25">
      <c r="B332" s="7"/>
      <c r="C332" s="8"/>
      <c r="D332" s="9"/>
    </row>
    <row r="333" spans="2:4" x14ac:dyDescent="0.25">
      <c r="B333" s="7"/>
      <c r="C333" s="8"/>
      <c r="D333" s="9"/>
    </row>
    <row r="334" spans="2:4" x14ac:dyDescent="0.25">
      <c r="B334" s="7"/>
      <c r="C334" s="8"/>
      <c r="D334" s="9"/>
    </row>
    <row r="335" spans="2:4" x14ac:dyDescent="0.25">
      <c r="B335" s="7"/>
      <c r="C335" s="8"/>
      <c r="D335" s="9"/>
    </row>
    <row r="336" spans="2:4" x14ac:dyDescent="0.25">
      <c r="B336" s="7"/>
      <c r="C336" s="8"/>
      <c r="D336" s="9"/>
    </row>
    <row r="337" spans="2:4" x14ac:dyDescent="0.25">
      <c r="B337" s="7"/>
      <c r="C337" s="8"/>
      <c r="D337" s="9"/>
    </row>
    <row r="338" spans="2:4" x14ac:dyDescent="0.25">
      <c r="B338" s="7"/>
      <c r="C338" s="8"/>
      <c r="D338" s="9"/>
    </row>
    <row r="339" spans="2:4" x14ac:dyDescent="0.25">
      <c r="B339" s="7"/>
      <c r="C339" s="8"/>
      <c r="D339" s="9"/>
    </row>
    <row r="340" spans="2:4" x14ac:dyDescent="0.25">
      <c r="B340" s="7"/>
      <c r="C340" s="8"/>
      <c r="D340" s="9"/>
    </row>
    <row r="341" spans="2:4" x14ac:dyDescent="0.25">
      <c r="B341" s="7"/>
      <c r="C341" s="8"/>
      <c r="D341" s="9"/>
    </row>
    <row r="342" spans="2:4" x14ac:dyDescent="0.25">
      <c r="B342" s="7"/>
      <c r="C342" s="8"/>
      <c r="D342" s="9"/>
    </row>
    <row r="343" spans="2:4" x14ac:dyDescent="0.25">
      <c r="B343" s="7"/>
      <c r="C343" s="8"/>
      <c r="D343" s="9"/>
    </row>
    <row r="344" spans="2:4" x14ac:dyDescent="0.25">
      <c r="B344" s="7"/>
      <c r="C344" s="8"/>
      <c r="D344" s="9"/>
    </row>
    <row r="345" spans="2:4" x14ac:dyDescent="0.25">
      <c r="B345" s="7"/>
      <c r="C345" s="8"/>
      <c r="D345" s="9"/>
    </row>
    <row r="346" spans="2:4" x14ac:dyDescent="0.25">
      <c r="B346" s="7"/>
      <c r="C346" s="8"/>
      <c r="D346" s="9"/>
    </row>
    <row r="347" spans="2:4" x14ac:dyDescent="0.25">
      <c r="B347" s="7"/>
      <c r="C347" s="8"/>
      <c r="D347" s="9"/>
    </row>
    <row r="348" spans="2:4" x14ac:dyDescent="0.25">
      <c r="B348" s="7"/>
      <c r="C348" s="8"/>
      <c r="D348" s="9"/>
    </row>
    <row r="349" spans="2:4" x14ac:dyDescent="0.25">
      <c r="B349" s="7"/>
      <c r="C349" s="8"/>
      <c r="D349" s="9"/>
    </row>
    <row r="350" spans="2:4" x14ac:dyDescent="0.25">
      <c r="B350" s="7"/>
      <c r="C350" s="8"/>
      <c r="D350" s="9"/>
    </row>
    <row r="351" spans="2:4" x14ac:dyDescent="0.25">
      <c r="B351" s="7"/>
      <c r="C351" s="8"/>
      <c r="D351" s="9"/>
    </row>
    <row r="352" spans="2:4" x14ac:dyDescent="0.25">
      <c r="B352" s="7"/>
      <c r="C352" s="8"/>
      <c r="D352" s="9"/>
    </row>
    <row r="353" spans="2:4" x14ac:dyDescent="0.25">
      <c r="B353" s="7"/>
      <c r="C353" s="8"/>
      <c r="D353" s="9"/>
    </row>
    <row r="354" spans="2:4" x14ac:dyDescent="0.25">
      <c r="B354" s="7"/>
      <c r="C354" s="8"/>
      <c r="D354" s="9"/>
    </row>
    <row r="355" spans="2:4" x14ac:dyDescent="0.25">
      <c r="B355" s="7"/>
      <c r="C355" s="8"/>
      <c r="D355" s="9"/>
    </row>
    <row r="356" spans="2:4" x14ac:dyDescent="0.25">
      <c r="B356" s="7"/>
      <c r="C356" s="8"/>
      <c r="D356" s="9"/>
    </row>
    <row r="357" spans="2:4" x14ac:dyDescent="0.25">
      <c r="B357" s="7"/>
      <c r="C357" s="8"/>
      <c r="D357" s="9"/>
    </row>
    <row r="358" spans="2:4" x14ac:dyDescent="0.25">
      <c r="B358" s="7"/>
      <c r="C358" s="8"/>
      <c r="D358" s="9"/>
    </row>
    <row r="359" spans="2:4" x14ac:dyDescent="0.25">
      <c r="B359" s="7"/>
      <c r="C359" s="8"/>
      <c r="D359" s="9"/>
    </row>
    <row r="360" spans="2:4" x14ac:dyDescent="0.25">
      <c r="B360" s="7"/>
      <c r="C360" s="8"/>
      <c r="D360" s="9"/>
    </row>
    <row r="361" spans="2:4" x14ac:dyDescent="0.25">
      <c r="B361" s="7"/>
      <c r="C361" s="8"/>
      <c r="D361" s="9"/>
    </row>
    <row r="362" spans="2:4" x14ac:dyDescent="0.25">
      <c r="B362" s="7"/>
      <c r="C362" s="8"/>
      <c r="D362" s="9"/>
    </row>
    <row r="363" spans="2:4" x14ac:dyDescent="0.25">
      <c r="B363" s="7"/>
      <c r="C363" s="8"/>
      <c r="D363" s="9"/>
    </row>
    <row r="364" spans="2:4" x14ac:dyDescent="0.25">
      <c r="B364" s="7"/>
      <c r="C364" s="8"/>
      <c r="D364" s="9"/>
    </row>
    <row r="365" spans="2:4" x14ac:dyDescent="0.25">
      <c r="B365" s="7"/>
      <c r="C365" s="8"/>
      <c r="D365" s="9"/>
    </row>
    <row r="366" spans="2:4" x14ac:dyDescent="0.25">
      <c r="B366" s="7"/>
      <c r="C366" s="8"/>
      <c r="D366" s="9"/>
    </row>
    <row r="367" spans="2:4" x14ac:dyDescent="0.25">
      <c r="B367" s="7"/>
      <c r="C367" s="8"/>
      <c r="D367" s="9"/>
    </row>
    <row r="368" spans="2:4" x14ac:dyDescent="0.25">
      <c r="B368" s="7"/>
      <c r="C368" s="8"/>
      <c r="D368" s="9"/>
    </row>
    <row r="369" spans="2:4" x14ac:dyDescent="0.25">
      <c r="B369" s="7"/>
      <c r="C369" s="8"/>
      <c r="D369" s="9"/>
    </row>
    <row r="370" spans="2:4" x14ac:dyDescent="0.25">
      <c r="B370" s="7"/>
      <c r="C370" s="8"/>
      <c r="D370" s="9"/>
    </row>
    <row r="371" spans="2:4" x14ac:dyDescent="0.25">
      <c r="B371" s="7"/>
      <c r="C371" s="8"/>
      <c r="D371" s="9"/>
    </row>
    <row r="372" spans="2:4" x14ac:dyDescent="0.25">
      <c r="B372" s="7"/>
      <c r="C372" s="8"/>
      <c r="D372" s="9"/>
    </row>
    <row r="373" spans="2:4" x14ac:dyDescent="0.25">
      <c r="B373" s="7"/>
      <c r="C373" s="8"/>
      <c r="D373" s="9"/>
    </row>
    <row r="374" spans="2:4" x14ac:dyDescent="0.25">
      <c r="B374" s="7"/>
      <c r="C374" s="8"/>
      <c r="D374" s="9"/>
    </row>
    <row r="375" spans="2:4" x14ac:dyDescent="0.25">
      <c r="B375" s="7"/>
      <c r="C375" s="8"/>
      <c r="D375" s="9"/>
    </row>
    <row r="376" spans="2:4" x14ac:dyDescent="0.25">
      <c r="B376" s="7"/>
      <c r="C376" s="8"/>
      <c r="D376" s="9"/>
    </row>
    <row r="377" spans="2:4" x14ac:dyDescent="0.25">
      <c r="B377" s="7"/>
      <c r="C377" s="8"/>
      <c r="D377" s="9"/>
    </row>
    <row r="378" spans="2:4" x14ac:dyDescent="0.25">
      <c r="B378" s="7"/>
      <c r="C378" s="8"/>
      <c r="D378" s="9"/>
    </row>
    <row r="379" spans="2:4" x14ac:dyDescent="0.25">
      <c r="B379" s="7"/>
      <c r="C379" s="8"/>
      <c r="D379" s="9"/>
    </row>
    <row r="380" spans="2:4" x14ac:dyDescent="0.25">
      <c r="B380" s="7"/>
      <c r="C380" s="8"/>
      <c r="D380" s="9"/>
    </row>
    <row r="381" spans="2:4" x14ac:dyDescent="0.25">
      <c r="B381" s="7"/>
      <c r="C381" s="8"/>
      <c r="D381" s="9"/>
    </row>
    <row r="382" spans="2:4" x14ac:dyDescent="0.25">
      <c r="B382" s="7"/>
      <c r="C382" s="8"/>
      <c r="D382" s="9"/>
    </row>
    <row r="383" spans="2:4" x14ac:dyDescent="0.25">
      <c r="B383" s="7"/>
      <c r="C383" s="8"/>
      <c r="D383" s="9"/>
    </row>
    <row r="384" spans="2:4" x14ac:dyDescent="0.25">
      <c r="B384" s="7"/>
      <c r="C384" s="8"/>
      <c r="D384" s="9"/>
    </row>
    <row r="385" spans="2:4" x14ac:dyDescent="0.25">
      <c r="B385" s="7"/>
      <c r="C385" s="8"/>
      <c r="D385" s="9"/>
    </row>
    <row r="386" spans="2:4" x14ac:dyDescent="0.25">
      <c r="B386" s="7"/>
      <c r="C386" s="8"/>
      <c r="D386" s="9"/>
    </row>
    <row r="387" spans="2:4" x14ac:dyDescent="0.25">
      <c r="B387" s="7"/>
      <c r="C387" s="8"/>
      <c r="D387" s="9"/>
    </row>
    <row r="388" spans="2:4" x14ac:dyDescent="0.25">
      <c r="B388" s="7"/>
      <c r="C388" s="8"/>
      <c r="D388" s="9"/>
    </row>
    <row r="389" spans="2:4" x14ac:dyDescent="0.25">
      <c r="B389" s="7"/>
      <c r="C389" s="8"/>
      <c r="D389" s="9"/>
    </row>
    <row r="390" spans="2:4" x14ac:dyDescent="0.25">
      <c r="B390" s="7"/>
      <c r="C390" s="8"/>
      <c r="D390" s="9"/>
    </row>
    <row r="391" spans="2:4" x14ac:dyDescent="0.25">
      <c r="B391" s="7"/>
      <c r="C391" s="8"/>
      <c r="D391" s="9"/>
    </row>
    <row r="392" spans="2:4" x14ac:dyDescent="0.25">
      <c r="B392" s="7"/>
      <c r="C392" s="8"/>
      <c r="D392" s="9"/>
    </row>
    <row r="393" spans="2:4" x14ac:dyDescent="0.25">
      <c r="B393" s="7"/>
      <c r="C393" s="8"/>
      <c r="D393" s="9"/>
    </row>
    <row r="394" spans="2:4" x14ac:dyDescent="0.25">
      <c r="B394" s="7"/>
      <c r="C394" s="8"/>
      <c r="D394" s="9"/>
    </row>
    <row r="395" spans="2:4" x14ac:dyDescent="0.25">
      <c r="B395" s="7"/>
      <c r="C395" s="8"/>
      <c r="D395" s="9"/>
    </row>
    <row r="396" spans="2:4" x14ac:dyDescent="0.25">
      <c r="B396" s="7"/>
      <c r="C396" s="8"/>
      <c r="D396" s="9"/>
    </row>
    <row r="397" spans="2:4" x14ac:dyDescent="0.25">
      <c r="B397" s="7"/>
      <c r="C397" s="8"/>
      <c r="D397" s="9"/>
    </row>
    <row r="398" spans="2:4" x14ac:dyDescent="0.25">
      <c r="B398" s="7"/>
      <c r="C398" s="8"/>
      <c r="D398" s="9"/>
    </row>
    <row r="399" spans="2:4" x14ac:dyDescent="0.25">
      <c r="B399" s="7"/>
      <c r="C399" s="8"/>
      <c r="D399" s="9"/>
    </row>
    <row r="400" spans="2:4" x14ac:dyDescent="0.25">
      <c r="B400" s="7"/>
      <c r="C400" s="8"/>
      <c r="D400" s="9"/>
    </row>
    <row r="401" spans="2:4" x14ac:dyDescent="0.25">
      <c r="B401" s="7"/>
      <c r="C401" s="8"/>
      <c r="D401" s="9"/>
    </row>
    <row r="402" spans="2:4" x14ac:dyDescent="0.25">
      <c r="B402" s="7"/>
      <c r="C402" s="8"/>
      <c r="D402" s="9"/>
    </row>
    <row r="403" spans="2:4" x14ac:dyDescent="0.25">
      <c r="B403" s="7"/>
      <c r="C403" s="8"/>
      <c r="D403" s="9"/>
    </row>
    <row r="404" spans="2:4" x14ac:dyDescent="0.25">
      <c r="B404" s="7"/>
      <c r="C404" s="8"/>
      <c r="D404" s="9"/>
    </row>
    <row r="405" spans="2:4" x14ac:dyDescent="0.25">
      <c r="B405" s="7"/>
      <c r="C405" s="8"/>
      <c r="D405" s="9"/>
    </row>
    <row r="406" spans="2:4" x14ac:dyDescent="0.25">
      <c r="B406" s="7"/>
      <c r="C406" s="8"/>
      <c r="D406" s="9"/>
    </row>
    <row r="407" spans="2:4" x14ac:dyDescent="0.25">
      <c r="B407" s="7"/>
      <c r="C407" s="8"/>
      <c r="D407" s="9"/>
    </row>
    <row r="408" spans="2:4" x14ac:dyDescent="0.25">
      <c r="B408" s="7"/>
      <c r="C408" s="8"/>
      <c r="D408" s="9"/>
    </row>
    <row r="409" spans="2:4" x14ac:dyDescent="0.25">
      <c r="B409" s="7"/>
      <c r="C409" s="8"/>
      <c r="D409" s="9"/>
    </row>
    <row r="410" spans="2:4" x14ac:dyDescent="0.25">
      <c r="B410" s="7"/>
      <c r="C410" s="8"/>
      <c r="D410" s="9"/>
    </row>
    <row r="411" spans="2:4" x14ac:dyDescent="0.25">
      <c r="B411" s="7"/>
      <c r="C411" s="8"/>
      <c r="D411" s="9"/>
    </row>
    <row r="412" spans="2:4" x14ac:dyDescent="0.25">
      <c r="B412" s="7"/>
      <c r="C412" s="8"/>
      <c r="D412" s="9"/>
    </row>
    <row r="413" spans="2:4" x14ac:dyDescent="0.25">
      <c r="B413" s="7"/>
      <c r="C413" s="8"/>
      <c r="D413" s="9"/>
    </row>
    <row r="414" spans="2:4" x14ac:dyDescent="0.25">
      <c r="B414" s="7"/>
      <c r="C414" s="8"/>
      <c r="D414" s="9"/>
    </row>
    <row r="415" spans="2:4" x14ac:dyDescent="0.25">
      <c r="B415" s="7"/>
      <c r="C415" s="8"/>
      <c r="D415" s="9"/>
    </row>
    <row r="416" spans="2:4" x14ac:dyDescent="0.25">
      <c r="B416" s="7"/>
      <c r="C416" s="8"/>
      <c r="D416" s="9"/>
    </row>
    <row r="417" spans="2:4" x14ac:dyDescent="0.25">
      <c r="B417" s="7"/>
      <c r="C417" s="8"/>
      <c r="D417" s="9"/>
    </row>
    <row r="418" spans="2:4" x14ac:dyDescent="0.25">
      <c r="B418" s="7"/>
      <c r="C418" s="8"/>
      <c r="D418" s="9"/>
    </row>
    <row r="419" spans="2:4" x14ac:dyDescent="0.25">
      <c r="B419" s="7"/>
      <c r="C419" s="8"/>
      <c r="D419" s="9"/>
    </row>
    <row r="420" spans="2:4" x14ac:dyDescent="0.25">
      <c r="B420" s="7"/>
      <c r="C420" s="8"/>
      <c r="D420" s="9"/>
    </row>
    <row r="421" spans="2:4" x14ac:dyDescent="0.25">
      <c r="B421" s="7"/>
      <c r="C421" s="8"/>
      <c r="D421" s="9"/>
    </row>
    <row r="422" spans="2:4" x14ac:dyDescent="0.25">
      <c r="B422" s="7"/>
      <c r="C422" s="8"/>
      <c r="D422" s="9"/>
    </row>
    <row r="423" spans="2:4" x14ac:dyDescent="0.25">
      <c r="B423" s="7"/>
      <c r="C423" s="8"/>
      <c r="D423" s="9"/>
    </row>
    <row r="424" spans="2:4" x14ac:dyDescent="0.25">
      <c r="B424" s="7"/>
      <c r="C424" s="8"/>
      <c r="D424" s="9"/>
    </row>
    <row r="425" spans="2:4" x14ac:dyDescent="0.25">
      <c r="B425" s="7"/>
      <c r="C425" s="8"/>
      <c r="D425" s="9"/>
    </row>
    <row r="426" spans="2:4" x14ac:dyDescent="0.25">
      <c r="B426" s="7"/>
      <c r="C426" s="8"/>
      <c r="D426" s="9"/>
    </row>
    <row r="427" spans="2:4" x14ac:dyDescent="0.25">
      <c r="B427" s="7"/>
      <c r="C427" s="8"/>
      <c r="D427" s="9"/>
    </row>
    <row r="428" spans="2:4" x14ac:dyDescent="0.25">
      <c r="B428" s="7"/>
      <c r="C428" s="8"/>
      <c r="D428" s="9"/>
    </row>
    <row r="429" spans="2:4" x14ac:dyDescent="0.25">
      <c r="B429" s="7"/>
      <c r="C429" s="8"/>
      <c r="D429" s="9"/>
    </row>
    <row r="430" spans="2:4" x14ac:dyDescent="0.25">
      <c r="B430" s="7"/>
      <c r="C430" s="8"/>
      <c r="D430" s="9"/>
    </row>
    <row r="431" spans="2:4" x14ac:dyDescent="0.25">
      <c r="B431" s="7"/>
      <c r="C431" s="8"/>
      <c r="D431" s="9"/>
    </row>
    <row r="432" spans="2:4" x14ac:dyDescent="0.25">
      <c r="B432" s="7"/>
      <c r="C432" s="8"/>
      <c r="D432" s="9"/>
    </row>
    <row r="433" spans="2:4" x14ac:dyDescent="0.25">
      <c r="B433" s="7"/>
      <c r="C433" s="8"/>
      <c r="D433" s="9"/>
    </row>
    <row r="434" spans="2:4" x14ac:dyDescent="0.25">
      <c r="B434" s="7"/>
      <c r="C434" s="8"/>
      <c r="D434" s="9"/>
    </row>
    <row r="435" spans="2:4" x14ac:dyDescent="0.25">
      <c r="B435" s="7"/>
      <c r="C435" s="8"/>
      <c r="D435" s="9"/>
    </row>
    <row r="436" spans="2:4" x14ac:dyDescent="0.25">
      <c r="B436" s="7"/>
      <c r="C436" s="8"/>
      <c r="D436" s="9"/>
    </row>
    <row r="437" spans="2:4" x14ac:dyDescent="0.25">
      <c r="B437" s="7"/>
      <c r="C437" s="8"/>
      <c r="D437" s="9"/>
    </row>
    <row r="438" spans="2:4" x14ac:dyDescent="0.25">
      <c r="B438" s="7"/>
      <c r="C438" s="8"/>
      <c r="D438" s="9"/>
    </row>
    <row r="439" spans="2:4" x14ac:dyDescent="0.25">
      <c r="B439" s="7"/>
      <c r="C439" s="8"/>
      <c r="D439" s="9"/>
    </row>
    <row r="440" spans="2:4" x14ac:dyDescent="0.25">
      <c r="B440" s="7"/>
      <c r="C440" s="8"/>
      <c r="D440" s="9"/>
    </row>
    <row r="441" spans="2:4" x14ac:dyDescent="0.25">
      <c r="B441" s="7"/>
      <c r="C441" s="8"/>
      <c r="D441" s="9"/>
    </row>
    <row r="442" spans="2:4" x14ac:dyDescent="0.25">
      <c r="B442" s="7"/>
      <c r="C442" s="8"/>
      <c r="D442" s="9"/>
    </row>
    <row r="443" spans="2:4" x14ac:dyDescent="0.25">
      <c r="B443" s="7"/>
      <c r="C443" s="8"/>
      <c r="D443" s="9"/>
    </row>
    <row r="444" spans="2:4" x14ac:dyDescent="0.25">
      <c r="B444" s="7"/>
      <c r="C444" s="8"/>
      <c r="D444" s="9"/>
    </row>
    <row r="445" spans="2:4" x14ac:dyDescent="0.25">
      <c r="B445" s="7"/>
      <c r="C445" s="8"/>
      <c r="D445" s="9"/>
    </row>
    <row r="446" spans="2:4" x14ac:dyDescent="0.25">
      <c r="B446" s="7"/>
      <c r="C446" s="8"/>
      <c r="D446" s="9"/>
    </row>
    <row r="447" spans="2:4" x14ac:dyDescent="0.25">
      <c r="B447" s="7"/>
      <c r="C447" s="8"/>
      <c r="D447" s="9"/>
    </row>
    <row r="448" spans="2:4" x14ac:dyDescent="0.25">
      <c r="B448" s="7"/>
      <c r="C448" s="8"/>
      <c r="D448" s="9"/>
    </row>
    <row r="449" spans="2:4" x14ac:dyDescent="0.25">
      <c r="B449" s="7"/>
      <c r="C449" s="8"/>
      <c r="D449" s="9"/>
    </row>
    <row r="450" spans="2:4" x14ac:dyDescent="0.25">
      <c r="B450" s="7"/>
      <c r="C450" s="8"/>
      <c r="D450" s="9"/>
    </row>
    <row r="451" spans="2:4" x14ac:dyDescent="0.25">
      <c r="B451" s="7"/>
      <c r="C451" s="8"/>
      <c r="D451" s="9"/>
    </row>
    <row r="452" spans="2:4" x14ac:dyDescent="0.25">
      <c r="B452" s="7"/>
      <c r="C452" s="8"/>
      <c r="D452" s="9"/>
    </row>
    <row r="453" spans="2:4" x14ac:dyDescent="0.25">
      <c r="B453" s="7"/>
      <c r="C453" s="8"/>
      <c r="D453" s="9"/>
    </row>
    <row r="454" spans="2:4" x14ac:dyDescent="0.25">
      <c r="B454" s="7"/>
      <c r="C454" s="8"/>
      <c r="D454" s="9"/>
    </row>
    <row r="455" spans="2:4" x14ac:dyDescent="0.25">
      <c r="B455" s="7"/>
      <c r="C455" s="8"/>
      <c r="D455" s="9"/>
    </row>
    <row r="456" spans="2:4" x14ac:dyDescent="0.25">
      <c r="B456" s="7"/>
      <c r="C456" s="8"/>
      <c r="D456" s="9"/>
    </row>
    <row r="457" spans="2:4" x14ac:dyDescent="0.25">
      <c r="B457" s="7"/>
      <c r="C457" s="8"/>
      <c r="D457" s="9"/>
    </row>
    <row r="458" spans="2:4" x14ac:dyDescent="0.25">
      <c r="B458" s="7"/>
      <c r="C458" s="8"/>
      <c r="D458" s="9"/>
    </row>
    <row r="459" spans="2:4" x14ac:dyDescent="0.25">
      <c r="B459" s="7"/>
      <c r="C459" s="8"/>
      <c r="D459" s="9"/>
    </row>
    <row r="460" spans="2:4" x14ac:dyDescent="0.25">
      <c r="B460" s="7"/>
      <c r="C460" s="8"/>
      <c r="D460" s="9"/>
    </row>
    <row r="461" spans="2:4" x14ac:dyDescent="0.25">
      <c r="B461" s="7"/>
      <c r="C461" s="8"/>
      <c r="D461" s="9"/>
    </row>
    <row r="462" spans="2:4" x14ac:dyDescent="0.25">
      <c r="B462" s="7"/>
      <c r="C462" s="8"/>
      <c r="D462" s="9"/>
    </row>
    <row r="463" spans="2:4" x14ac:dyDescent="0.25">
      <c r="B463" s="7"/>
      <c r="C463" s="8"/>
      <c r="D463" s="9"/>
    </row>
    <row r="464" spans="2:4" x14ac:dyDescent="0.25">
      <c r="B464" s="7"/>
      <c r="C464" s="8"/>
      <c r="D464" s="9"/>
    </row>
    <row r="465" spans="2:4" x14ac:dyDescent="0.25">
      <c r="B465" s="7"/>
      <c r="C465" s="8"/>
      <c r="D465" s="9"/>
    </row>
    <row r="466" spans="2:4" x14ac:dyDescent="0.25">
      <c r="B466" s="7"/>
      <c r="C466" s="8"/>
      <c r="D466" s="9"/>
    </row>
    <row r="467" spans="2:4" x14ac:dyDescent="0.25">
      <c r="B467" s="7"/>
      <c r="C467" s="8"/>
      <c r="D467" s="9"/>
    </row>
    <row r="468" spans="2:4" x14ac:dyDescent="0.25">
      <c r="B468" s="7"/>
      <c r="C468" s="8"/>
      <c r="D468" s="9"/>
    </row>
    <row r="469" spans="2:4" x14ac:dyDescent="0.25">
      <c r="B469" s="7"/>
      <c r="C469" s="8"/>
      <c r="D469" s="9"/>
    </row>
    <row r="470" spans="2:4" x14ac:dyDescent="0.25">
      <c r="B470" s="7"/>
      <c r="C470" s="8"/>
      <c r="D470" s="9"/>
    </row>
    <row r="471" spans="2:4" x14ac:dyDescent="0.25">
      <c r="B471" s="7"/>
      <c r="C471" s="8"/>
      <c r="D471" s="9"/>
    </row>
    <row r="472" spans="2:4" x14ac:dyDescent="0.25">
      <c r="B472" s="7"/>
      <c r="C472" s="8"/>
      <c r="D472" s="9"/>
    </row>
    <row r="473" spans="2:4" x14ac:dyDescent="0.25">
      <c r="B473" s="7"/>
      <c r="C473" s="8"/>
      <c r="D473" s="9"/>
    </row>
    <row r="474" spans="2:4" x14ac:dyDescent="0.25">
      <c r="B474" s="7"/>
      <c r="C474" s="8"/>
      <c r="D474" s="9"/>
    </row>
    <row r="475" spans="2:4" x14ac:dyDescent="0.25">
      <c r="B475" s="7"/>
      <c r="C475" s="8"/>
      <c r="D475" s="9"/>
    </row>
    <row r="476" spans="2:4" x14ac:dyDescent="0.25">
      <c r="B476" s="7"/>
      <c r="C476" s="8"/>
      <c r="D476" s="9"/>
    </row>
    <row r="477" spans="2:4" x14ac:dyDescent="0.25">
      <c r="B477" s="7"/>
      <c r="C477" s="8"/>
      <c r="D477" s="9"/>
    </row>
    <row r="478" spans="2:4" x14ac:dyDescent="0.25">
      <c r="B478" s="7"/>
      <c r="C478" s="8"/>
      <c r="D478" s="9"/>
    </row>
    <row r="479" spans="2:4" x14ac:dyDescent="0.25">
      <c r="B479" s="7"/>
      <c r="C479" s="8"/>
      <c r="D479" s="9"/>
    </row>
    <row r="480" spans="2:4" x14ac:dyDescent="0.25">
      <c r="B480" s="7"/>
      <c r="C480" s="8"/>
      <c r="D480" s="9"/>
    </row>
    <row r="481" spans="2:4" x14ac:dyDescent="0.25">
      <c r="B481" s="7"/>
      <c r="C481" s="8"/>
      <c r="D481" s="9"/>
    </row>
    <row r="482" spans="2:4" x14ac:dyDescent="0.25">
      <c r="B482" s="7"/>
      <c r="C482" s="8"/>
      <c r="D482" s="9"/>
    </row>
    <row r="483" spans="2:4" x14ac:dyDescent="0.25">
      <c r="B483" s="7"/>
      <c r="C483" s="8"/>
      <c r="D483" s="9"/>
    </row>
    <row r="484" spans="2:4" x14ac:dyDescent="0.25">
      <c r="B484" s="7"/>
      <c r="C484" s="8"/>
      <c r="D484" s="9"/>
    </row>
    <row r="485" spans="2:4" x14ac:dyDescent="0.25">
      <c r="B485" s="7"/>
      <c r="C485" s="8"/>
      <c r="D485" s="9"/>
    </row>
    <row r="486" spans="2:4" x14ac:dyDescent="0.25">
      <c r="B486" s="7"/>
      <c r="C486" s="8"/>
      <c r="D486" s="9"/>
    </row>
    <row r="487" spans="2:4" x14ac:dyDescent="0.25">
      <c r="B487" s="7"/>
      <c r="C487" s="8"/>
      <c r="D487" s="9"/>
    </row>
    <row r="488" spans="2:4" x14ac:dyDescent="0.25">
      <c r="B488" s="7"/>
      <c r="C488" s="8"/>
      <c r="D488" s="9"/>
    </row>
    <row r="489" spans="2:4" x14ac:dyDescent="0.25">
      <c r="B489" s="7"/>
      <c r="C489" s="8"/>
      <c r="D489" s="9"/>
    </row>
    <row r="490" spans="2:4" x14ac:dyDescent="0.25">
      <c r="B490" s="7"/>
      <c r="C490" s="8"/>
      <c r="D490" s="9"/>
    </row>
    <row r="491" spans="2:4" x14ac:dyDescent="0.25">
      <c r="B491" s="7"/>
      <c r="C491" s="8"/>
      <c r="D491" s="9"/>
    </row>
    <row r="492" spans="2:4" x14ac:dyDescent="0.25">
      <c r="B492" s="7"/>
      <c r="C492" s="8"/>
      <c r="D492" s="9"/>
    </row>
    <row r="493" spans="2:4" x14ac:dyDescent="0.25">
      <c r="B493" s="7"/>
      <c r="C493" s="8"/>
      <c r="D493" s="9"/>
    </row>
    <row r="494" spans="2:4" x14ac:dyDescent="0.25">
      <c r="B494" s="7"/>
      <c r="C494" s="8"/>
      <c r="D494" s="9"/>
    </row>
    <row r="495" spans="2:4" x14ac:dyDescent="0.25">
      <c r="B495" s="7"/>
      <c r="C495" s="8"/>
      <c r="D495" s="9"/>
    </row>
    <row r="496" spans="2:4" x14ac:dyDescent="0.25">
      <c r="B496" s="7"/>
      <c r="C496" s="8"/>
      <c r="D496" s="9"/>
    </row>
    <row r="497" spans="2:4" x14ac:dyDescent="0.25">
      <c r="B497" s="7"/>
      <c r="C497" s="8"/>
      <c r="D497" s="9"/>
    </row>
    <row r="498" spans="2:4" x14ac:dyDescent="0.25">
      <c r="B498" s="7"/>
      <c r="C498" s="8"/>
      <c r="D498" s="9"/>
    </row>
    <row r="499" spans="2:4" x14ac:dyDescent="0.25">
      <c r="B499" s="7"/>
      <c r="C499" s="8"/>
      <c r="D499" s="9"/>
    </row>
    <row r="500" spans="2:4" x14ac:dyDescent="0.25">
      <c r="B500" s="7"/>
      <c r="C500" s="8"/>
      <c r="D500" s="9"/>
    </row>
    <row r="501" spans="2:4" x14ac:dyDescent="0.25">
      <c r="B501" s="7"/>
      <c r="C501" s="8"/>
      <c r="D501" s="9"/>
    </row>
    <row r="502" spans="2:4" x14ac:dyDescent="0.25">
      <c r="B502" s="7"/>
      <c r="C502" s="8"/>
      <c r="D502" s="9"/>
    </row>
    <row r="503" spans="2:4" x14ac:dyDescent="0.25">
      <c r="B503" s="7"/>
      <c r="C503" s="8"/>
      <c r="D503" s="9"/>
    </row>
    <row r="504" spans="2:4" x14ac:dyDescent="0.25">
      <c r="B504" s="7"/>
      <c r="C504" s="8"/>
      <c r="D504" s="9"/>
    </row>
    <row r="505" spans="2:4" x14ac:dyDescent="0.25">
      <c r="B505" s="7"/>
      <c r="C505" s="8"/>
      <c r="D505" s="9"/>
    </row>
    <row r="506" spans="2:4" x14ac:dyDescent="0.25">
      <c r="B506" s="7"/>
      <c r="C506" s="8"/>
      <c r="D506" s="9"/>
    </row>
    <row r="507" spans="2:4" x14ac:dyDescent="0.25">
      <c r="B507" s="7"/>
      <c r="C507" s="8"/>
      <c r="D507" s="9"/>
    </row>
    <row r="508" spans="2:4" x14ac:dyDescent="0.25">
      <c r="B508" s="7"/>
      <c r="C508" s="8"/>
      <c r="D508" s="9"/>
    </row>
    <row r="509" spans="2:4" x14ac:dyDescent="0.25">
      <c r="B509" s="7"/>
      <c r="C509" s="8"/>
      <c r="D509" s="9"/>
    </row>
    <row r="510" spans="2:4" x14ac:dyDescent="0.25">
      <c r="B510" s="7"/>
      <c r="C510" s="8"/>
      <c r="D510" s="9"/>
    </row>
    <row r="511" spans="2:4" x14ac:dyDescent="0.25">
      <c r="B511" s="7"/>
      <c r="C511" s="8"/>
      <c r="D511" s="9"/>
    </row>
    <row r="512" spans="2:4" x14ac:dyDescent="0.25">
      <c r="B512" s="7"/>
      <c r="C512" s="8"/>
      <c r="D512" s="9"/>
    </row>
    <row r="513" spans="2:4" x14ac:dyDescent="0.25">
      <c r="B513" s="7"/>
      <c r="C513" s="8"/>
      <c r="D513" s="9"/>
    </row>
    <row r="514" spans="2:4" x14ac:dyDescent="0.25">
      <c r="B514" s="7"/>
      <c r="C514" s="8"/>
      <c r="D514" s="9"/>
    </row>
    <row r="515" spans="2:4" x14ac:dyDescent="0.25">
      <c r="B515" s="7"/>
      <c r="C515" s="8"/>
      <c r="D515" s="9"/>
    </row>
    <row r="516" spans="2:4" x14ac:dyDescent="0.25">
      <c r="B516" s="7"/>
      <c r="C516" s="8"/>
      <c r="D516" s="9"/>
    </row>
    <row r="517" spans="2:4" x14ac:dyDescent="0.25">
      <c r="B517" s="7"/>
      <c r="C517" s="8"/>
      <c r="D517" s="9"/>
    </row>
    <row r="518" spans="2:4" x14ac:dyDescent="0.25">
      <c r="B518" s="7"/>
      <c r="C518" s="8"/>
      <c r="D518" s="9"/>
    </row>
    <row r="519" spans="2:4" x14ac:dyDescent="0.25">
      <c r="B519" s="7"/>
      <c r="C519" s="8"/>
      <c r="D519" s="9"/>
    </row>
    <row r="520" spans="2:4" x14ac:dyDescent="0.25">
      <c r="B520" s="7"/>
      <c r="C520" s="8"/>
      <c r="D520" s="9"/>
    </row>
    <row r="521" spans="2:4" x14ac:dyDescent="0.25">
      <c r="B521" s="7"/>
      <c r="C521" s="8"/>
      <c r="D521" s="9"/>
    </row>
    <row r="522" spans="2:4" x14ac:dyDescent="0.25">
      <c r="B522" s="7"/>
      <c r="C522" s="8"/>
      <c r="D522" s="9"/>
    </row>
    <row r="523" spans="2:4" x14ac:dyDescent="0.25">
      <c r="B523" s="7"/>
      <c r="C523" s="8"/>
      <c r="D523" s="9"/>
    </row>
    <row r="524" spans="2:4" x14ac:dyDescent="0.25">
      <c r="B524" s="7"/>
      <c r="C524" s="8"/>
      <c r="D524" s="9"/>
    </row>
    <row r="525" spans="2:4" x14ac:dyDescent="0.25">
      <c r="B525" s="7"/>
      <c r="C525" s="8"/>
      <c r="D525" s="9"/>
    </row>
    <row r="526" spans="2:4" x14ac:dyDescent="0.25">
      <c r="B526" s="7"/>
      <c r="C526" s="8"/>
      <c r="D526" s="9"/>
    </row>
    <row r="527" spans="2:4" x14ac:dyDescent="0.25">
      <c r="B527" s="7"/>
      <c r="C527" s="8"/>
      <c r="D527" s="9"/>
    </row>
    <row r="528" spans="2:4" x14ac:dyDescent="0.25">
      <c r="B528" s="7"/>
      <c r="C528" s="8"/>
      <c r="D528" s="9"/>
    </row>
    <row r="529" spans="2:4" x14ac:dyDescent="0.25">
      <c r="B529" s="7"/>
      <c r="C529" s="8"/>
      <c r="D529" s="9"/>
    </row>
    <row r="530" spans="2:4" x14ac:dyDescent="0.25">
      <c r="B530" s="7"/>
      <c r="C530" s="8"/>
      <c r="D530" s="9"/>
    </row>
    <row r="531" spans="2:4" x14ac:dyDescent="0.25">
      <c r="B531" s="7"/>
      <c r="C531" s="8"/>
      <c r="D531" s="9"/>
    </row>
    <row r="532" spans="2:4" x14ac:dyDescent="0.25">
      <c r="B532" s="7"/>
      <c r="C532" s="8"/>
      <c r="D532" s="9"/>
    </row>
    <row r="533" spans="2:4" x14ac:dyDescent="0.25">
      <c r="B533" s="7"/>
      <c r="C533" s="8"/>
      <c r="D533" s="9"/>
    </row>
    <row r="534" spans="2:4" x14ac:dyDescent="0.25">
      <c r="B534" s="7"/>
      <c r="C534" s="8"/>
      <c r="D534" s="9"/>
    </row>
    <row r="535" spans="2:4" x14ac:dyDescent="0.25">
      <c r="B535" s="7"/>
      <c r="C535" s="8"/>
      <c r="D535" s="9"/>
    </row>
    <row r="536" spans="2:4" x14ac:dyDescent="0.25">
      <c r="B536" s="7"/>
      <c r="C536" s="8"/>
      <c r="D536" s="9"/>
    </row>
    <row r="537" spans="2:4" x14ac:dyDescent="0.25">
      <c r="B537" s="7"/>
      <c r="C537" s="8"/>
      <c r="D537" s="9"/>
    </row>
    <row r="538" spans="2:4" x14ac:dyDescent="0.25">
      <c r="B538" s="7"/>
      <c r="C538" s="8"/>
      <c r="D538" s="9"/>
    </row>
    <row r="539" spans="2:4" x14ac:dyDescent="0.25">
      <c r="B539" s="7"/>
      <c r="C539" s="8"/>
      <c r="D539" s="9"/>
    </row>
    <row r="540" spans="2:4" x14ac:dyDescent="0.25">
      <c r="B540" s="7"/>
      <c r="C540" s="8"/>
      <c r="D540" s="9"/>
    </row>
    <row r="541" spans="2:4" x14ac:dyDescent="0.25">
      <c r="B541" s="7"/>
      <c r="C541" s="8"/>
      <c r="D541" s="9"/>
    </row>
    <row r="542" spans="2:4" x14ac:dyDescent="0.25">
      <c r="B542" s="7"/>
      <c r="C542" s="8"/>
      <c r="D542" s="9"/>
    </row>
    <row r="543" spans="2:4" x14ac:dyDescent="0.25">
      <c r="B543" s="7"/>
      <c r="C543" s="8"/>
      <c r="D543" s="9"/>
    </row>
    <row r="544" spans="2:4" x14ac:dyDescent="0.25">
      <c r="B544" s="7"/>
      <c r="C544" s="8"/>
      <c r="D544" s="9"/>
    </row>
    <row r="545" spans="2:4" x14ac:dyDescent="0.25">
      <c r="B545" s="7"/>
      <c r="C545" s="8"/>
      <c r="D545" s="9"/>
    </row>
    <row r="546" spans="2:4" x14ac:dyDescent="0.25">
      <c r="B546" s="7"/>
      <c r="C546" s="8"/>
      <c r="D546" s="9"/>
    </row>
    <row r="547" spans="2:4" x14ac:dyDescent="0.25">
      <c r="B547" s="7"/>
      <c r="C547" s="8"/>
      <c r="D547" s="9"/>
    </row>
    <row r="548" spans="2:4" x14ac:dyDescent="0.25">
      <c r="B548" s="7"/>
      <c r="C548" s="8"/>
      <c r="D548" s="9"/>
    </row>
    <row r="549" spans="2:4" x14ac:dyDescent="0.25">
      <c r="B549" s="7"/>
      <c r="C549" s="8"/>
      <c r="D549" s="9"/>
    </row>
    <row r="550" spans="2:4" x14ac:dyDescent="0.25">
      <c r="B550" s="7"/>
      <c r="C550" s="8"/>
      <c r="D550" s="9"/>
    </row>
    <row r="551" spans="2:4" x14ac:dyDescent="0.25">
      <c r="B551" s="7"/>
      <c r="C551" s="8"/>
      <c r="D551" s="9"/>
    </row>
    <row r="552" spans="2:4" x14ac:dyDescent="0.25">
      <c r="B552" s="7"/>
      <c r="C552" s="8"/>
      <c r="D552" s="9"/>
    </row>
    <row r="553" spans="2:4" x14ac:dyDescent="0.25">
      <c r="B553" s="7"/>
      <c r="C553" s="8"/>
      <c r="D553" s="9"/>
    </row>
    <row r="554" spans="2:4" x14ac:dyDescent="0.25">
      <c r="B554" s="7"/>
      <c r="C554" s="8"/>
      <c r="D554" s="9"/>
    </row>
    <row r="555" spans="2:4" x14ac:dyDescent="0.25">
      <c r="B555" s="7"/>
      <c r="C555" s="8"/>
      <c r="D555" s="9"/>
    </row>
    <row r="556" spans="2:4" x14ac:dyDescent="0.25">
      <c r="B556" s="7"/>
      <c r="C556" s="8"/>
      <c r="D556" s="9"/>
    </row>
    <row r="557" spans="2:4" x14ac:dyDescent="0.25">
      <c r="B557" s="7"/>
      <c r="C557" s="8"/>
      <c r="D557" s="9"/>
    </row>
    <row r="558" spans="2:4" x14ac:dyDescent="0.25">
      <c r="B558" s="7"/>
      <c r="C558" s="8"/>
      <c r="D558" s="9"/>
    </row>
    <row r="559" spans="2:4" x14ac:dyDescent="0.25">
      <c r="B559" s="7"/>
      <c r="C559" s="8"/>
      <c r="D559" s="9"/>
    </row>
    <row r="560" spans="2:4" x14ac:dyDescent="0.25">
      <c r="B560" s="7"/>
      <c r="C560" s="8"/>
      <c r="D560" s="9"/>
    </row>
    <row r="561" spans="2:4" x14ac:dyDescent="0.25">
      <c r="B561" s="7"/>
      <c r="C561" s="8"/>
      <c r="D561" s="9"/>
    </row>
    <row r="562" spans="2:4" x14ac:dyDescent="0.25">
      <c r="B562" s="7"/>
      <c r="C562" s="8"/>
      <c r="D562" s="9"/>
    </row>
    <row r="563" spans="2:4" x14ac:dyDescent="0.25">
      <c r="B563" s="7"/>
      <c r="C563" s="8"/>
      <c r="D563" s="9"/>
    </row>
    <row r="564" spans="2:4" x14ac:dyDescent="0.25">
      <c r="B564" s="7"/>
      <c r="C564" s="8"/>
      <c r="D564" s="9"/>
    </row>
    <row r="565" spans="2:4" x14ac:dyDescent="0.25">
      <c r="B565" s="7"/>
      <c r="C565" s="8"/>
      <c r="D565" s="9"/>
    </row>
    <row r="566" spans="2:4" x14ac:dyDescent="0.25">
      <c r="B566" s="7"/>
      <c r="C566" s="8"/>
      <c r="D566" s="9"/>
    </row>
    <row r="567" spans="2:4" x14ac:dyDescent="0.25">
      <c r="B567" s="7"/>
      <c r="C567" s="8"/>
      <c r="D567" s="9"/>
    </row>
    <row r="568" spans="2:4" x14ac:dyDescent="0.25">
      <c r="B568" s="7"/>
      <c r="C568" s="8"/>
      <c r="D568" s="9"/>
    </row>
    <row r="569" spans="2:4" x14ac:dyDescent="0.25">
      <c r="B569" s="7"/>
      <c r="C569" s="8"/>
      <c r="D569" s="9"/>
    </row>
    <row r="570" spans="2:4" x14ac:dyDescent="0.25">
      <c r="B570" s="7"/>
      <c r="C570" s="8"/>
      <c r="D570" s="9"/>
    </row>
    <row r="571" spans="2:4" x14ac:dyDescent="0.25">
      <c r="B571" s="7"/>
      <c r="C571" s="8"/>
      <c r="D571" s="9"/>
    </row>
    <row r="572" spans="2:4" x14ac:dyDescent="0.25">
      <c r="B572" s="7"/>
      <c r="C572" s="8"/>
      <c r="D572" s="9"/>
    </row>
    <row r="573" spans="2:4" x14ac:dyDescent="0.25">
      <c r="B573" s="7"/>
      <c r="C573" s="8"/>
      <c r="D573" s="9"/>
    </row>
    <row r="574" spans="2:4" x14ac:dyDescent="0.25">
      <c r="B574" s="7"/>
      <c r="C574" s="8"/>
      <c r="D574" s="9"/>
    </row>
    <row r="575" spans="2:4" x14ac:dyDescent="0.25">
      <c r="B575" s="7"/>
      <c r="C575" s="8"/>
      <c r="D575" s="9"/>
    </row>
    <row r="576" spans="2:4" x14ac:dyDescent="0.25">
      <c r="B576" s="7"/>
      <c r="C576" s="8"/>
      <c r="D576" s="9"/>
    </row>
    <row r="577" spans="2:4" x14ac:dyDescent="0.25">
      <c r="B577" s="7"/>
      <c r="C577" s="8"/>
      <c r="D577" s="9"/>
    </row>
    <row r="578" spans="2:4" x14ac:dyDescent="0.25">
      <c r="B578" s="7"/>
      <c r="C578" s="8"/>
      <c r="D578" s="9"/>
    </row>
    <row r="579" spans="2:4" x14ac:dyDescent="0.25">
      <c r="B579" s="7"/>
      <c r="C579" s="8"/>
      <c r="D579" s="9"/>
    </row>
    <row r="580" spans="2:4" x14ac:dyDescent="0.25">
      <c r="B580" s="7"/>
      <c r="C580" s="8"/>
      <c r="D580" s="9"/>
    </row>
    <row r="581" spans="2:4" x14ac:dyDescent="0.25">
      <c r="B581" s="7"/>
      <c r="C581" s="8"/>
      <c r="D581" s="9"/>
    </row>
    <row r="582" spans="2:4" x14ac:dyDescent="0.25">
      <c r="B582" s="7"/>
      <c r="C582" s="8"/>
      <c r="D582" s="9"/>
    </row>
    <row r="583" spans="2:4" x14ac:dyDescent="0.25">
      <c r="B583" s="7"/>
      <c r="C583" s="8"/>
      <c r="D583" s="9"/>
    </row>
    <row r="584" spans="2:4" x14ac:dyDescent="0.25">
      <c r="B584" s="7"/>
      <c r="C584" s="8"/>
      <c r="D584" s="9"/>
    </row>
    <row r="585" spans="2:4" x14ac:dyDescent="0.25">
      <c r="B585" s="7"/>
      <c r="C585" s="8"/>
      <c r="D585" s="9"/>
    </row>
    <row r="586" spans="2:4" x14ac:dyDescent="0.25">
      <c r="B586" s="7"/>
      <c r="C586" s="8"/>
      <c r="D586" s="9"/>
    </row>
    <row r="587" spans="2:4" x14ac:dyDescent="0.25">
      <c r="B587" s="7"/>
      <c r="C587" s="8"/>
      <c r="D587" s="9"/>
    </row>
    <row r="588" spans="2:4" x14ac:dyDescent="0.25">
      <c r="B588" s="7"/>
      <c r="C588" s="8"/>
      <c r="D588" s="9"/>
    </row>
    <row r="589" spans="2:4" x14ac:dyDescent="0.25">
      <c r="B589" s="7"/>
      <c r="C589" s="8"/>
      <c r="D589" s="9"/>
    </row>
    <row r="590" spans="2:4" x14ac:dyDescent="0.25">
      <c r="B590" s="7"/>
      <c r="C590" s="8"/>
      <c r="D590" s="9"/>
    </row>
    <row r="591" spans="2:4" x14ac:dyDescent="0.25">
      <c r="B591" s="7"/>
      <c r="C591" s="8"/>
      <c r="D591" s="9"/>
    </row>
    <row r="592" spans="2:4" x14ac:dyDescent="0.25">
      <c r="B592" s="7"/>
      <c r="C592" s="8"/>
      <c r="D592" s="9"/>
    </row>
    <row r="593" spans="2:4" x14ac:dyDescent="0.25">
      <c r="B593" s="7"/>
      <c r="C593" s="8"/>
      <c r="D593" s="9"/>
    </row>
    <row r="594" spans="2:4" x14ac:dyDescent="0.25">
      <c r="B594" s="7"/>
      <c r="C594" s="8"/>
      <c r="D594" s="9"/>
    </row>
    <row r="595" spans="2:4" x14ac:dyDescent="0.25">
      <c r="B595" s="7"/>
      <c r="C595" s="8"/>
      <c r="D595" s="9"/>
    </row>
    <row r="596" spans="2:4" x14ac:dyDescent="0.25">
      <c r="B596" s="7"/>
      <c r="C596" s="8"/>
      <c r="D596" s="9"/>
    </row>
    <row r="597" spans="2:4" x14ac:dyDescent="0.25">
      <c r="B597" s="7"/>
      <c r="C597" s="8"/>
      <c r="D597" s="9"/>
    </row>
    <row r="598" spans="2:4" x14ac:dyDescent="0.25">
      <c r="B598" s="7"/>
      <c r="C598" s="8"/>
      <c r="D598" s="9"/>
    </row>
    <row r="599" spans="2:4" x14ac:dyDescent="0.25">
      <c r="B599" s="7"/>
      <c r="C599" s="8"/>
      <c r="D599" s="9"/>
    </row>
    <row r="600" spans="2:4" x14ac:dyDescent="0.25">
      <c r="B600" s="7"/>
      <c r="C600" s="8"/>
      <c r="D600" s="9"/>
    </row>
    <row r="601" spans="2:4" x14ac:dyDescent="0.25">
      <c r="B601" s="7"/>
      <c r="C601" s="8"/>
      <c r="D601" s="9"/>
    </row>
    <row r="602" spans="2:4" x14ac:dyDescent="0.25">
      <c r="B602" s="7"/>
      <c r="C602" s="8"/>
      <c r="D602" s="9"/>
    </row>
    <row r="603" spans="2:4" x14ac:dyDescent="0.25">
      <c r="B603" s="7"/>
      <c r="C603" s="8"/>
      <c r="D603" s="9"/>
    </row>
    <row r="604" spans="2:4" x14ac:dyDescent="0.25">
      <c r="B604" s="7"/>
      <c r="C604" s="8"/>
      <c r="D604" s="9"/>
    </row>
    <row r="605" spans="2:4" x14ac:dyDescent="0.25">
      <c r="B605" s="7"/>
      <c r="C605" s="8"/>
      <c r="D605" s="9"/>
    </row>
    <row r="606" spans="2:4" x14ac:dyDescent="0.25">
      <c r="B606" s="7"/>
      <c r="C606" s="8"/>
      <c r="D606" s="9"/>
    </row>
    <row r="607" spans="2:4" x14ac:dyDescent="0.25">
      <c r="B607" s="7"/>
      <c r="C607" s="8"/>
      <c r="D607" s="9"/>
    </row>
    <row r="608" spans="2:4" x14ac:dyDescent="0.25">
      <c r="B608" s="7"/>
      <c r="C608" s="8"/>
      <c r="D608" s="9"/>
    </row>
    <row r="609" spans="2:4" x14ac:dyDescent="0.25">
      <c r="B609" s="7"/>
      <c r="C609" s="8"/>
      <c r="D609" s="9"/>
    </row>
    <row r="610" spans="2:4" x14ac:dyDescent="0.25">
      <c r="B610" s="7"/>
      <c r="C610" s="8"/>
      <c r="D610" s="9"/>
    </row>
    <row r="611" spans="2:4" x14ac:dyDescent="0.25">
      <c r="B611" s="7"/>
      <c r="C611" s="8"/>
      <c r="D611" s="9"/>
    </row>
    <row r="612" spans="2:4" x14ac:dyDescent="0.25">
      <c r="B612" s="7"/>
      <c r="C612" s="8"/>
      <c r="D612" s="9"/>
    </row>
    <row r="613" spans="2:4" x14ac:dyDescent="0.25">
      <c r="B613" s="7"/>
      <c r="C613" s="8"/>
      <c r="D613" s="9"/>
    </row>
    <row r="614" spans="2:4" x14ac:dyDescent="0.25">
      <c r="B614" s="7"/>
      <c r="C614" s="8"/>
      <c r="D614" s="9"/>
    </row>
    <row r="615" spans="2:4" x14ac:dyDescent="0.25">
      <c r="B615" s="7"/>
      <c r="C615" s="8"/>
      <c r="D615" s="9"/>
    </row>
    <row r="616" spans="2:4" x14ac:dyDescent="0.25">
      <c r="B616" s="7"/>
      <c r="C616" s="8"/>
      <c r="D616" s="9"/>
    </row>
    <row r="617" spans="2:4" x14ac:dyDescent="0.25">
      <c r="B617" s="7"/>
      <c r="C617" s="8"/>
      <c r="D617" s="9"/>
    </row>
    <row r="618" spans="2:4" x14ac:dyDescent="0.25">
      <c r="B618" s="7"/>
      <c r="C618" s="8"/>
      <c r="D618" s="9"/>
    </row>
    <row r="619" spans="2:4" x14ac:dyDescent="0.25">
      <c r="B619" s="7"/>
      <c r="C619" s="8"/>
      <c r="D619" s="9"/>
    </row>
    <row r="620" spans="2:4" x14ac:dyDescent="0.25">
      <c r="B620" s="7"/>
      <c r="C620" s="8"/>
      <c r="D620" s="9"/>
    </row>
    <row r="621" spans="2:4" x14ac:dyDescent="0.25">
      <c r="B621" s="7"/>
      <c r="C621" s="8"/>
      <c r="D621" s="9"/>
    </row>
    <row r="622" spans="2:4" x14ac:dyDescent="0.25">
      <c r="B622" s="7"/>
      <c r="C622" s="8"/>
      <c r="D622" s="9"/>
    </row>
    <row r="623" spans="2:4" x14ac:dyDescent="0.25">
      <c r="B623" s="7"/>
      <c r="C623" s="8"/>
      <c r="D623" s="9"/>
    </row>
    <row r="624" spans="2:4" x14ac:dyDescent="0.25">
      <c r="B624" s="7"/>
      <c r="C624" s="8"/>
      <c r="D624" s="9"/>
    </row>
    <row r="625" spans="2:4" x14ac:dyDescent="0.25">
      <c r="B625" s="7"/>
      <c r="C625" s="8"/>
      <c r="D625" s="9"/>
    </row>
    <row r="626" spans="2:4" x14ac:dyDescent="0.25">
      <c r="B626" s="7"/>
      <c r="C626" s="8"/>
      <c r="D626" s="9"/>
    </row>
    <row r="627" spans="2:4" x14ac:dyDescent="0.25">
      <c r="B627" s="7"/>
      <c r="C627" s="8"/>
      <c r="D627" s="9"/>
    </row>
    <row r="628" spans="2:4" x14ac:dyDescent="0.25">
      <c r="B628" s="7"/>
      <c r="C628" s="8"/>
      <c r="D628" s="9"/>
    </row>
    <row r="629" spans="2:4" x14ac:dyDescent="0.25">
      <c r="B629" s="7"/>
      <c r="C629" s="8"/>
      <c r="D629" s="9"/>
    </row>
    <row r="630" spans="2:4" x14ac:dyDescent="0.25">
      <c r="B630" s="7"/>
      <c r="C630" s="8"/>
      <c r="D630" s="9"/>
    </row>
    <row r="631" spans="2:4" x14ac:dyDescent="0.25">
      <c r="B631" s="7"/>
      <c r="C631" s="8"/>
      <c r="D631" s="9"/>
    </row>
    <row r="632" spans="2:4" x14ac:dyDescent="0.25">
      <c r="B632" s="7"/>
      <c r="C632" s="8"/>
      <c r="D632" s="9"/>
    </row>
    <row r="633" spans="2:4" x14ac:dyDescent="0.25">
      <c r="B633" s="7"/>
      <c r="C633" s="8"/>
      <c r="D633" s="9"/>
    </row>
    <row r="634" spans="2:4" x14ac:dyDescent="0.25">
      <c r="B634" s="7"/>
      <c r="C634" s="8"/>
      <c r="D634" s="9"/>
    </row>
    <row r="635" spans="2:4" x14ac:dyDescent="0.25">
      <c r="B635" s="7"/>
      <c r="C635" s="8"/>
      <c r="D635" s="9"/>
    </row>
    <row r="636" spans="2:4" x14ac:dyDescent="0.25">
      <c r="B636" s="7"/>
      <c r="C636" s="8"/>
      <c r="D636" s="9"/>
    </row>
    <row r="637" spans="2:4" x14ac:dyDescent="0.25">
      <c r="B637" s="7"/>
      <c r="C637" s="8"/>
      <c r="D637" s="9"/>
    </row>
    <row r="638" spans="2:4" x14ac:dyDescent="0.25">
      <c r="B638" s="7"/>
      <c r="C638" s="8"/>
      <c r="D638" s="9"/>
    </row>
    <row r="639" spans="2:4" x14ac:dyDescent="0.25">
      <c r="B639" s="7"/>
      <c r="C639" s="8"/>
      <c r="D639" s="9"/>
    </row>
    <row r="640" spans="2:4" x14ac:dyDescent="0.25">
      <c r="B640" s="7"/>
      <c r="C640" s="8"/>
      <c r="D640" s="9"/>
    </row>
    <row r="641" spans="2:4" x14ac:dyDescent="0.25">
      <c r="B641" s="7"/>
      <c r="C641" s="8"/>
      <c r="D641" s="9"/>
    </row>
    <row r="642" spans="2:4" x14ac:dyDescent="0.25">
      <c r="B642" s="7"/>
      <c r="C642" s="8"/>
      <c r="D642" s="9"/>
    </row>
    <row r="643" spans="2:4" x14ac:dyDescent="0.25">
      <c r="B643" s="7"/>
      <c r="C643" s="8"/>
      <c r="D643" s="9"/>
    </row>
    <row r="644" spans="2:4" x14ac:dyDescent="0.25">
      <c r="B644" s="7"/>
      <c r="C644" s="8"/>
      <c r="D644" s="9"/>
    </row>
    <row r="645" spans="2:4" x14ac:dyDescent="0.25">
      <c r="B645" s="7"/>
      <c r="C645" s="8"/>
      <c r="D645" s="9"/>
    </row>
    <row r="646" spans="2:4" x14ac:dyDescent="0.25">
      <c r="B646" s="7"/>
      <c r="C646" s="8"/>
      <c r="D646" s="9"/>
    </row>
    <row r="647" spans="2:4" x14ac:dyDescent="0.25">
      <c r="B647" s="7"/>
      <c r="C647" s="8"/>
      <c r="D647" s="9"/>
    </row>
    <row r="648" spans="2:4" x14ac:dyDescent="0.25">
      <c r="B648" s="7"/>
      <c r="C648" s="8"/>
      <c r="D648" s="9"/>
    </row>
    <row r="649" spans="2:4" x14ac:dyDescent="0.25">
      <c r="B649" s="7"/>
      <c r="C649" s="8"/>
      <c r="D649" s="9"/>
    </row>
    <row r="650" spans="2:4" x14ac:dyDescent="0.25">
      <c r="B650" s="7"/>
      <c r="C650" s="8"/>
      <c r="D650" s="9"/>
    </row>
    <row r="651" spans="2:4" x14ac:dyDescent="0.25">
      <c r="B651" s="7"/>
      <c r="C651" s="8"/>
      <c r="D651" s="9"/>
    </row>
    <row r="652" spans="2:4" x14ac:dyDescent="0.25">
      <c r="B652" s="7"/>
      <c r="C652" s="8"/>
      <c r="D652" s="9"/>
    </row>
    <row r="653" spans="2:4" x14ac:dyDescent="0.25">
      <c r="B653" s="7"/>
      <c r="C653" s="8"/>
      <c r="D653" s="9"/>
    </row>
    <row r="654" spans="2:4" x14ac:dyDescent="0.25">
      <c r="B654" s="7"/>
      <c r="C654" s="8"/>
      <c r="D654" s="9"/>
    </row>
    <row r="655" spans="2:4" x14ac:dyDescent="0.25">
      <c r="B655" s="7"/>
      <c r="C655" s="8"/>
      <c r="D655" s="9"/>
    </row>
    <row r="656" spans="2:4" x14ac:dyDescent="0.25">
      <c r="B656" s="7"/>
      <c r="C656" s="8"/>
      <c r="D656" s="9"/>
    </row>
    <row r="657" spans="2:4" x14ac:dyDescent="0.25">
      <c r="B657" s="7"/>
      <c r="C657" s="8"/>
      <c r="D657" s="9"/>
    </row>
    <row r="658" spans="2:4" x14ac:dyDescent="0.25">
      <c r="B658" s="7"/>
      <c r="C658" s="8"/>
      <c r="D658" s="9"/>
    </row>
    <row r="659" spans="2:4" x14ac:dyDescent="0.25">
      <c r="B659" s="7"/>
      <c r="C659" s="8"/>
      <c r="D659" s="9"/>
    </row>
    <row r="660" spans="2:4" x14ac:dyDescent="0.25">
      <c r="B660" s="7"/>
      <c r="C660" s="8"/>
      <c r="D660" s="9"/>
    </row>
    <row r="661" spans="2:4" x14ac:dyDescent="0.25">
      <c r="B661" s="7"/>
      <c r="C661" s="8"/>
      <c r="D661" s="9"/>
    </row>
    <row r="662" spans="2:4" x14ac:dyDescent="0.25">
      <c r="B662" s="7"/>
      <c r="C662" s="8"/>
      <c r="D662" s="9"/>
    </row>
    <row r="663" spans="2:4" x14ac:dyDescent="0.25">
      <c r="B663" s="7"/>
      <c r="C663" s="8"/>
      <c r="D663" s="9"/>
    </row>
    <row r="664" spans="2:4" x14ac:dyDescent="0.25">
      <c r="B664" s="7"/>
      <c r="C664" s="8"/>
      <c r="D664" s="9"/>
    </row>
    <row r="665" spans="2:4" x14ac:dyDescent="0.25">
      <c r="B665" s="7"/>
      <c r="C665" s="8"/>
      <c r="D665" s="9"/>
    </row>
    <row r="666" spans="2:4" x14ac:dyDescent="0.25">
      <c r="B666" s="7"/>
      <c r="C666" s="8"/>
      <c r="D666" s="9"/>
    </row>
    <row r="667" spans="2:4" x14ac:dyDescent="0.25">
      <c r="B667" s="7"/>
      <c r="C667" s="8"/>
      <c r="D667" s="9"/>
    </row>
    <row r="668" spans="2:4" x14ac:dyDescent="0.25">
      <c r="B668" s="7"/>
      <c r="C668" s="8"/>
      <c r="D668" s="9"/>
    </row>
    <row r="669" spans="2:4" x14ac:dyDescent="0.25">
      <c r="B669" s="7"/>
      <c r="C669" s="8"/>
      <c r="D669" s="9"/>
    </row>
    <row r="670" spans="2:4" x14ac:dyDescent="0.25">
      <c r="B670" s="7"/>
      <c r="C670" s="8"/>
      <c r="D670" s="9"/>
    </row>
    <row r="671" spans="2:4" x14ac:dyDescent="0.25">
      <c r="B671" s="7"/>
      <c r="C671" s="8"/>
      <c r="D671" s="9"/>
    </row>
    <row r="672" spans="2:4" x14ac:dyDescent="0.25">
      <c r="B672" s="7"/>
      <c r="C672" s="8"/>
      <c r="D672" s="9"/>
    </row>
    <row r="673" spans="2:4" x14ac:dyDescent="0.25">
      <c r="B673" s="7"/>
      <c r="C673" s="8"/>
      <c r="D673" s="9"/>
    </row>
    <row r="674" spans="2:4" x14ac:dyDescent="0.25">
      <c r="B674" s="7"/>
      <c r="C674" s="8"/>
      <c r="D674" s="9"/>
    </row>
    <row r="675" spans="2:4" x14ac:dyDescent="0.25">
      <c r="B675" s="7"/>
      <c r="C675" s="8"/>
      <c r="D675" s="9"/>
    </row>
    <row r="676" spans="2:4" x14ac:dyDescent="0.25">
      <c r="B676" s="7"/>
      <c r="C676" s="8"/>
      <c r="D676" s="9"/>
    </row>
    <row r="677" spans="2:4" x14ac:dyDescent="0.25">
      <c r="B677" s="7"/>
      <c r="C677" s="8"/>
      <c r="D677" s="9"/>
    </row>
    <row r="678" spans="2:4" x14ac:dyDescent="0.25">
      <c r="B678" s="7"/>
      <c r="C678" s="8"/>
      <c r="D678" s="9"/>
    </row>
    <row r="679" spans="2:4" x14ac:dyDescent="0.25">
      <c r="B679" s="7"/>
      <c r="C679" s="8"/>
      <c r="D679" s="9"/>
    </row>
    <row r="680" spans="2:4" x14ac:dyDescent="0.25">
      <c r="B680" s="7"/>
      <c r="C680" s="8"/>
      <c r="D680" s="9"/>
    </row>
    <row r="681" spans="2:4" x14ac:dyDescent="0.25">
      <c r="B681" s="7"/>
      <c r="C681" s="8"/>
      <c r="D681" s="9"/>
    </row>
    <row r="682" spans="2:4" x14ac:dyDescent="0.25">
      <c r="B682" s="7"/>
      <c r="C682" s="8"/>
      <c r="D682" s="9"/>
    </row>
    <row r="683" spans="2:4" x14ac:dyDescent="0.25">
      <c r="B683" s="7"/>
      <c r="C683" s="8"/>
      <c r="D683" s="9"/>
    </row>
    <row r="684" spans="2:4" x14ac:dyDescent="0.25">
      <c r="B684" s="7"/>
      <c r="C684" s="8"/>
      <c r="D684" s="9"/>
    </row>
    <row r="685" spans="2:4" x14ac:dyDescent="0.25">
      <c r="B685" s="7"/>
      <c r="C685" s="8"/>
      <c r="D685" s="9"/>
    </row>
    <row r="686" spans="2:4" x14ac:dyDescent="0.25">
      <c r="B686" s="7"/>
      <c r="C686" s="8"/>
      <c r="D686" s="9"/>
    </row>
    <row r="687" spans="2:4" x14ac:dyDescent="0.25">
      <c r="B687" s="7"/>
      <c r="C687" s="8"/>
      <c r="D687" s="9"/>
    </row>
    <row r="688" spans="2:4" x14ac:dyDescent="0.25">
      <c r="B688" s="7"/>
      <c r="C688" s="8"/>
      <c r="D688" s="9"/>
    </row>
    <row r="689" spans="2:4" x14ac:dyDescent="0.25">
      <c r="B689" s="7"/>
      <c r="C689" s="8"/>
      <c r="D689" s="9"/>
    </row>
    <row r="690" spans="2:4" x14ac:dyDescent="0.25">
      <c r="B690" s="7"/>
      <c r="C690" s="8"/>
      <c r="D690" s="9"/>
    </row>
    <row r="691" spans="2:4" x14ac:dyDescent="0.25">
      <c r="B691" s="7"/>
      <c r="C691" s="8"/>
      <c r="D691" s="9"/>
    </row>
    <row r="692" spans="2:4" x14ac:dyDescent="0.25">
      <c r="B692" s="7"/>
      <c r="C692" s="8"/>
      <c r="D692" s="9"/>
    </row>
    <row r="693" spans="2:4" x14ac:dyDescent="0.25">
      <c r="B693" s="7"/>
      <c r="C693" s="8"/>
      <c r="D693" s="9"/>
    </row>
    <row r="694" spans="2:4" x14ac:dyDescent="0.25">
      <c r="B694" s="7"/>
      <c r="C694" s="8"/>
      <c r="D694" s="9"/>
    </row>
    <row r="695" spans="2:4" x14ac:dyDescent="0.25">
      <c r="B695" s="7"/>
      <c r="C695" s="8"/>
      <c r="D695" s="9"/>
    </row>
    <row r="696" spans="2:4" x14ac:dyDescent="0.25">
      <c r="B696" s="7"/>
      <c r="C696" s="8"/>
      <c r="D696" s="9"/>
    </row>
    <row r="697" spans="2:4" x14ac:dyDescent="0.25">
      <c r="B697" s="7"/>
      <c r="C697" s="8"/>
      <c r="D697" s="9"/>
    </row>
    <row r="698" spans="2:4" x14ac:dyDescent="0.25">
      <c r="B698" s="7"/>
      <c r="C698" s="8"/>
      <c r="D698" s="9"/>
    </row>
    <row r="699" spans="2:4" x14ac:dyDescent="0.25">
      <c r="B699" s="7"/>
      <c r="C699" s="8"/>
      <c r="D699" s="9"/>
    </row>
    <row r="700" spans="2:4" x14ac:dyDescent="0.25">
      <c r="B700" s="7"/>
      <c r="C700" s="8"/>
      <c r="D700" s="9"/>
    </row>
    <row r="701" spans="2:4" x14ac:dyDescent="0.25">
      <c r="B701" s="7"/>
      <c r="C701" s="8"/>
      <c r="D701" s="9"/>
    </row>
    <row r="702" spans="2:4" x14ac:dyDescent="0.25">
      <c r="B702" s="7"/>
      <c r="C702" s="8"/>
      <c r="D702" s="9"/>
    </row>
    <row r="703" spans="2:4" x14ac:dyDescent="0.25">
      <c r="B703" s="7"/>
      <c r="C703" s="8"/>
      <c r="D703" s="9"/>
    </row>
    <row r="704" spans="2:4" x14ac:dyDescent="0.25">
      <c r="B704" s="7"/>
      <c r="C704" s="8"/>
      <c r="D704" s="9"/>
    </row>
    <row r="705" spans="2:4" x14ac:dyDescent="0.25">
      <c r="B705" s="7"/>
      <c r="C705" s="8"/>
      <c r="D705" s="9"/>
    </row>
    <row r="706" spans="2:4" x14ac:dyDescent="0.25">
      <c r="B706" s="7"/>
      <c r="C706" s="8"/>
      <c r="D706" s="9"/>
    </row>
    <row r="707" spans="2:4" x14ac:dyDescent="0.25">
      <c r="B707" s="7"/>
      <c r="C707" s="8"/>
      <c r="D707" s="9"/>
    </row>
    <row r="708" spans="2:4" x14ac:dyDescent="0.25">
      <c r="B708" s="7"/>
      <c r="C708" s="8"/>
      <c r="D708" s="9"/>
    </row>
    <row r="709" spans="2:4" x14ac:dyDescent="0.25">
      <c r="B709" s="7"/>
      <c r="C709" s="8"/>
      <c r="D709" s="9"/>
    </row>
    <row r="710" spans="2:4" x14ac:dyDescent="0.25">
      <c r="B710" s="7"/>
      <c r="C710" s="8"/>
      <c r="D710" s="9"/>
    </row>
    <row r="711" spans="2:4" x14ac:dyDescent="0.25">
      <c r="B711" s="7"/>
      <c r="C711" s="8"/>
      <c r="D711" s="9"/>
    </row>
    <row r="712" spans="2:4" x14ac:dyDescent="0.25">
      <c r="B712" s="7"/>
      <c r="C712" s="8"/>
      <c r="D712" s="9"/>
    </row>
    <row r="713" spans="2:4" x14ac:dyDescent="0.25">
      <c r="B713" s="7"/>
      <c r="C713" s="8"/>
      <c r="D713" s="9"/>
    </row>
    <row r="714" spans="2:4" x14ac:dyDescent="0.25">
      <c r="B714" s="7"/>
      <c r="C714" s="8"/>
      <c r="D714" s="9"/>
    </row>
    <row r="715" spans="2:4" x14ac:dyDescent="0.25">
      <c r="B715" s="7"/>
      <c r="C715" s="8"/>
      <c r="D715" s="9"/>
    </row>
    <row r="716" spans="2:4" x14ac:dyDescent="0.25">
      <c r="B716" s="7"/>
      <c r="C716" s="8"/>
      <c r="D716" s="9"/>
    </row>
    <row r="717" spans="2:4" x14ac:dyDescent="0.25">
      <c r="B717" s="7"/>
      <c r="C717" s="8"/>
      <c r="D717" s="9"/>
    </row>
    <row r="718" spans="2:4" x14ac:dyDescent="0.25">
      <c r="B718" s="7"/>
      <c r="C718" s="8"/>
      <c r="D718" s="9"/>
    </row>
    <row r="719" spans="2:4" x14ac:dyDescent="0.25">
      <c r="B719" s="7"/>
      <c r="C719" s="8"/>
      <c r="D719" s="9"/>
    </row>
    <row r="720" spans="2:4" x14ac:dyDescent="0.25">
      <c r="B720" s="7"/>
      <c r="C720" s="8"/>
      <c r="D720" s="9"/>
    </row>
    <row r="721" spans="2:4" x14ac:dyDescent="0.25">
      <c r="B721" s="7"/>
      <c r="C721" s="8"/>
      <c r="D721" s="9"/>
    </row>
    <row r="722" spans="2:4" x14ac:dyDescent="0.25">
      <c r="B722" s="7"/>
      <c r="C722" s="8"/>
      <c r="D722" s="9"/>
    </row>
    <row r="723" spans="2:4" x14ac:dyDescent="0.25">
      <c r="B723" s="7"/>
      <c r="C723" s="8"/>
      <c r="D723" s="9"/>
    </row>
    <row r="724" spans="2:4" x14ac:dyDescent="0.25">
      <c r="B724" s="7"/>
      <c r="C724" s="8"/>
      <c r="D724" s="9"/>
    </row>
    <row r="725" spans="2:4" x14ac:dyDescent="0.25">
      <c r="B725" s="7"/>
      <c r="C725" s="8"/>
      <c r="D725" s="9"/>
    </row>
    <row r="726" spans="2:4" x14ac:dyDescent="0.25">
      <c r="B726" s="7"/>
      <c r="C726" s="8"/>
      <c r="D726" s="9"/>
    </row>
    <row r="727" spans="2:4" x14ac:dyDescent="0.25">
      <c r="B727" s="7"/>
      <c r="C727" s="8"/>
      <c r="D727" s="9"/>
    </row>
    <row r="728" spans="2:4" x14ac:dyDescent="0.25">
      <c r="B728" s="7"/>
      <c r="C728" s="8"/>
      <c r="D728" s="9"/>
    </row>
    <row r="729" spans="2:4" x14ac:dyDescent="0.25">
      <c r="B729" s="7"/>
      <c r="C729" s="8"/>
      <c r="D729" s="9"/>
    </row>
    <row r="730" spans="2:4" x14ac:dyDescent="0.25">
      <c r="B730" s="7"/>
      <c r="C730" s="8"/>
      <c r="D730" s="9"/>
    </row>
    <row r="731" spans="2:4" x14ac:dyDescent="0.25">
      <c r="B731" s="7"/>
      <c r="C731" s="8"/>
      <c r="D731" s="9"/>
    </row>
    <row r="732" spans="2:4" x14ac:dyDescent="0.25">
      <c r="B732" s="7"/>
      <c r="C732" s="8"/>
      <c r="D732" s="9"/>
    </row>
    <row r="733" spans="2:4" x14ac:dyDescent="0.25">
      <c r="B733" s="7"/>
      <c r="C733" s="8"/>
      <c r="D733" s="9"/>
    </row>
    <row r="734" spans="2:4" x14ac:dyDescent="0.25">
      <c r="B734" s="7"/>
      <c r="C734" s="8"/>
      <c r="D734" s="9"/>
    </row>
    <row r="735" spans="2:4" x14ac:dyDescent="0.25">
      <c r="B735" s="7"/>
      <c r="C735" s="8"/>
      <c r="D735" s="9"/>
    </row>
    <row r="736" spans="2:4" x14ac:dyDescent="0.25">
      <c r="B736" s="7"/>
      <c r="C736" s="8"/>
      <c r="D736" s="9"/>
    </row>
    <row r="737" spans="2:4" x14ac:dyDescent="0.25">
      <c r="B737" s="7"/>
      <c r="C737" s="8"/>
      <c r="D737" s="9"/>
    </row>
    <row r="738" spans="2:4" x14ac:dyDescent="0.25">
      <c r="B738" s="7"/>
      <c r="C738" s="8"/>
      <c r="D738" s="9"/>
    </row>
    <row r="739" spans="2:4" x14ac:dyDescent="0.25">
      <c r="B739" s="7"/>
      <c r="C739" s="8"/>
      <c r="D739" s="9"/>
    </row>
    <row r="740" spans="2:4" x14ac:dyDescent="0.25">
      <c r="B740" s="7"/>
      <c r="C740" s="8"/>
      <c r="D740" s="9"/>
    </row>
    <row r="741" spans="2:4" x14ac:dyDescent="0.25">
      <c r="B741" s="7"/>
      <c r="C741" s="8"/>
      <c r="D741" s="9"/>
    </row>
    <row r="742" spans="2:4" x14ac:dyDescent="0.25">
      <c r="B742" s="7"/>
      <c r="C742" s="8"/>
      <c r="D742" s="9"/>
    </row>
    <row r="743" spans="2:4" x14ac:dyDescent="0.25">
      <c r="B743" s="7"/>
      <c r="C743" s="8"/>
      <c r="D743" s="9"/>
    </row>
    <row r="744" spans="2:4" x14ac:dyDescent="0.25">
      <c r="B744" s="7"/>
      <c r="C744" s="8"/>
      <c r="D744" s="9"/>
    </row>
    <row r="745" spans="2:4" x14ac:dyDescent="0.25">
      <c r="B745" s="7"/>
      <c r="C745" s="8"/>
      <c r="D745" s="9"/>
    </row>
    <row r="746" spans="2:4" x14ac:dyDescent="0.25">
      <c r="B746" s="7"/>
      <c r="C746" s="8"/>
      <c r="D746" s="9"/>
    </row>
    <row r="747" spans="2:4" x14ac:dyDescent="0.25">
      <c r="B747" s="7"/>
      <c r="C747" s="8"/>
      <c r="D747" s="9"/>
    </row>
    <row r="748" spans="2:4" x14ac:dyDescent="0.25">
      <c r="B748" s="7"/>
      <c r="C748" s="8"/>
      <c r="D748" s="9"/>
    </row>
    <row r="749" spans="2:4" x14ac:dyDescent="0.25">
      <c r="B749" s="7"/>
      <c r="C749" s="8"/>
      <c r="D749" s="9"/>
    </row>
    <row r="750" spans="2:4" x14ac:dyDescent="0.25">
      <c r="B750" s="7"/>
      <c r="C750" s="8"/>
      <c r="D750" s="9"/>
    </row>
    <row r="751" spans="2:4" x14ac:dyDescent="0.25">
      <c r="B751" s="7"/>
      <c r="C751" s="8"/>
      <c r="D751" s="9"/>
    </row>
    <row r="752" spans="2:4" x14ac:dyDescent="0.25">
      <c r="B752" s="7"/>
      <c r="C752" s="8"/>
      <c r="D752" s="9"/>
    </row>
    <row r="753" spans="2:4" x14ac:dyDescent="0.25">
      <c r="B753" s="7"/>
      <c r="C753" s="8"/>
      <c r="D753" s="9"/>
    </row>
    <row r="754" spans="2:4" x14ac:dyDescent="0.25">
      <c r="B754" s="7"/>
      <c r="C754" s="8"/>
      <c r="D754" s="9"/>
    </row>
    <row r="755" spans="2:4" x14ac:dyDescent="0.25">
      <c r="B755" s="7"/>
      <c r="C755" s="8"/>
      <c r="D755" s="9"/>
    </row>
    <row r="756" spans="2:4" x14ac:dyDescent="0.25">
      <c r="B756" s="7"/>
      <c r="C756" s="8"/>
      <c r="D756" s="9"/>
    </row>
    <row r="757" spans="2:4" x14ac:dyDescent="0.25">
      <c r="B757" s="7"/>
      <c r="C757" s="8"/>
      <c r="D757" s="9"/>
    </row>
    <row r="758" spans="2:4" x14ac:dyDescent="0.25">
      <c r="B758" s="7"/>
      <c r="C758" s="8"/>
      <c r="D758" s="9"/>
    </row>
    <row r="759" spans="2:4" x14ac:dyDescent="0.25">
      <c r="B759" s="7"/>
      <c r="C759" s="8"/>
      <c r="D759" s="9"/>
    </row>
    <row r="760" spans="2:4" x14ac:dyDescent="0.25">
      <c r="B760" s="7"/>
      <c r="C760" s="8"/>
      <c r="D760" s="9"/>
    </row>
    <row r="761" spans="2:4" x14ac:dyDescent="0.25">
      <c r="B761" s="7"/>
      <c r="C761" s="8"/>
      <c r="D761" s="9"/>
    </row>
    <row r="762" spans="2:4" x14ac:dyDescent="0.25">
      <c r="B762" s="7"/>
      <c r="C762" s="8"/>
      <c r="D762" s="9"/>
    </row>
    <row r="763" spans="2:4" x14ac:dyDescent="0.25">
      <c r="B763" s="7"/>
      <c r="C763" s="8"/>
      <c r="D763" s="9"/>
    </row>
    <row r="764" spans="2:4" x14ac:dyDescent="0.25">
      <c r="B764" s="7"/>
      <c r="C764" s="8"/>
      <c r="D764" s="9"/>
    </row>
    <row r="765" spans="2:4" x14ac:dyDescent="0.25">
      <c r="B765" s="7"/>
      <c r="C765" s="8"/>
      <c r="D765" s="9"/>
    </row>
    <row r="766" spans="2:4" x14ac:dyDescent="0.25">
      <c r="B766" s="7"/>
      <c r="C766" s="8"/>
      <c r="D766" s="9"/>
    </row>
    <row r="767" spans="2:4" x14ac:dyDescent="0.25">
      <c r="B767" s="7"/>
      <c r="C767" s="8"/>
      <c r="D767" s="9"/>
    </row>
    <row r="768" spans="2:4" x14ac:dyDescent="0.25">
      <c r="B768" s="7"/>
      <c r="C768" s="8"/>
      <c r="D768" s="9"/>
    </row>
    <row r="769" spans="2:4" x14ac:dyDescent="0.25">
      <c r="B769" s="7"/>
      <c r="C769" s="8"/>
      <c r="D769" s="9"/>
    </row>
    <row r="770" spans="2:4" x14ac:dyDescent="0.25">
      <c r="B770" s="7"/>
      <c r="C770" s="8"/>
      <c r="D770" s="9"/>
    </row>
    <row r="771" spans="2:4" x14ac:dyDescent="0.25">
      <c r="B771" s="7"/>
      <c r="C771" s="8"/>
      <c r="D771" s="9"/>
    </row>
    <row r="772" spans="2:4" x14ac:dyDescent="0.25">
      <c r="B772" s="7"/>
      <c r="C772" s="8"/>
      <c r="D772" s="9"/>
    </row>
    <row r="773" spans="2:4" x14ac:dyDescent="0.25">
      <c r="B773" s="7"/>
      <c r="C773" s="8"/>
      <c r="D773" s="9"/>
    </row>
    <row r="774" spans="2:4" x14ac:dyDescent="0.25">
      <c r="B774" s="7"/>
      <c r="C774" s="8"/>
      <c r="D774" s="9"/>
    </row>
    <row r="775" spans="2:4" x14ac:dyDescent="0.25">
      <c r="B775" s="7"/>
      <c r="C775" s="8"/>
      <c r="D775" s="9"/>
    </row>
    <row r="776" spans="2:4" x14ac:dyDescent="0.25">
      <c r="B776" s="7"/>
      <c r="C776" s="8"/>
      <c r="D776" s="9"/>
    </row>
    <row r="777" spans="2:4" x14ac:dyDescent="0.25">
      <c r="B777" s="7"/>
      <c r="C777" s="8"/>
      <c r="D777" s="9"/>
    </row>
    <row r="778" spans="2:4" x14ac:dyDescent="0.25">
      <c r="B778" s="7"/>
      <c r="C778" s="8"/>
      <c r="D778" s="9"/>
    </row>
    <row r="779" spans="2:4" x14ac:dyDescent="0.25">
      <c r="B779" s="7"/>
      <c r="C779" s="8"/>
      <c r="D779" s="9"/>
    </row>
    <row r="780" spans="2:4" x14ac:dyDescent="0.25">
      <c r="B780" s="7"/>
      <c r="C780" s="8"/>
      <c r="D780" s="9"/>
    </row>
    <row r="781" spans="2:4" x14ac:dyDescent="0.25">
      <c r="B781" s="7"/>
      <c r="C781" s="8"/>
      <c r="D781" s="9"/>
    </row>
    <row r="782" spans="2:4" x14ac:dyDescent="0.25">
      <c r="B782" s="7"/>
      <c r="C782" s="8"/>
      <c r="D782" s="9"/>
    </row>
    <row r="783" spans="2:4" x14ac:dyDescent="0.25">
      <c r="B783" s="7"/>
      <c r="C783" s="8"/>
      <c r="D783" s="9"/>
    </row>
    <row r="784" spans="2:4" x14ac:dyDescent="0.25">
      <c r="B784" s="7"/>
      <c r="C784" s="8"/>
      <c r="D784" s="9"/>
    </row>
    <row r="785" spans="2:4" x14ac:dyDescent="0.25">
      <c r="B785" s="7"/>
      <c r="C785" s="8"/>
      <c r="D785" s="9"/>
    </row>
    <row r="786" spans="2:4" x14ac:dyDescent="0.25">
      <c r="B786" s="7"/>
      <c r="C786" s="8"/>
      <c r="D786" s="9"/>
    </row>
    <row r="787" spans="2:4" x14ac:dyDescent="0.25">
      <c r="B787" s="7"/>
      <c r="C787" s="8"/>
      <c r="D787" s="9"/>
    </row>
    <row r="788" spans="2:4" x14ac:dyDescent="0.25">
      <c r="B788" s="7"/>
      <c r="C788" s="8"/>
      <c r="D788" s="9"/>
    </row>
    <row r="789" spans="2:4" x14ac:dyDescent="0.25">
      <c r="B789" s="7"/>
      <c r="C789" s="8"/>
      <c r="D789" s="9"/>
    </row>
    <row r="790" spans="2:4" x14ac:dyDescent="0.25">
      <c r="B790" s="7"/>
      <c r="C790" s="8"/>
      <c r="D790" s="9"/>
    </row>
    <row r="791" spans="2:4" x14ac:dyDescent="0.25">
      <c r="B791" s="7"/>
      <c r="C791" s="8"/>
      <c r="D791" s="9"/>
    </row>
    <row r="792" spans="2:4" x14ac:dyDescent="0.25">
      <c r="B792" s="7"/>
      <c r="C792" s="8"/>
      <c r="D792" s="9"/>
    </row>
    <row r="793" spans="2:4" x14ac:dyDescent="0.25">
      <c r="B793" s="7"/>
      <c r="C793" s="8"/>
      <c r="D793" s="9"/>
    </row>
    <row r="794" spans="2:4" x14ac:dyDescent="0.25">
      <c r="B794" s="7"/>
      <c r="C794" s="8"/>
      <c r="D794" s="9"/>
    </row>
    <row r="795" spans="2:4" x14ac:dyDescent="0.25">
      <c r="B795" s="7"/>
      <c r="C795" s="8"/>
      <c r="D795" s="9"/>
    </row>
    <row r="796" spans="2:4" x14ac:dyDescent="0.25">
      <c r="B796" s="7"/>
      <c r="C796" s="8"/>
      <c r="D796" s="9"/>
    </row>
    <row r="797" spans="2:4" x14ac:dyDescent="0.25">
      <c r="B797" s="7"/>
      <c r="C797" s="8"/>
      <c r="D797" s="9"/>
    </row>
    <row r="798" spans="2:4" x14ac:dyDescent="0.25">
      <c r="B798" s="7"/>
      <c r="C798" s="8"/>
      <c r="D798" s="9"/>
    </row>
    <row r="799" spans="2:4" x14ac:dyDescent="0.25">
      <c r="B799" s="7"/>
      <c r="C799" s="8"/>
      <c r="D799" s="9"/>
    </row>
    <row r="800" spans="2:4" x14ac:dyDescent="0.25">
      <c r="B800" s="7"/>
      <c r="C800" s="8"/>
      <c r="D800" s="9"/>
    </row>
    <row r="801" spans="2:4" x14ac:dyDescent="0.25">
      <c r="B801" s="7"/>
      <c r="C801" s="8"/>
      <c r="D801" s="9"/>
    </row>
    <row r="802" spans="2:4" x14ac:dyDescent="0.25">
      <c r="B802" s="7"/>
      <c r="C802" s="8"/>
      <c r="D802" s="9"/>
    </row>
    <row r="803" spans="2:4" x14ac:dyDescent="0.25">
      <c r="B803" s="7"/>
      <c r="C803" s="8"/>
      <c r="D803" s="9"/>
    </row>
    <row r="804" spans="2:4" x14ac:dyDescent="0.25">
      <c r="B804" s="7"/>
      <c r="C804" s="8"/>
      <c r="D804" s="9"/>
    </row>
    <row r="805" spans="2:4" x14ac:dyDescent="0.25">
      <c r="B805" s="7"/>
      <c r="C805" s="8"/>
      <c r="D805" s="9"/>
    </row>
    <row r="806" spans="2:4" x14ac:dyDescent="0.25">
      <c r="B806" s="7"/>
      <c r="C806" s="8"/>
      <c r="D806" s="9"/>
    </row>
    <row r="807" spans="2:4" x14ac:dyDescent="0.25">
      <c r="B807" s="7"/>
      <c r="C807" s="8"/>
      <c r="D807" s="9"/>
    </row>
    <row r="808" spans="2:4" x14ac:dyDescent="0.25">
      <c r="B808" s="7"/>
      <c r="C808" s="8"/>
      <c r="D808" s="9"/>
    </row>
    <row r="809" spans="2:4" x14ac:dyDescent="0.25">
      <c r="B809" s="7"/>
      <c r="C809" s="8"/>
      <c r="D809" s="9"/>
    </row>
    <row r="810" spans="2:4" x14ac:dyDescent="0.25">
      <c r="B810" s="7"/>
      <c r="C810" s="8"/>
      <c r="D810" s="9"/>
    </row>
    <row r="811" spans="2:4" x14ac:dyDescent="0.25">
      <c r="B811" s="7"/>
      <c r="C811" s="8"/>
      <c r="D811" s="9"/>
    </row>
    <row r="812" spans="2:4" x14ac:dyDescent="0.25">
      <c r="B812" s="7"/>
      <c r="C812" s="8"/>
      <c r="D812" s="9"/>
    </row>
    <row r="813" spans="2:4" x14ac:dyDescent="0.25">
      <c r="B813" s="7"/>
      <c r="C813" s="8"/>
      <c r="D813" s="9"/>
    </row>
    <row r="814" spans="2:4" x14ac:dyDescent="0.25">
      <c r="B814" s="7"/>
      <c r="C814" s="8"/>
      <c r="D814" s="9"/>
    </row>
    <row r="815" spans="2:4" x14ac:dyDescent="0.25">
      <c r="B815" s="7"/>
      <c r="C815" s="8"/>
      <c r="D815" s="9"/>
    </row>
    <row r="816" spans="2:4" x14ac:dyDescent="0.25">
      <c r="B816" s="7"/>
      <c r="C816" s="8"/>
      <c r="D816" s="9"/>
    </row>
    <row r="817" spans="2:4" x14ac:dyDescent="0.25">
      <c r="B817" s="7"/>
      <c r="C817" s="8"/>
      <c r="D817" s="9"/>
    </row>
    <row r="818" spans="2:4" x14ac:dyDescent="0.25">
      <c r="B818" s="7"/>
      <c r="C818" s="8"/>
      <c r="D818" s="9"/>
    </row>
    <row r="819" spans="2:4" x14ac:dyDescent="0.25">
      <c r="B819" s="7"/>
      <c r="C819" s="8"/>
      <c r="D819" s="9"/>
    </row>
    <row r="820" spans="2:4" x14ac:dyDescent="0.25">
      <c r="B820" s="7"/>
      <c r="C820" s="8"/>
      <c r="D820" s="9"/>
    </row>
    <row r="821" spans="2:4" x14ac:dyDescent="0.25">
      <c r="B821" s="7"/>
      <c r="C821" s="8"/>
      <c r="D821" s="9"/>
    </row>
    <row r="822" spans="2:4" x14ac:dyDescent="0.25">
      <c r="B822" s="7"/>
      <c r="C822" s="8"/>
      <c r="D822" s="9"/>
    </row>
    <row r="823" spans="2:4" x14ac:dyDescent="0.25">
      <c r="B823" s="7"/>
      <c r="C823" s="8"/>
      <c r="D823" s="9"/>
    </row>
    <row r="824" spans="2:4" x14ac:dyDescent="0.25">
      <c r="B824" s="7"/>
      <c r="C824" s="8"/>
      <c r="D824" s="9"/>
    </row>
    <row r="825" spans="2:4" x14ac:dyDescent="0.25">
      <c r="B825" s="7"/>
      <c r="C825" s="8"/>
      <c r="D825" s="9"/>
    </row>
    <row r="826" spans="2:4" x14ac:dyDescent="0.25">
      <c r="B826" s="7"/>
      <c r="C826" s="8"/>
      <c r="D826" s="9"/>
    </row>
    <row r="827" spans="2:4" x14ac:dyDescent="0.25">
      <c r="B827" s="7"/>
      <c r="C827" s="8"/>
      <c r="D827" s="9"/>
    </row>
    <row r="828" spans="2:4" x14ac:dyDescent="0.25">
      <c r="B828" s="7"/>
      <c r="C828" s="8"/>
      <c r="D828" s="9"/>
    </row>
    <row r="829" spans="2:4" x14ac:dyDescent="0.25">
      <c r="B829" s="7"/>
      <c r="C829" s="8"/>
      <c r="D829" s="9"/>
    </row>
    <row r="830" spans="2:4" x14ac:dyDescent="0.25">
      <c r="B830" s="7"/>
      <c r="C830" s="8"/>
      <c r="D830" s="9"/>
    </row>
    <row r="831" spans="2:4" x14ac:dyDescent="0.25">
      <c r="B831" s="7"/>
      <c r="C831" s="8"/>
      <c r="D831" s="9"/>
    </row>
    <row r="832" spans="2:4" x14ac:dyDescent="0.25">
      <c r="B832" s="7"/>
      <c r="C832" s="8"/>
      <c r="D832" s="9"/>
    </row>
    <row r="833" spans="2:4" x14ac:dyDescent="0.25">
      <c r="B833" s="7"/>
      <c r="C833" s="8"/>
      <c r="D833" s="9"/>
    </row>
    <row r="834" spans="2:4" x14ac:dyDescent="0.25">
      <c r="B834" s="7"/>
      <c r="C834" s="8"/>
      <c r="D834" s="9"/>
    </row>
    <row r="835" spans="2:4" x14ac:dyDescent="0.25">
      <c r="B835" s="7"/>
      <c r="C835" s="8"/>
      <c r="D835" s="9"/>
    </row>
    <row r="836" spans="2:4" x14ac:dyDescent="0.25">
      <c r="B836" s="7"/>
      <c r="C836" s="8"/>
      <c r="D836" s="9"/>
    </row>
    <row r="837" spans="2:4" x14ac:dyDescent="0.25">
      <c r="B837" s="7"/>
      <c r="C837" s="8"/>
      <c r="D837" s="9"/>
    </row>
    <row r="838" spans="2:4" x14ac:dyDescent="0.25">
      <c r="B838" s="7"/>
      <c r="C838" s="8"/>
      <c r="D838" s="9"/>
    </row>
    <row r="839" spans="2:4" x14ac:dyDescent="0.25">
      <c r="B839" s="7"/>
      <c r="C839" s="8"/>
      <c r="D839" s="9"/>
    </row>
    <row r="840" spans="2:4" x14ac:dyDescent="0.25">
      <c r="B840" s="7"/>
      <c r="C840" s="8"/>
      <c r="D840" s="9"/>
    </row>
    <row r="841" spans="2:4" x14ac:dyDescent="0.25">
      <c r="B841" s="7"/>
      <c r="C841" s="8"/>
      <c r="D841" s="9"/>
    </row>
    <row r="842" spans="2:4" x14ac:dyDescent="0.25">
      <c r="B842" s="7"/>
      <c r="C842" s="8"/>
      <c r="D842" s="9"/>
    </row>
    <row r="843" spans="2:4" x14ac:dyDescent="0.25">
      <c r="B843" s="7"/>
      <c r="C843" s="8"/>
      <c r="D843" s="9"/>
    </row>
    <row r="844" spans="2:4" x14ac:dyDescent="0.25">
      <c r="B844" s="7"/>
      <c r="C844" s="8"/>
      <c r="D844" s="9"/>
    </row>
    <row r="845" spans="2:4" x14ac:dyDescent="0.25">
      <c r="B845" s="7"/>
      <c r="C845" s="8"/>
      <c r="D845" s="9"/>
    </row>
    <row r="846" spans="2:4" x14ac:dyDescent="0.25">
      <c r="B846" s="7"/>
      <c r="C846" s="8"/>
      <c r="D846" s="9"/>
    </row>
    <row r="847" spans="2:4" x14ac:dyDescent="0.25">
      <c r="B847" s="7"/>
      <c r="C847" s="8"/>
      <c r="D847" s="9"/>
    </row>
    <row r="848" spans="2:4" x14ac:dyDescent="0.25">
      <c r="B848" s="7"/>
      <c r="C848" s="8"/>
      <c r="D848" s="9"/>
    </row>
    <row r="849" spans="2:4" x14ac:dyDescent="0.25">
      <c r="B849" s="7"/>
      <c r="C849" s="8"/>
      <c r="D849" s="9"/>
    </row>
    <row r="850" spans="2:4" x14ac:dyDescent="0.25">
      <c r="B850" s="7"/>
      <c r="C850" s="8"/>
      <c r="D850" s="9"/>
    </row>
    <row r="851" spans="2:4" x14ac:dyDescent="0.25">
      <c r="B851" s="7"/>
      <c r="C851" s="8"/>
      <c r="D851" s="9"/>
    </row>
    <row r="852" spans="2:4" x14ac:dyDescent="0.25">
      <c r="B852" s="7"/>
      <c r="C852" s="8"/>
      <c r="D852" s="9"/>
    </row>
    <row r="853" spans="2:4" x14ac:dyDescent="0.25">
      <c r="B853" s="7"/>
      <c r="C853" s="8"/>
      <c r="D853" s="9"/>
    </row>
    <row r="854" spans="2:4" x14ac:dyDescent="0.25">
      <c r="B854" s="7"/>
      <c r="C854" s="8"/>
      <c r="D854" s="9"/>
    </row>
    <row r="855" spans="2:4" x14ac:dyDescent="0.25">
      <c r="B855" s="7"/>
      <c r="C855" s="8"/>
      <c r="D855" s="9"/>
    </row>
    <row r="856" spans="2:4" x14ac:dyDescent="0.25">
      <c r="B856" s="7"/>
      <c r="C856" s="8"/>
      <c r="D856" s="9"/>
    </row>
    <row r="857" spans="2:4" x14ac:dyDescent="0.25">
      <c r="B857" s="7"/>
      <c r="C857" s="8"/>
      <c r="D857" s="9"/>
    </row>
    <row r="858" spans="2:4" x14ac:dyDescent="0.25">
      <c r="B858" s="7"/>
      <c r="C858" s="8"/>
      <c r="D858" s="9"/>
    </row>
    <row r="859" spans="2:4" x14ac:dyDescent="0.25">
      <c r="B859" s="7"/>
      <c r="C859" s="8"/>
      <c r="D859" s="9"/>
    </row>
    <row r="860" spans="2:4" x14ac:dyDescent="0.25">
      <c r="B860" s="7"/>
      <c r="C860" s="8"/>
      <c r="D860" s="9"/>
    </row>
    <row r="861" spans="2:4" x14ac:dyDescent="0.25">
      <c r="B861" s="7"/>
      <c r="C861" s="8"/>
      <c r="D861" s="9"/>
    </row>
    <row r="862" spans="2:4" x14ac:dyDescent="0.25">
      <c r="B862" s="7"/>
      <c r="C862" s="8"/>
      <c r="D862" s="9"/>
    </row>
    <row r="863" spans="2:4" x14ac:dyDescent="0.25">
      <c r="B863" s="7"/>
      <c r="C863" s="8"/>
      <c r="D863" s="9"/>
    </row>
    <row r="864" spans="2:4" x14ac:dyDescent="0.25">
      <c r="B864" s="7"/>
      <c r="C864" s="8"/>
      <c r="D864" s="9"/>
    </row>
    <row r="865" spans="2:4" x14ac:dyDescent="0.25">
      <c r="B865" s="7"/>
      <c r="C865" s="8"/>
      <c r="D865" s="9"/>
    </row>
    <row r="866" spans="2:4" x14ac:dyDescent="0.25">
      <c r="B866" s="7"/>
      <c r="C866" s="8"/>
      <c r="D866" s="9"/>
    </row>
    <row r="867" spans="2:4" x14ac:dyDescent="0.25">
      <c r="B867" s="7"/>
      <c r="C867" s="8"/>
      <c r="D867" s="9"/>
    </row>
    <row r="868" spans="2:4" x14ac:dyDescent="0.25">
      <c r="B868" s="7"/>
      <c r="C868" s="8"/>
      <c r="D868" s="9"/>
    </row>
    <row r="869" spans="2:4" x14ac:dyDescent="0.25">
      <c r="B869" s="7"/>
      <c r="C869" s="8"/>
      <c r="D869" s="9"/>
    </row>
    <row r="870" spans="2:4" x14ac:dyDescent="0.25">
      <c r="B870" s="7"/>
      <c r="C870" s="8"/>
      <c r="D870" s="9"/>
    </row>
    <row r="871" spans="2:4" x14ac:dyDescent="0.25">
      <c r="B871" s="7"/>
      <c r="C871" s="8"/>
      <c r="D871" s="9"/>
    </row>
    <row r="872" spans="2:4" x14ac:dyDescent="0.25">
      <c r="B872" s="7"/>
      <c r="C872" s="8"/>
      <c r="D872" s="9"/>
    </row>
    <row r="873" spans="2:4" x14ac:dyDescent="0.25">
      <c r="B873" s="7"/>
      <c r="C873" s="8"/>
      <c r="D873" s="9"/>
    </row>
    <row r="874" spans="2:4" x14ac:dyDescent="0.25">
      <c r="B874" s="7"/>
      <c r="C874" s="8"/>
      <c r="D874" s="9"/>
    </row>
    <row r="875" spans="2:4" x14ac:dyDescent="0.25">
      <c r="B875" s="7"/>
      <c r="C875" s="8"/>
      <c r="D875" s="9"/>
    </row>
    <row r="876" spans="2:4" x14ac:dyDescent="0.25">
      <c r="B876" s="7"/>
      <c r="C876" s="8"/>
      <c r="D876" s="9"/>
    </row>
    <row r="877" spans="2:4" x14ac:dyDescent="0.25">
      <c r="B877" s="7"/>
      <c r="C877" s="8"/>
      <c r="D877" s="9"/>
    </row>
    <row r="878" spans="2:4" x14ac:dyDescent="0.25">
      <c r="B878" s="7"/>
      <c r="C878" s="8"/>
      <c r="D878" s="9"/>
    </row>
    <row r="879" spans="2:4" x14ac:dyDescent="0.25">
      <c r="B879" s="7"/>
      <c r="C879" s="8"/>
      <c r="D879" s="9"/>
    </row>
    <row r="880" spans="2:4" x14ac:dyDescent="0.25">
      <c r="B880" s="7"/>
      <c r="C880" s="8"/>
      <c r="D880" s="9"/>
    </row>
    <row r="881" spans="2:4" x14ac:dyDescent="0.25">
      <c r="B881" s="7"/>
      <c r="C881" s="8"/>
      <c r="D881" s="9"/>
    </row>
    <row r="882" spans="2:4" x14ac:dyDescent="0.25">
      <c r="B882" s="7"/>
      <c r="C882" s="8"/>
      <c r="D882" s="9"/>
    </row>
    <row r="883" spans="2:4" x14ac:dyDescent="0.25">
      <c r="B883" s="7"/>
      <c r="C883" s="8"/>
      <c r="D883" s="9"/>
    </row>
    <row r="884" spans="2:4" x14ac:dyDescent="0.25">
      <c r="B884" s="7"/>
      <c r="C884" s="8"/>
      <c r="D884" s="9"/>
    </row>
    <row r="885" spans="2:4" x14ac:dyDescent="0.25">
      <c r="B885" s="7"/>
      <c r="C885" s="8"/>
      <c r="D885" s="9"/>
    </row>
    <row r="886" spans="2:4" x14ac:dyDescent="0.25">
      <c r="B886" s="7"/>
      <c r="C886" s="8"/>
      <c r="D886" s="9"/>
    </row>
    <row r="887" spans="2:4" x14ac:dyDescent="0.25">
      <c r="B887" s="7"/>
      <c r="C887" s="8"/>
      <c r="D887" s="9"/>
    </row>
    <row r="888" spans="2:4" x14ac:dyDescent="0.25">
      <c r="B888" s="7"/>
      <c r="C888" s="8"/>
      <c r="D888" s="9"/>
    </row>
    <row r="889" spans="2:4" x14ac:dyDescent="0.25">
      <c r="B889" s="7"/>
      <c r="C889" s="8"/>
      <c r="D889" s="9"/>
    </row>
    <row r="890" spans="2:4" x14ac:dyDescent="0.25">
      <c r="B890" s="7"/>
      <c r="C890" s="8"/>
      <c r="D890" s="9"/>
    </row>
    <row r="891" spans="2:4" x14ac:dyDescent="0.25">
      <c r="B891" s="7"/>
      <c r="C891" s="8"/>
      <c r="D891" s="9"/>
    </row>
    <row r="892" spans="2:4" x14ac:dyDescent="0.25">
      <c r="B892" s="7"/>
      <c r="C892" s="8"/>
      <c r="D892" s="9"/>
    </row>
    <row r="893" spans="2:4" x14ac:dyDescent="0.25">
      <c r="B893" s="7"/>
      <c r="C893" s="8"/>
      <c r="D893" s="9"/>
    </row>
    <row r="894" spans="2:4" x14ac:dyDescent="0.25">
      <c r="B894" s="7"/>
      <c r="C894" s="8"/>
      <c r="D894" s="9"/>
    </row>
    <row r="895" spans="2:4" x14ac:dyDescent="0.25">
      <c r="B895" s="7"/>
      <c r="C895" s="8"/>
      <c r="D895" s="9"/>
    </row>
    <row r="896" spans="2:4" x14ac:dyDescent="0.25">
      <c r="B896" s="7"/>
      <c r="C896" s="8"/>
      <c r="D896" s="9"/>
    </row>
    <row r="897" spans="2:4" x14ac:dyDescent="0.25">
      <c r="B897" s="7"/>
      <c r="C897" s="8"/>
      <c r="D897" s="9"/>
    </row>
    <row r="898" spans="2:4" x14ac:dyDescent="0.25">
      <c r="B898" s="7"/>
      <c r="C898" s="8"/>
      <c r="D898" s="9"/>
    </row>
    <row r="899" spans="2:4" x14ac:dyDescent="0.25">
      <c r="B899" s="7"/>
      <c r="C899" s="8"/>
      <c r="D899" s="9"/>
    </row>
    <row r="900" spans="2:4" x14ac:dyDescent="0.25">
      <c r="B900" s="7"/>
      <c r="C900" s="8"/>
      <c r="D900" s="9"/>
    </row>
    <row r="901" spans="2:4" x14ac:dyDescent="0.25">
      <c r="B901" s="7"/>
      <c r="C901" s="8"/>
      <c r="D901" s="9"/>
    </row>
    <row r="902" spans="2:4" x14ac:dyDescent="0.25">
      <c r="B902" s="7"/>
      <c r="C902" s="8"/>
      <c r="D902" s="9"/>
    </row>
    <row r="903" spans="2:4" x14ac:dyDescent="0.25">
      <c r="B903" s="7"/>
      <c r="C903" s="8"/>
      <c r="D903" s="9"/>
    </row>
    <row r="904" spans="2:4" x14ac:dyDescent="0.25">
      <c r="B904" s="7"/>
      <c r="C904" s="8"/>
      <c r="D904" s="9"/>
    </row>
    <row r="905" spans="2:4" x14ac:dyDescent="0.25">
      <c r="B905" s="7"/>
      <c r="C905" s="8"/>
      <c r="D905" s="9"/>
    </row>
    <row r="906" spans="2:4" x14ac:dyDescent="0.25">
      <c r="B906" s="7"/>
      <c r="C906" s="8"/>
      <c r="D906" s="9"/>
    </row>
    <row r="907" spans="2:4" x14ac:dyDescent="0.25">
      <c r="B907" s="7"/>
      <c r="C907" s="8"/>
      <c r="D907" s="9"/>
    </row>
    <row r="908" spans="2:4" x14ac:dyDescent="0.25">
      <c r="B908" s="7"/>
      <c r="C908" s="8"/>
      <c r="D908" s="9"/>
    </row>
    <row r="909" spans="2:4" x14ac:dyDescent="0.25">
      <c r="B909" s="7"/>
      <c r="C909" s="8"/>
      <c r="D909" s="9"/>
    </row>
    <row r="910" spans="2:4" x14ac:dyDescent="0.25">
      <c r="B910" s="7"/>
      <c r="C910" s="8"/>
      <c r="D910" s="9"/>
    </row>
    <row r="911" spans="2:4" x14ac:dyDescent="0.25">
      <c r="B911" s="7"/>
      <c r="C911" s="8"/>
      <c r="D911" s="9"/>
    </row>
    <row r="912" spans="2:4" x14ac:dyDescent="0.25">
      <c r="B912" s="7"/>
      <c r="C912" s="8"/>
      <c r="D912" s="9"/>
    </row>
    <row r="913" spans="2:4" x14ac:dyDescent="0.25">
      <c r="B913" s="7"/>
      <c r="C913" s="8"/>
      <c r="D913" s="9"/>
    </row>
    <row r="914" spans="2:4" x14ac:dyDescent="0.25">
      <c r="B914" s="7"/>
      <c r="C914" s="8"/>
      <c r="D914" s="9"/>
    </row>
    <row r="915" spans="2:4" x14ac:dyDescent="0.25">
      <c r="B915" s="7"/>
      <c r="C915" s="8"/>
      <c r="D915" s="9"/>
    </row>
    <row r="916" spans="2:4" x14ac:dyDescent="0.25">
      <c r="B916" s="7"/>
      <c r="C916" s="8"/>
      <c r="D916" s="9"/>
    </row>
    <row r="917" spans="2:4" x14ac:dyDescent="0.25">
      <c r="B917" s="7"/>
      <c r="C917" s="8"/>
      <c r="D917" s="9"/>
    </row>
    <row r="918" spans="2:4" x14ac:dyDescent="0.25">
      <c r="B918" s="7"/>
      <c r="C918" s="8"/>
      <c r="D918" s="9"/>
    </row>
    <row r="919" spans="2:4" x14ac:dyDescent="0.25">
      <c r="B919" s="7"/>
      <c r="C919" s="8"/>
      <c r="D919" s="9"/>
    </row>
    <row r="920" spans="2:4" x14ac:dyDescent="0.25">
      <c r="B920" s="7"/>
      <c r="C920" s="8"/>
      <c r="D920" s="9"/>
    </row>
    <row r="921" spans="2:4" x14ac:dyDescent="0.25">
      <c r="B921" s="7"/>
      <c r="C921" s="8"/>
      <c r="D921" s="9"/>
    </row>
    <row r="922" spans="2:4" x14ac:dyDescent="0.25">
      <c r="B922" s="7"/>
      <c r="C922" s="8"/>
      <c r="D922" s="9"/>
    </row>
    <row r="923" spans="2:4" x14ac:dyDescent="0.25">
      <c r="B923" s="7"/>
      <c r="C923" s="8"/>
      <c r="D923" s="9"/>
    </row>
    <row r="924" spans="2:4" x14ac:dyDescent="0.25">
      <c r="B924" s="7"/>
      <c r="C924" s="8"/>
      <c r="D924" s="9"/>
    </row>
    <row r="925" spans="2:4" x14ac:dyDescent="0.25">
      <c r="B925" s="7"/>
      <c r="C925" s="8"/>
      <c r="D925" s="9"/>
    </row>
    <row r="926" spans="2:4" x14ac:dyDescent="0.25">
      <c r="B926" s="7"/>
      <c r="C926" s="8"/>
      <c r="D926" s="9"/>
    </row>
    <row r="927" spans="2:4" x14ac:dyDescent="0.25">
      <c r="B927" s="7"/>
      <c r="C927" s="8"/>
      <c r="D927" s="9"/>
    </row>
    <row r="928" spans="2:4" x14ac:dyDescent="0.25">
      <c r="B928" s="7"/>
      <c r="C928" s="8"/>
      <c r="D928" s="9"/>
    </row>
    <row r="929" spans="2:4" x14ac:dyDescent="0.25">
      <c r="B929" s="7"/>
      <c r="C929" s="8"/>
      <c r="D929" s="9"/>
    </row>
    <row r="930" spans="2:4" x14ac:dyDescent="0.25">
      <c r="B930" s="7"/>
      <c r="C930" s="8"/>
      <c r="D930" s="9"/>
    </row>
    <row r="931" spans="2:4" x14ac:dyDescent="0.25">
      <c r="B931" s="7"/>
      <c r="C931" s="8"/>
      <c r="D931" s="9"/>
    </row>
    <row r="932" spans="2:4" x14ac:dyDescent="0.25">
      <c r="B932" s="7"/>
      <c r="C932" s="8"/>
      <c r="D932" s="9"/>
    </row>
    <row r="933" spans="2:4" x14ac:dyDescent="0.25">
      <c r="B933" s="7"/>
      <c r="C933" s="8"/>
      <c r="D933" s="9"/>
    </row>
    <row r="934" spans="2:4" x14ac:dyDescent="0.25">
      <c r="B934" s="7"/>
      <c r="C934" s="8"/>
      <c r="D934" s="9"/>
    </row>
    <row r="935" spans="2:4" x14ac:dyDescent="0.25">
      <c r="B935" s="7"/>
      <c r="C935" s="8"/>
      <c r="D935" s="9"/>
    </row>
    <row r="936" spans="2:4" x14ac:dyDescent="0.25">
      <c r="B936" s="7"/>
      <c r="C936" s="8"/>
      <c r="D936" s="9"/>
    </row>
    <row r="937" spans="2:4" x14ac:dyDescent="0.25">
      <c r="B937" s="7"/>
      <c r="C937" s="8"/>
      <c r="D937" s="9"/>
    </row>
    <row r="938" spans="2:4" x14ac:dyDescent="0.25">
      <c r="B938" s="7"/>
      <c r="C938" s="8"/>
      <c r="D938" s="9"/>
    </row>
    <row r="939" spans="2:4" x14ac:dyDescent="0.25">
      <c r="B939" s="7"/>
      <c r="C939" s="8"/>
      <c r="D939" s="9"/>
    </row>
    <row r="940" spans="2:4" x14ac:dyDescent="0.25">
      <c r="B940" s="7"/>
      <c r="C940" s="8"/>
      <c r="D940" s="9"/>
    </row>
    <row r="941" spans="2:4" x14ac:dyDescent="0.25">
      <c r="B941" s="7"/>
      <c r="C941" s="8"/>
      <c r="D941" s="9"/>
    </row>
    <row r="942" spans="2:4" x14ac:dyDescent="0.25">
      <c r="B942" s="7"/>
      <c r="C942" s="8"/>
      <c r="D942" s="9"/>
    </row>
    <row r="943" spans="2:4" x14ac:dyDescent="0.25">
      <c r="B943" s="7"/>
      <c r="C943" s="8"/>
      <c r="D943" s="9"/>
    </row>
    <row r="944" spans="2:4" x14ac:dyDescent="0.25">
      <c r="B944" s="7"/>
      <c r="C944" s="8"/>
      <c r="D944" s="9"/>
    </row>
    <row r="945" spans="2:4" x14ac:dyDescent="0.25">
      <c r="B945" s="7"/>
      <c r="C945" s="8"/>
      <c r="D945" s="9"/>
    </row>
    <row r="946" spans="2:4" x14ac:dyDescent="0.25">
      <c r="B946" s="7"/>
      <c r="C946" s="8"/>
      <c r="D946" s="9"/>
    </row>
    <row r="947" spans="2:4" x14ac:dyDescent="0.25">
      <c r="B947" s="7"/>
      <c r="C947" s="8"/>
      <c r="D947" s="9"/>
    </row>
    <row r="948" spans="2:4" x14ac:dyDescent="0.25">
      <c r="B948" s="7"/>
      <c r="C948" s="8"/>
      <c r="D948" s="9"/>
    </row>
    <row r="949" spans="2:4" x14ac:dyDescent="0.25">
      <c r="B949" s="7"/>
      <c r="C949" s="8"/>
      <c r="D949" s="9"/>
    </row>
    <row r="950" spans="2:4" x14ac:dyDescent="0.25">
      <c r="B950" s="7"/>
      <c r="C950" s="8"/>
      <c r="D950" s="9"/>
    </row>
    <row r="951" spans="2:4" x14ac:dyDescent="0.25">
      <c r="B951" s="7"/>
      <c r="C951" s="8"/>
      <c r="D951" s="9"/>
    </row>
    <row r="952" spans="2:4" x14ac:dyDescent="0.25">
      <c r="B952" s="7"/>
      <c r="C952" s="8"/>
      <c r="D952" s="9"/>
    </row>
    <row r="953" spans="2:4" x14ac:dyDescent="0.25">
      <c r="B953" s="7"/>
      <c r="C953" s="8"/>
      <c r="D953" s="9"/>
    </row>
    <row r="954" spans="2:4" x14ac:dyDescent="0.25">
      <c r="B954" s="7"/>
      <c r="C954" s="8"/>
      <c r="D954" s="9"/>
    </row>
    <row r="955" spans="2:4" x14ac:dyDescent="0.25">
      <c r="B955" s="7"/>
      <c r="C955" s="8"/>
      <c r="D955" s="9"/>
    </row>
    <row r="956" spans="2:4" x14ac:dyDescent="0.25">
      <c r="B956" s="7"/>
      <c r="C956" s="8"/>
      <c r="D956" s="9"/>
    </row>
    <row r="957" spans="2:4" x14ac:dyDescent="0.25">
      <c r="B957" s="7"/>
      <c r="C957" s="8"/>
      <c r="D957" s="9"/>
    </row>
    <row r="958" spans="2:4" x14ac:dyDescent="0.25">
      <c r="B958" s="7"/>
      <c r="C958" s="8"/>
      <c r="D958" s="9"/>
    </row>
    <row r="959" spans="2:4" x14ac:dyDescent="0.25">
      <c r="B959" s="7"/>
      <c r="C959" s="8"/>
      <c r="D959" s="9"/>
    </row>
    <row r="960" spans="2:4" x14ac:dyDescent="0.25">
      <c r="B960" s="7"/>
      <c r="C960" s="8"/>
      <c r="D960" s="9"/>
    </row>
    <row r="961" spans="2:4" x14ac:dyDescent="0.25">
      <c r="B961" s="7"/>
      <c r="C961" s="8"/>
      <c r="D961" s="9"/>
    </row>
    <row r="962" spans="2:4" x14ac:dyDescent="0.25">
      <c r="B962" s="7"/>
      <c r="C962" s="8"/>
      <c r="D962" s="9"/>
    </row>
    <row r="963" spans="2:4" x14ac:dyDescent="0.25">
      <c r="B963" s="7"/>
      <c r="C963" s="8"/>
      <c r="D963" s="9"/>
    </row>
    <row r="964" spans="2:4" x14ac:dyDescent="0.25">
      <c r="B964" s="7"/>
      <c r="C964" s="8"/>
      <c r="D964" s="9"/>
    </row>
    <row r="965" spans="2:4" x14ac:dyDescent="0.25">
      <c r="B965" s="7"/>
      <c r="C965" s="8"/>
      <c r="D965" s="9"/>
    </row>
    <row r="966" spans="2:4" x14ac:dyDescent="0.25">
      <c r="B966" s="7"/>
      <c r="C966" s="8"/>
      <c r="D966" s="9"/>
    </row>
    <row r="967" spans="2:4" x14ac:dyDescent="0.25">
      <c r="B967" s="7"/>
      <c r="C967" s="8"/>
      <c r="D967" s="9"/>
    </row>
    <row r="968" spans="2:4" x14ac:dyDescent="0.25">
      <c r="B968" s="7"/>
      <c r="C968" s="8"/>
      <c r="D968" s="9"/>
    </row>
    <row r="969" spans="2:4" x14ac:dyDescent="0.25">
      <c r="B969" s="7"/>
      <c r="C969" s="8"/>
      <c r="D969" s="9"/>
    </row>
    <row r="970" spans="2:4" x14ac:dyDescent="0.25">
      <c r="B970" s="7"/>
      <c r="C970" s="8"/>
      <c r="D970" s="9"/>
    </row>
    <row r="971" spans="2:4" x14ac:dyDescent="0.25">
      <c r="B971" s="7"/>
      <c r="C971" s="8"/>
      <c r="D971" s="9"/>
    </row>
    <row r="972" spans="2:4" x14ac:dyDescent="0.25">
      <c r="B972" s="7"/>
      <c r="C972" s="8"/>
      <c r="D972" s="9"/>
    </row>
    <row r="973" spans="2:4" x14ac:dyDescent="0.25">
      <c r="B973" s="7"/>
      <c r="C973" s="8"/>
      <c r="D973" s="9"/>
    </row>
    <row r="974" spans="2:4" x14ac:dyDescent="0.25">
      <c r="B974" s="7"/>
      <c r="C974" s="8"/>
      <c r="D974" s="9"/>
    </row>
    <row r="975" spans="2:4" x14ac:dyDescent="0.25">
      <c r="B975" s="7"/>
      <c r="C975" s="8"/>
      <c r="D975" s="9"/>
    </row>
    <row r="976" spans="2:4" x14ac:dyDescent="0.25">
      <c r="B976" s="7"/>
      <c r="C976" s="8"/>
      <c r="D976" s="9"/>
    </row>
    <row r="977" spans="2:4" x14ac:dyDescent="0.25">
      <c r="B977" s="7"/>
      <c r="C977" s="8"/>
      <c r="D977" s="9"/>
    </row>
    <row r="978" spans="2:4" x14ac:dyDescent="0.25">
      <c r="B978" s="7"/>
      <c r="C978" s="8"/>
      <c r="D978" s="9"/>
    </row>
    <row r="979" spans="2:4" x14ac:dyDescent="0.25">
      <c r="B979" s="7"/>
      <c r="C979" s="8"/>
      <c r="D979" s="9"/>
    </row>
    <row r="980" spans="2:4" x14ac:dyDescent="0.25">
      <c r="B980" s="7"/>
      <c r="C980" s="8"/>
      <c r="D980" s="9"/>
    </row>
    <row r="981" spans="2:4" x14ac:dyDescent="0.25">
      <c r="B981" s="7"/>
      <c r="C981" s="8"/>
      <c r="D981" s="9"/>
    </row>
    <row r="982" spans="2:4" x14ac:dyDescent="0.25">
      <c r="B982" s="7"/>
      <c r="C982" s="8"/>
      <c r="D982" s="9"/>
    </row>
    <row r="983" spans="2:4" x14ac:dyDescent="0.25">
      <c r="B983" s="7"/>
      <c r="C983" s="8"/>
      <c r="D983" s="9"/>
    </row>
    <row r="984" spans="2:4" x14ac:dyDescent="0.25">
      <c r="B984" s="7"/>
      <c r="C984" s="8"/>
      <c r="D984" s="9"/>
    </row>
    <row r="985" spans="2:4" x14ac:dyDescent="0.25">
      <c r="B985" s="7"/>
      <c r="C985" s="8"/>
      <c r="D985" s="9"/>
    </row>
    <row r="986" spans="2:4" x14ac:dyDescent="0.25">
      <c r="B986" s="7"/>
      <c r="C986" s="8"/>
      <c r="D986" s="9"/>
    </row>
    <row r="987" spans="2:4" x14ac:dyDescent="0.25">
      <c r="B987" s="7"/>
      <c r="C987" s="8"/>
      <c r="D987" s="9"/>
    </row>
    <row r="988" spans="2:4" x14ac:dyDescent="0.25">
      <c r="B988" s="7"/>
      <c r="C988" s="8"/>
      <c r="D988" s="9"/>
    </row>
    <row r="989" spans="2:4" x14ac:dyDescent="0.25">
      <c r="B989" s="7"/>
      <c r="C989" s="8"/>
      <c r="D989" s="9"/>
    </row>
    <row r="990" spans="2:4" x14ac:dyDescent="0.25">
      <c r="B990" s="7"/>
      <c r="C990" s="8"/>
      <c r="D990" s="9"/>
    </row>
    <row r="991" spans="2:4" x14ac:dyDescent="0.25">
      <c r="B991" s="7"/>
      <c r="C991" s="8"/>
      <c r="D991" s="9"/>
    </row>
    <row r="992" spans="2:4" x14ac:dyDescent="0.25">
      <c r="B992" s="7"/>
      <c r="C992" s="8"/>
      <c r="D992" s="9"/>
    </row>
    <row r="993" spans="2:4" x14ac:dyDescent="0.25">
      <c r="B993" s="7"/>
      <c r="C993" s="8"/>
      <c r="D993" s="9"/>
    </row>
    <row r="994" spans="2:4" x14ac:dyDescent="0.25">
      <c r="B994" s="7"/>
      <c r="C994" s="8"/>
      <c r="D994" s="9"/>
    </row>
    <row r="995" spans="2:4" x14ac:dyDescent="0.25">
      <c r="B995" s="7"/>
      <c r="C995" s="8"/>
      <c r="D995" s="9"/>
    </row>
    <row r="996" spans="2:4" x14ac:dyDescent="0.25">
      <c r="B996" s="7"/>
      <c r="C996" s="8"/>
      <c r="D996" s="9"/>
    </row>
    <row r="997" spans="2:4" x14ac:dyDescent="0.25">
      <c r="B997" s="7"/>
      <c r="C997" s="8"/>
      <c r="D997" s="9"/>
    </row>
    <row r="998" spans="2:4" x14ac:dyDescent="0.25">
      <c r="B998" s="7"/>
      <c r="C998" s="8"/>
      <c r="D998" s="9"/>
    </row>
    <row r="999" spans="2:4" x14ac:dyDescent="0.25">
      <c r="B999" s="7"/>
      <c r="C999" s="8"/>
      <c r="D999" s="9"/>
    </row>
    <row r="1000" spans="2:4" x14ac:dyDescent="0.25">
      <c r="B1000" s="7"/>
      <c r="C1000" s="8"/>
      <c r="D1000" s="9"/>
    </row>
    <row r="1001" spans="2:4" x14ac:dyDescent="0.25">
      <c r="B1001" s="7"/>
      <c r="C1001" s="8"/>
      <c r="D1001" s="9"/>
    </row>
    <row r="1002" spans="2:4" x14ac:dyDescent="0.25">
      <c r="B1002" s="7"/>
      <c r="C1002" s="8"/>
      <c r="D1002" s="9"/>
    </row>
    <row r="1003" spans="2:4" x14ac:dyDescent="0.25">
      <c r="B1003" s="7"/>
      <c r="C1003" s="8"/>
      <c r="D1003" s="9"/>
    </row>
    <row r="1004" spans="2:4" x14ac:dyDescent="0.25">
      <c r="B1004" s="7"/>
      <c r="C1004" s="8"/>
      <c r="D1004" s="9"/>
    </row>
    <row r="1005" spans="2:4" x14ac:dyDescent="0.25">
      <c r="B1005" s="7"/>
      <c r="C1005" s="8"/>
      <c r="D1005" s="9"/>
    </row>
    <row r="1006" spans="2:4" x14ac:dyDescent="0.25">
      <c r="B1006" s="7"/>
      <c r="C1006" s="8"/>
      <c r="D1006" s="9"/>
    </row>
    <row r="1007" spans="2:4" x14ac:dyDescent="0.25">
      <c r="B1007" s="7"/>
      <c r="C1007" s="8"/>
      <c r="D1007" s="9"/>
    </row>
    <row r="1008" spans="2:4" x14ac:dyDescent="0.25">
      <c r="B1008" s="7"/>
      <c r="C1008" s="8"/>
      <c r="D1008" s="9"/>
    </row>
    <row r="1009" spans="2:4" x14ac:dyDescent="0.25">
      <c r="B1009" s="7"/>
      <c r="C1009" s="8"/>
      <c r="D1009" s="9"/>
    </row>
    <row r="1010" spans="2:4" x14ac:dyDescent="0.25">
      <c r="B1010" s="7"/>
      <c r="C1010" s="8"/>
      <c r="D1010" s="9"/>
    </row>
    <row r="1011" spans="2:4" x14ac:dyDescent="0.25">
      <c r="B1011" s="7"/>
      <c r="C1011" s="8"/>
      <c r="D1011" s="9"/>
    </row>
    <row r="1012" spans="2:4" x14ac:dyDescent="0.25">
      <c r="B1012" s="7"/>
      <c r="C1012" s="8"/>
      <c r="D1012" s="9"/>
    </row>
    <row r="1013" spans="2:4" x14ac:dyDescent="0.25">
      <c r="B1013" s="7"/>
      <c r="C1013" s="8"/>
      <c r="D1013" s="9"/>
    </row>
    <row r="1014" spans="2:4" x14ac:dyDescent="0.25">
      <c r="B1014" s="7"/>
      <c r="C1014" s="8"/>
      <c r="D1014" s="9"/>
    </row>
    <row r="1015" spans="2:4" x14ac:dyDescent="0.25">
      <c r="B1015" s="7"/>
      <c r="C1015" s="8"/>
      <c r="D1015" s="9"/>
    </row>
    <row r="1016" spans="2:4" x14ac:dyDescent="0.25">
      <c r="B1016" s="7"/>
      <c r="C1016" s="8"/>
      <c r="D1016" s="9"/>
    </row>
    <row r="1017" spans="2:4" x14ac:dyDescent="0.25">
      <c r="B1017" s="7"/>
      <c r="C1017" s="8"/>
      <c r="D1017" s="9"/>
    </row>
    <row r="1018" spans="2:4" x14ac:dyDescent="0.25">
      <c r="B1018" s="7"/>
      <c r="C1018" s="8"/>
      <c r="D1018" s="9"/>
    </row>
    <row r="1019" spans="2:4" x14ac:dyDescent="0.25">
      <c r="B1019" s="7"/>
      <c r="C1019" s="8"/>
      <c r="D1019" s="9"/>
    </row>
    <row r="1020" spans="2:4" x14ac:dyDescent="0.25">
      <c r="B1020" s="7"/>
      <c r="C1020" s="8"/>
      <c r="D1020" s="9"/>
    </row>
    <row r="1021" spans="2:4" x14ac:dyDescent="0.25">
      <c r="B1021" s="7"/>
      <c r="C1021" s="8"/>
      <c r="D1021" s="9"/>
    </row>
    <row r="1022" spans="2:4" x14ac:dyDescent="0.25">
      <c r="B1022" s="7"/>
      <c r="C1022" s="8"/>
      <c r="D1022" s="9"/>
    </row>
    <row r="1023" spans="2:4" x14ac:dyDescent="0.25">
      <c r="B1023" s="7"/>
      <c r="C1023" s="8"/>
      <c r="D1023" s="9"/>
    </row>
    <row r="1024" spans="2:4" x14ac:dyDescent="0.25">
      <c r="B1024" s="7"/>
      <c r="C1024" s="8"/>
      <c r="D1024" s="9"/>
    </row>
    <row r="1025" spans="2:4" x14ac:dyDescent="0.25">
      <c r="B1025" s="7"/>
      <c r="C1025" s="8"/>
      <c r="D1025" s="9"/>
    </row>
    <row r="1026" spans="2:4" x14ac:dyDescent="0.25">
      <c r="B1026" s="7"/>
      <c r="C1026" s="8"/>
      <c r="D1026" s="9"/>
    </row>
    <row r="1027" spans="2:4" x14ac:dyDescent="0.25">
      <c r="B1027" s="7"/>
      <c r="C1027" s="8"/>
      <c r="D1027" s="9"/>
    </row>
    <row r="1028" spans="2:4" x14ac:dyDescent="0.25">
      <c r="B1028" s="7"/>
      <c r="C1028" s="8"/>
      <c r="D1028" s="9"/>
    </row>
    <row r="1029" spans="2:4" x14ac:dyDescent="0.25">
      <c r="B1029" s="7"/>
      <c r="C1029" s="8"/>
      <c r="D1029" s="9"/>
    </row>
    <row r="1030" spans="2:4" x14ac:dyDescent="0.25">
      <c r="B1030" s="7"/>
      <c r="C1030" s="8"/>
      <c r="D1030" s="9"/>
    </row>
    <row r="1031" spans="2:4" x14ac:dyDescent="0.25">
      <c r="B1031" s="7"/>
      <c r="C1031" s="8"/>
      <c r="D1031" s="9"/>
    </row>
    <row r="1032" spans="2:4" x14ac:dyDescent="0.25">
      <c r="B1032" s="7"/>
      <c r="C1032" s="8"/>
      <c r="D1032" s="9"/>
    </row>
    <row r="1033" spans="2:4" x14ac:dyDescent="0.25">
      <c r="B1033" s="7"/>
      <c r="C1033" s="8"/>
      <c r="D1033" s="9"/>
    </row>
    <row r="1034" spans="2:4" x14ac:dyDescent="0.25">
      <c r="B1034" s="7"/>
      <c r="C1034" s="8"/>
      <c r="D1034" s="9"/>
    </row>
    <row r="1035" spans="2:4" x14ac:dyDescent="0.25">
      <c r="B1035" s="7"/>
      <c r="C1035" s="8"/>
      <c r="D1035" s="9"/>
    </row>
    <row r="1036" spans="2:4" x14ac:dyDescent="0.25">
      <c r="B1036" s="7"/>
      <c r="C1036" s="8"/>
      <c r="D1036" s="9"/>
    </row>
    <row r="1037" spans="2:4" x14ac:dyDescent="0.25">
      <c r="B1037" s="7"/>
      <c r="C1037" s="8"/>
      <c r="D1037" s="9"/>
    </row>
    <row r="1038" spans="2:4" x14ac:dyDescent="0.25">
      <c r="B1038" s="7"/>
      <c r="C1038" s="8"/>
      <c r="D1038" s="9"/>
    </row>
    <row r="1039" spans="2:4" x14ac:dyDescent="0.25">
      <c r="B1039" s="7"/>
      <c r="C1039" s="8"/>
      <c r="D1039" s="9"/>
    </row>
    <row r="1040" spans="2:4" x14ac:dyDescent="0.25">
      <c r="B1040" s="7"/>
      <c r="C1040" s="8"/>
      <c r="D1040" s="9"/>
    </row>
    <row r="1041" spans="2:4" x14ac:dyDescent="0.25">
      <c r="B1041" s="7"/>
      <c r="C1041" s="8"/>
      <c r="D1041" s="9"/>
    </row>
    <row r="1042" spans="2:4" x14ac:dyDescent="0.25">
      <c r="B1042" s="7"/>
      <c r="C1042" s="8"/>
      <c r="D1042" s="9"/>
    </row>
    <row r="1043" spans="2:4" x14ac:dyDescent="0.25">
      <c r="B1043" s="7"/>
      <c r="C1043" s="8"/>
      <c r="D1043" s="9"/>
    </row>
    <row r="1044" spans="2:4" x14ac:dyDescent="0.25">
      <c r="B1044" s="7"/>
      <c r="C1044" s="8"/>
      <c r="D1044" s="9"/>
    </row>
    <row r="1045" spans="2:4" x14ac:dyDescent="0.25">
      <c r="B1045" s="7"/>
      <c r="C1045" s="8"/>
      <c r="D1045" s="9"/>
    </row>
    <row r="1046" spans="2:4" x14ac:dyDescent="0.25">
      <c r="B1046" s="7"/>
      <c r="C1046" s="8"/>
      <c r="D1046" s="9"/>
    </row>
    <row r="1047" spans="2:4" x14ac:dyDescent="0.25">
      <c r="B1047" s="7"/>
      <c r="C1047" s="8"/>
      <c r="D1047" s="9"/>
    </row>
    <row r="1048" spans="2:4" x14ac:dyDescent="0.25">
      <c r="B1048" s="7"/>
      <c r="C1048" s="8"/>
      <c r="D1048" s="9"/>
    </row>
    <row r="1049" spans="2:4" x14ac:dyDescent="0.25">
      <c r="B1049" s="7"/>
      <c r="C1049" s="8"/>
      <c r="D1049" s="9"/>
    </row>
    <row r="1050" spans="2:4" x14ac:dyDescent="0.25">
      <c r="B1050" s="7"/>
      <c r="C1050" s="8"/>
      <c r="D1050" s="9"/>
    </row>
    <row r="1051" spans="2:4" x14ac:dyDescent="0.25">
      <c r="B1051" s="7"/>
      <c r="C1051" s="8"/>
      <c r="D1051" s="9"/>
    </row>
    <row r="1052" spans="2:4" x14ac:dyDescent="0.25">
      <c r="B1052" s="7"/>
      <c r="C1052" s="8"/>
      <c r="D1052" s="9"/>
    </row>
    <row r="1053" spans="2:4" x14ac:dyDescent="0.25">
      <c r="B1053" s="7"/>
      <c r="C1053" s="8"/>
      <c r="D1053" s="9"/>
    </row>
    <row r="1054" spans="2:4" x14ac:dyDescent="0.25">
      <c r="B1054" s="7"/>
      <c r="C1054" s="8"/>
      <c r="D1054" s="9"/>
    </row>
    <row r="1055" spans="2:4" x14ac:dyDescent="0.25">
      <c r="B1055" s="7"/>
      <c r="C1055" s="8"/>
      <c r="D1055" s="9"/>
    </row>
    <row r="1056" spans="2:4" x14ac:dyDescent="0.25">
      <c r="B1056" s="7"/>
      <c r="C1056" s="8"/>
      <c r="D1056" s="9"/>
    </row>
    <row r="1057" spans="2:4" x14ac:dyDescent="0.25">
      <c r="B1057" s="7"/>
      <c r="C1057" s="8"/>
      <c r="D1057" s="9"/>
    </row>
    <row r="1058" spans="2:4" x14ac:dyDescent="0.25">
      <c r="B1058" s="7"/>
      <c r="C1058" s="8"/>
      <c r="D1058" s="9"/>
    </row>
    <row r="1059" spans="2:4" x14ac:dyDescent="0.25">
      <c r="B1059" s="7"/>
      <c r="C1059" s="8"/>
      <c r="D1059" s="9"/>
    </row>
    <row r="1060" spans="2:4" x14ac:dyDescent="0.25">
      <c r="B1060" s="7"/>
      <c r="C1060" s="8"/>
      <c r="D1060" s="9"/>
    </row>
    <row r="1061" spans="2:4" x14ac:dyDescent="0.25">
      <c r="B1061" s="7"/>
      <c r="C1061" s="8"/>
      <c r="D1061" s="9"/>
    </row>
    <row r="1062" spans="2:4" x14ac:dyDescent="0.25">
      <c r="B1062" s="7"/>
      <c r="C1062" s="8"/>
      <c r="D1062" s="9"/>
    </row>
    <row r="1063" spans="2:4" x14ac:dyDescent="0.25">
      <c r="B1063" s="7"/>
      <c r="C1063" s="8"/>
      <c r="D1063" s="9"/>
    </row>
    <row r="1064" spans="2:4" x14ac:dyDescent="0.25">
      <c r="B1064" s="7"/>
      <c r="C1064" s="8"/>
      <c r="D1064" s="9"/>
    </row>
    <row r="1065" spans="2:4" x14ac:dyDescent="0.25">
      <c r="B1065" s="7"/>
      <c r="C1065" s="8"/>
      <c r="D1065" s="9"/>
    </row>
    <row r="1066" spans="2:4" x14ac:dyDescent="0.25">
      <c r="B1066" s="7"/>
      <c r="C1066" s="8"/>
      <c r="D1066" s="9"/>
    </row>
    <row r="1067" spans="2:4" x14ac:dyDescent="0.25">
      <c r="B1067" s="7"/>
      <c r="C1067" s="8"/>
      <c r="D1067" s="9"/>
    </row>
    <row r="1068" spans="2:4" x14ac:dyDescent="0.25">
      <c r="B1068" s="7"/>
      <c r="C1068" s="8"/>
      <c r="D1068" s="9"/>
    </row>
    <row r="1069" spans="2:4" x14ac:dyDescent="0.25">
      <c r="B1069" s="7"/>
      <c r="C1069" s="8"/>
      <c r="D1069" s="9"/>
    </row>
    <row r="1070" spans="2:4" x14ac:dyDescent="0.25">
      <c r="B1070" s="7"/>
      <c r="C1070" s="8"/>
      <c r="D1070" s="9"/>
    </row>
    <row r="1071" spans="2:4" x14ac:dyDescent="0.25">
      <c r="B1071" s="7"/>
      <c r="C1071" s="8"/>
      <c r="D1071" s="9"/>
    </row>
    <row r="1072" spans="2:4" x14ac:dyDescent="0.25">
      <c r="B1072" s="7"/>
      <c r="C1072" s="8"/>
      <c r="D1072" s="9"/>
    </row>
    <row r="1073" spans="2:4" x14ac:dyDescent="0.25">
      <c r="B1073" s="7"/>
      <c r="C1073" s="8"/>
      <c r="D1073" s="9"/>
    </row>
    <row r="1074" spans="2:4" x14ac:dyDescent="0.25">
      <c r="B1074" s="7"/>
      <c r="C1074" s="8"/>
      <c r="D1074" s="9"/>
    </row>
    <row r="1075" spans="2:4" x14ac:dyDescent="0.25">
      <c r="B1075" s="7"/>
      <c r="C1075" s="8"/>
      <c r="D1075" s="9"/>
    </row>
    <row r="1076" spans="2:4" x14ac:dyDescent="0.25">
      <c r="B1076" s="7"/>
      <c r="C1076" s="8"/>
      <c r="D1076" s="9"/>
    </row>
    <row r="1077" spans="2:4" x14ac:dyDescent="0.25">
      <c r="B1077" s="7"/>
      <c r="C1077" s="8"/>
      <c r="D1077" s="9"/>
    </row>
    <row r="1078" spans="2:4" x14ac:dyDescent="0.25">
      <c r="B1078" s="7"/>
      <c r="C1078" s="8"/>
      <c r="D1078" s="9"/>
    </row>
    <row r="1079" spans="2:4" x14ac:dyDescent="0.25">
      <c r="B1079" s="7"/>
      <c r="C1079" s="8"/>
      <c r="D1079" s="9"/>
    </row>
    <row r="1080" spans="2:4" x14ac:dyDescent="0.25">
      <c r="B1080" s="7"/>
      <c r="C1080" s="8"/>
      <c r="D1080" s="9"/>
    </row>
    <row r="1081" spans="2:4" x14ac:dyDescent="0.25">
      <c r="B1081" s="7"/>
      <c r="C1081" s="8"/>
      <c r="D1081" s="9"/>
    </row>
    <row r="1082" spans="2:4" x14ac:dyDescent="0.25">
      <c r="B1082" s="7"/>
      <c r="C1082" s="8"/>
      <c r="D1082" s="9"/>
    </row>
    <row r="1083" spans="2:4" x14ac:dyDescent="0.25">
      <c r="B1083" s="7"/>
      <c r="C1083" s="8"/>
      <c r="D1083" s="9"/>
    </row>
    <row r="1084" spans="2:4" x14ac:dyDescent="0.25">
      <c r="B1084" s="7"/>
      <c r="C1084" s="8"/>
      <c r="D1084" s="9"/>
    </row>
    <row r="1085" spans="2:4" x14ac:dyDescent="0.25">
      <c r="B1085" s="7"/>
      <c r="C1085" s="8"/>
      <c r="D1085" s="9"/>
    </row>
    <row r="1086" spans="2:4" x14ac:dyDescent="0.25">
      <c r="B1086" s="7"/>
      <c r="C1086" s="8"/>
      <c r="D1086" s="9"/>
    </row>
    <row r="1087" spans="2:4" x14ac:dyDescent="0.25">
      <c r="B1087" s="7"/>
      <c r="C1087" s="8"/>
      <c r="D1087" s="9"/>
    </row>
    <row r="1088" spans="2:4" x14ac:dyDescent="0.25">
      <c r="B1088" s="7"/>
      <c r="C1088" s="8"/>
      <c r="D1088" s="9"/>
    </row>
    <row r="1089" spans="2:4" x14ac:dyDescent="0.25">
      <c r="B1089" s="7"/>
      <c r="C1089" s="8"/>
      <c r="D1089" s="9"/>
    </row>
    <row r="1090" spans="2:4" x14ac:dyDescent="0.25">
      <c r="B1090" s="7"/>
      <c r="C1090" s="8"/>
      <c r="D1090" s="9"/>
    </row>
    <row r="1091" spans="2:4" x14ac:dyDescent="0.25">
      <c r="B1091" s="7"/>
      <c r="C1091" s="8"/>
      <c r="D1091" s="9"/>
    </row>
    <row r="1092" spans="2:4" x14ac:dyDescent="0.25">
      <c r="B1092" s="7"/>
      <c r="C1092" s="8"/>
      <c r="D1092" s="9"/>
    </row>
    <row r="1093" spans="2:4" x14ac:dyDescent="0.25">
      <c r="B1093" s="7"/>
      <c r="C1093" s="8"/>
      <c r="D1093" s="9"/>
    </row>
    <row r="1094" spans="2:4" x14ac:dyDescent="0.25">
      <c r="B1094" s="7"/>
      <c r="C1094" s="8"/>
      <c r="D1094" s="9"/>
    </row>
    <row r="1095" spans="2:4" x14ac:dyDescent="0.25">
      <c r="B1095" s="7"/>
      <c r="C1095" s="8"/>
      <c r="D1095" s="9"/>
    </row>
    <row r="1096" spans="2:4" x14ac:dyDescent="0.25">
      <c r="B1096" s="7"/>
      <c r="C1096" s="8"/>
      <c r="D1096" s="9"/>
    </row>
    <row r="1097" spans="2:4" x14ac:dyDescent="0.25">
      <c r="B1097" s="7"/>
      <c r="C1097" s="8"/>
      <c r="D1097" s="9"/>
    </row>
    <row r="1098" spans="2:4" x14ac:dyDescent="0.25">
      <c r="B1098" s="7"/>
      <c r="C1098" s="8"/>
      <c r="D1098" s="9"/>
    </row>
    <row r="1099" spans="2:4" x14ac:dyDescent="0.25">
      <c r="B1099" s="7"/>
      <c r="C1099" s="8"/>
      <c r="D1099" s="9"/>
    </row>
    <row r="1100" spans="2:4" x14ac:dyDescent="0.25">
      <c r="B1100" s="7"/>
      <c r="C1100" s="8"/>
      <c r="D1100" s="9"/>
    </row>
    <row r="1101" spans="2:4" x14ac:dyDescent="0.25">
      <c r="B1101" s="7"/>
      <c r="C1101" s="8"/>
      <c r="D1101" s="9"/>
    </row>
    <row r="1102" spans="2:4" x14ac:dyDescent="0.25">
      <c r="B1102" s="7"/>
      <c r="C1102" s="8"/>
      <c r="D1102" s="9"/>
    </row>
    <row r="1103" spans="2:4" x14ac:dyDescent="0.25">
      <c r="B1103" s="7"/>
      <c r="C1103" s="8"/>
      <c r="D1103" s="9"/>
    </row>
    <row r="1104" spans="2:4" x14ac:dyDescent="0.25">
      <c r="B1104" s="7"/>
      <c r="C1104" s="8"/>
      <c r="D1104" s="9"/>
    </row>
    <row r="1105" spans="2:4" x14ac:dyDescent="0.25">
      <c r="B1105" s="7"/>
      <c r="C1105" s="8"/>
      <c r="D1105" s="9"/>
    </row>
    <row r="1106" spans="2:4" x14ac:dyDescent="0.25">
      <c r="B1106" s="7"/>
      <c r="C1106" s="8"/>
      <c r="D1106" s="9"/>
    </row>
    <row r="1107" spans="2:4" x14ac:dyDescent="0.25">
      <c r="B1107" s="7"/>
      <c r="C1107" s="8"/>
      <c r="D1107" s="9"/>
    </row>
    <row r="1108" spans="2:4" x14ac:dyDescent="0.25">
      <c r="B1108" s="7"/>
      <c r="C1108" s="8"/>
      <c r="D1108" s="9"/>
    </row>
    <row r="1109" spans="2:4" x14ac:dyDescent="0.25">
      <c r="B1109" s="7"/>
      <c r="C1109" s="8"/>
      <c r="D1109" s="9"/>
    </row>
    <row r="1110" spans="2:4" x14ac:dyDescent="0.25">
      <c r="B1110" s="7"/>
      <c r="C1110" s="8"/>
      <c r="D1110" s="9"/>
    </row>
    <row r="1111" spans="2:4" x14ac:dyDescent="0.25">
      <c r="B1111" s="7"/>
      <c r="C1111" s="8"/>
      <c r="D1111" s="9"/>
    </row>
    <row r="1112" spans="2:4" x14ac:dyDescent="0.25">
      <c r="B1112" s="7"/>
      <c r="C1112" s="8"/>
      <c r="D1112" s="9"/>
    </row>
    <row r="1113" spans="2:4" x14ac:dyDescent="0.25">
      <c r="B1113" s="7"/>
      <c r="C1113" s="8"/>
      <c r="D1113" s="9"/>
    </row>
    <row r="1114" spans="2:4" x14ac:dyDescent="0.25">
      <c r="B1114" s="7"/>
      <c r="C1114" s="8"/>
      <c r="D1114" s="9"/>
    </row>
    <row r="1115" spans="2:4" x14ac:dyDescent="0.25">
      <c r="B1115" s="7"/>
      <c r="C1115" s="8"/>
      <c r="D1115" s="9"/>
    </row>
    <row r="1116" spans="2:4" x14ac:dyDescent="0.25">
      <c r="B1116" s="7"/>
      <c r="C1116" s="8"/>
      <c r="D1116" s="9"/>
    </row>
    <row r="1117" spans="2:4" x14ac:dyDescent="0.25">
      <c r="B1117" s="7"/>
      <c r="C1117" s="8"/>
      <c r="D1117" s="9"/>
    </row>
    <row r="1118" spans="2:4" x14ac:dyDescent="0.25">
      <c r="B1118" s="7"/>
      <c r="C1118" s="8"/>
      <c r="D1118" s="9"/>
    </row>
    <row r="1119" spans="2:4" x14ac:dyDescent="0.25">
      <c r="B1119" s="7"/>
      <c r="C1119" s="8"/>
      <c r="D1119" s="9"/>
    </row>
    <row r="1120" spans="2:4" x14ac:dyDescent="0.25">
      <c r="B1120" s="7"/>
      <c r="C1120" s="8"/>
      <c r="D1120" s="9"/>
    </row>
    <row r="1121" spans="2:4" x14ac:dyDescent="0.25">
      <c r="B1121" s="7"/>
      <c r="C1121" s="8"/>
      <c r="D1121" s="9"/>
    </row>
    <row r="1122" spans="2:4" x14ac:dyDescent="0.25">
      <c r="B1122" s="7"/>
      <c r="C1122" s="8"/>
      <c r="D1122" s="9"/>
    </row>
    <row r="1123" spans="2:4" x14ac:dyDescent="0.25">
      <c r="B1123" s="7"/>
      <c r="C1123" s="8"/>
      <c r="D1123" s="9"/>
    </row>
    <row r="1124" spans="2:4" x14ac:dyDescent="0.25">
      <c r="B1124" s="7"/>
      <c r="C1124" s="8"/>
      <c r="D1124" s="9"/>
    </row>
    <row r="1125" spans="2:4" x14ac:dyDescent="0.25">
      <c r="B1125" s="7"/>
      <c r="C1125" s="8"/>
      <c r="D1125" s="9"/>
    </row>
    <row r="1126" spans="2:4" x14ac:dyDescent="0.25">
      <c r="B1126" s="7"/>
      <c r="C1126" s="8"/>
      <c r="D1126" s="9"/>
    </row>
    <row r="1127" spans="2:4" x14ac:dyDescent="0.25">
      <c r="B1127" s="7"/>
      <c r="C1127" s="8"/>
      <c r="D1127" s="9"/>
    </row>
    <row r="1128" spans="2:4" x14ac:dyDescent="0.25">
      <c r="B1128" s="7"/>
      <c r="C1128" s="8"/>
      <c r="D1128" s="9"/>
    </row>
    <row r="1129" spans="2:4" x14ac:dyDescent="0.25">
      <c r="B1129" s="7"/>
      <c r="C1129" s="8"/>
      <c r="D1129" s="9"/>
    </row>
    <row r="1130" spans="2:4" x14ac:dyDescent="0.25">
      <c r="B1130" s="7"/>
      <c r="C1130" s="8"/>
      <c r="D1130" s="9"/>
    </row>
    <row r="1131" spans="2:4" x14ac:dyDescent="0.25">
      <c r="B1131" s="7"/>
      <c r="C1131" s="8"/>
      <c r="D1131" s="9"/>
    </row>
    <row r="1132" spans="2:4" x14ac:dyDescent="0.25">
      <c r="B1132" s="7"/>
      <c r="C1132" s="8"/>
      <c r="D1132" s="9"/>
    </row>
    <row r="1133" spans="2:4" x14ac:dyDescent="0.25">
      <c r="B1133" s="7"/>
      <c r="C1133" s="8"/>
      <c r="D1133" s="9"/>
    </row>
    <row r="1134" spans="2:4" x14ac:dyDescent="0.25">
      <c r="B1134" s="7"/>
      <c r="C1134" s="8"/>
      <c r="D1134" s="9"/>
    </row>
    <row r="1135" spans="2:4" x14ac:dyDescent="0.25">
      <c r="B1135" s="7"/>
      <c r="C1135" s="8"/>
      <c r="D1135" s="9"/>
    </row>
    <row r="1136" spans="2:4" x14ac:dyDescent="0.25">
      <c r="B1136" s="7"/>
      <c r="C1136" s="8"/>
      <c r="D1136" s="9"/>
    </row>
    <row r="1137" spans="2:4" x14ac:dyDescent="0.25">
      <c r="B1137" s="7"/>
      <c r="C1137" s="8"/>
      <c r="D1137" s="9"/>
    </row>
    <row r="1138" spans="2:4" x14ac:dyDescent="0.25">
      <c r="B1138" s="7"/>
      <c r="C1138" s="8"/>
      <c r="D1138" s="9"/>
    </row>
    <row r="1139" spans="2:4" x14ac:dyDescent="0.25">
      <c r="B1139" s="7"/>
      <c r="C1139" s="8"/>
      <c r="D1139" s="9"/>
    </row>
    <row r="1140" spans="2:4" x14ac:dyDescent="0.25">
      <c r="B1140" s="7"/>
      <c r="C1140" s="8"/>
      <c r="D1140" s="9"/>
    </row>
    <row r="1141" spans="2:4" x14ac:dyDescent="0.25">
      <c r="B1141" s="7"/>
      <c r="C1141" s="8"/>
      <c r="D1141" s="9"/>
    </row>
    <row r="1142" spans="2:4" x14ac:dyDescent="0.25">
      <c r="B1142" s="7"/>
      <c r="C1142" s="8"/>
      <c r="D1142" s="9"/>
    </row>
    <row r="1143" spans="2:4" x14ac:dyDescent="0.25">
      <c r="B1143" s="7"/>
      <c r="C1143" s="8"/>
      <c r="D1143" s="9"/>
    </row>
    <row r="1144" spans="2:4" x14ac:dyDescent="0.25">
      <c r="B1144" s="7"/>
      <c r="C1144" s="8"/>
      <c r="D1144" s="9"/>
    </row>
    <row r="1145" spans="2:4" x14ac:dyDescent="0.25">
      <c r="B1145" s="7"/>
      <c r="C1145" s="8"/>
      <c r="D1145" s="9"/>
    </row>
    <row r="1146" spans="2:4" x14ac:dyDescent="0.25">
      <c r="B1146" s="7"/>
      <c r="C1146" s="8"/>
      <c r="D1146" s="9"/>
    </row>
    <row r="1147" spans="2:4" x14ac:dyDescent="0.25">
      <c r="B1147" s="7"/>
      <c r="C1147" s="8"/>
      <c r="D1147" s="9"/>
    </row>
    <row r="1148" spans="2:4" x14ac:dyDescent="0.25">
      <c r="B1148" s="7"/>
      <c r="C1148" s="8"/>
      <c r="D1148" s="9"/>
    </row>
    <row r="1149" spans="2:4" x14ac:dyDescent="0.25">
      <c r="B1149" s="7"/>
      <c r="C1149" s="8"/>
      <c r="D1149" s="9"/>
    </row>
    <row r="1150" spans="2:4" x14ac:dyDescent="0.25">
      <c r="B1150" s="7"/>
      <c r="C1150" s="8"/>
      <c r="D1150" s="9"/>
    </row>
    <row r="1151" spans="2:4" x14ac:dyDescent="0.25">
      <c r="B1151" s="7"/>
      <c r="C1151" s="8"/>
      <c r="D1151" s="9"/>
    </row>
    <row r="1152" spans="2:4" x14ac:dyDescent="0.25">
      <c r="B1152" s="7"/>
      <c r="C1152" s="8"/>
      <c r="D1152" s="9"/>
    </row>
  </sheetData>
  <mergeCells count="5">
    <mergeCell ref="A1:F1"/>
    <mergeCell ref="B3:F3"/>
    <mergeCell ref="B87:F87"/>
    <mergeCell ref="B164:F164"/>
    <mergeCell ref="B240:F240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act_document" ma:contentTypeID="0x01010084FDA68FEA25C847A6128BBA7C1A6EC100DB6DE8DA9F5B134CB8F62B604C7D5447" ma:contentTypeVersion="30" ma:contentTypeDescription="" ma:contentTypeScope="" ma:versionID="41b8e0be6a4321e7de9d3d833f36ffec">
  <xsd:schema xmlns:xsd="http://www.w3.org/2001/XMLSchema" xmlns:xs="http://www.w3.org/2001/XMLSchema" xmlns:p="http://schemas.microsoft.com/office/2006/metadata/properties" xmlns:ns1="http://schemas.microsoft.com/sharepoint/v3" xmlns:ns2="1c89b6ff-5735-4b3c-9dca-50e80957a65b" xmlns:ns3="14a9c00f-d9e3-4eb9-aad3-f69239d17d9c" xmlns:ns4="508ba6eb-9e09-4fd5-92f2-2d9921329f2d" xmlns:ns5="017ef222-b715-482d-b25e-e029bead7086" targetNamespace="http://schemas.microsoft.com/office/2006/metadata/properties" ma:root="true" ma:fieldsID="10539e8cb62f4a52765b90dcf8551dfd" ns1:_="" ns2:_="" ns3:_="" ns4:_="" ns5:_="">
    <xsd:import namespace="http://schemas.microsoft.com/sharepoint/v3"/>
    <xsd:import namespace="1c89b6ff-5735-4b3c-9dca-50e80957a65b"/>
    <xsd:import namespace="14a9c00f-d9e3-4eb9-aad3-f69239d17d9c"/>
    <xsd:import namespace="508ba6eb-9e09-4fd5-92f2-2d9921329f2d"/>
    <xsd:import namespace="017ef222-b715-482d-b25e-e029bead7086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3:o99d250c03344da181939f0145dbc023" minOccurs="0"/>
                <xsd:element ref="ns3:j50cb40f2a0941d2947e6bcbd5d19dce" minOccurs="0"/>
                <xsd:element ref="ns3:kecc0e8a0a3349c79c5d1d6e51bea7c3" minOccurs="0"/>
                <xsd:element ref="ns3:l9d65098618b4a8fbbe87718e7187e6b" minOccurs="0"/>
                <xsd:element ref="ns3:jcd7455606374210a964e5d7a999097a" minOccurs="0"/>
                <xsd:element ref="ns3:e2b781e9cad840cd89b90f5a7e989839" minOccurs="0"/>
                <xsd:element ref="ns4:_dlc_DocId" minOccurs="0"/>
                <xsd:element ref="ns4:_dlc_DocIdUrl" minOccurs="0"/>
                <xsd:element ref="ns4:_dlc_DocIdPersistId" minOccurs="0"/>
                <xsd:element ref="ns2:SharedWithUsers" minOccurs="0"/>
                <xsd:element ref="ns2:SharedWithDetails" minOccurs="0"/>
                <xsd:element ref="ns5:MediaServiceMetadata" minOccurs="0"/>
                <xsd:element ref="ns5:MediaServiceFastMetadata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LengthInSeconds" minOccurs="0"/>
                <xsd:element ref="ns5:lcf76f155ced4ddcb4097134ff3c332f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5:MediaServiceOCR" minOccurs="0"/>
                <xsd:element ref="ns1:_ip_UnifiedCompliancePolicyProperties" minOccurs="0"/>
                <xsd:element ref="ns1:_ip_UnifiedCompliancePolicyUIAction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9" nillable="true" ma:displayName="Propriétés de la stratégie de conformité unifiée" ma:hidden="true" ma:internalName="_ip_UnifiedCompliancePolicyProperties">
      <xsd:simpleType>
        <xsd:restriction base="dms:Note"/>
      </xsd:simpleType>
    </xsd:element>
    <xsd:element name="_ip_UnifiedCompliancePolicyUIAction" ma:index="40" nillable="true" ma:displayName="Action d’interface utilisateur de la stratégie de conformité unifié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89b6ff-5735-4b3c-9dca-50e80957a65b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4c7a6b74-e0c3-46af-9e55-7dedf737cce8}" ma:internalName="TaxCatchAll" ma:showField="CatchAllData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4c7a6b74-e0c3-46af-9e55-7dedf737cce8}" ma:internalName="TaxCatchAllLabel" ma:readOnly="true" ma:showField="CatchAllDataLabel" ma:web="1c89b6ff-5735-4b3c-9dca-50e80957a6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a9c00f-d9e3-4eb9-aad3-f69239d17d9c" elementFormDefault="qualified">
    <xsd:import namespace="http://schemas.microsoft.com/office/2006/documentManagement/types"/>
    <xsd:import namespace="http://schemas.microsoft.com/office/infopath/2007/PartnerControls"/>
    <xsd:element name="o99d250c03344da181939f0145dbc023" ma:index="10" nillable="true" ma:taxonomy="true" ma:internalName="o99d250c03344da181939f0145dbc023" ma:taxonomyFieldName="Document_Language" ma:displayName="Document_Language" ma:readOnly="false" ma:default="2;#FR|e5b11214-e6fc-4287-b1cb-b050c041462c" ma:fieldId="{899d250c-0334-4da1-8193-9f0145dbc023}" ma:sspId="60552f54-6c29-411d-8801-9a0c08c1a1a0" ma:termSetId="df09f262-5bd0-48f7-8ff9-66e612052d7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50cb40f2a0941d2947e6bcbd5d19dce" ma:index="12" nillable="true" ma:taxonomy="true" ma:internalName="j50cb40f2a0941d2947e6bcbd5d19dce" ma:taxonomyFieldName="Document_Type" ma:displayName="Document_Type" ma:readOnly="false" ma:default="" ma:fieldId="{350cb40f-2a09-41d2-947e-6bcbd5d19dce}" ma:sspId="60552f54-6c29-411d-8801-9a0c08c1a1a0" ma:termSetId="33f81917-df70-4c8b-9cac-ffa47dc2aa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ecc0e8a0a3349c79c5d1d6e51bea7c3" ma:index="14" nillable="true" ma:taxonomy="true" ma:internalName="kecc0e8a0a3349c79c5d1d6e51bea7c3" ma:taxonomyFieldName="Document_Status" ma:displayName="Document_Status" ma:readOnly="false" ma:default="" ma:fieldId="{4ecc0e8a-0a33-49c7-9c5d-1d6e51bea7c3}" ma:sspId="60552f54-6c29-411d-8801-9a0c08c1a1a0" ma:termSetId="44d061db-62b2-4b12-a4d8-975f9639cbd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9d65098618b4a8fbbe87718e7187e6b" ma:index="15" nillable="true" ma:taxonomy="true" ma:internalName="l9d65098618b4a8fbbe87718e7187e6b" ma:taxonomyFieldName="Contract_reference" ma:displayName="Contract_reference" ma:readOnly="false" ma:default="" ma:fieldId="{59d65098-618b-4a8f-bbe8-7718e7187e6b}" ma:sspId="60552f54-6c29-411d-8801-9a0c08c1a1a0" ma:termSetId="6b2ff0ad-1426-4170-972c-650f8b36e80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jcd7455606374210a964e5d7a999097a" ma:index="16" nillable="true" ma:taxonomy="true" ma:internalName="jcd7455606374210a964e5d7a999097a" ma:taxonomyFieldName="Country" ma:displayName="Country" ma:readOnly="false" ma:default="1;#BFA|5c109890-987f-4e01-800e-8d3dbccbd13c" ma:fieldId="{3cd74556-0637-4210-a964-e5d7a999097a}" ma:sspId="60552f54-6c29-411d-8801-9a0c08c1a1a0" ma:termSetId="a5b2ccc0-0626-4c6c-a942-5ad76bcb68f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b781e9cad840cd89b90f5a7e989839" ma:index="19" nillable="true" ma:taxonomy="true" ma:internalName="e2b781e9cad840cd89b90f5a7e989839" ma:taxonomyFieldName="Project_code" ma:displayName="Project_code" ma:readOnly="false" ma:default="" ma:fieldId="{e2b781e9-cad8-40cd-89b9-0f5a7e989839}" ma:sspId="60552f54-6c29-411d-8801-9a0c08c1a1a0" ma:termSetId="8587b757-e1df-402e-8661-395e63ee946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8ba6eb-9e09-4fd5-92f2-2d9921329f2d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3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ef222-b715-482d-b25e-e029bead70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Balises d’images" ma:readOnly="false" ma:fieldId="{5cf76f15-5ced-4ddc-b409-7134ff3c332f}" ma:taxonomyMulti="true" ma:sspId="60552f54-6c29-411d-8801-9a0c08c1a1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3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7" nillable="true" ma:displayName="Location" ma:internalName="MediaServiceLocation" ma:readOnly="true">
      <xsd:simpleType>
        <xsd:restriction base="dms:Text"/>
      </xsd:simpleType>
    </xsd:element>
    <xsd:element name="MediaServiceOCR" ma:index="3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4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8" ma:displayName="Type de contenu"/>
        <xsd:element ref="dc:title" minOccurs="0" maxOccurs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o99d250c03344da181939f0145dbc023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FR</TermName>
          <TermId xmlns="http://schemas.microsoft.com/office/infopath/2007/PartnerControls">e5b11214-e6fc-4287-b1cb-b050c041462c</TermId>
        </TermInfo>
      </Terms>
    </o99d250c03344da181939f0145dbc023>
    <e2b781e9cad840cd89b90f5a7e989839 xmlns="14a9c00f-d9e3-4eb9-aad3-f69239d17d9c">
      <Terms xmlns="http://schemas.microsoft.com/office/infopath/2007/PartnerControls"/>
    </e2b781e9cad840cd89b90f5a7e989839>
    <lcf76f155ced4ddcb4097134ff3c332f xmlns="017ef222-b715-482d-b25e-e029bead7086">
      <Terms xmlns="http://schemas.microsoft.com/office/infopath/2007/PartnerControls"/>
    </lcf76f155ced4ddcb4097134ff3c332f>
    <TaxCatchAll xmlns="1c89b6ff-5735-4b3c-9dca-50e80957a65b">
      <Value>2</Value>
      <Value>1</Value>
    </TaxCatchAll>
    <jcd7455606374210a964e5d7a999097a xmlns="14a9c00f-d9e3-4eb9-aad3-f69239d17d9c">
      <Terms xmlns="http://schemas.microsoft.com/office/infopath/2007/PartnerControls">
        <TermInfo xmlns="http://schemas.microsoft.com/office/infopath/2007/PartnerControls">
          <TermName xmlns="http://schemas.microsoft.com/office/infopath/2007/PartnerControls">BFA</TermName>
          <TermId xmlns="http://schemas.microsoft.com/office/infopath/2007/PartnerControls">5c109890-987f-4e01-800e-8d3dbccbd13c</TermId>
        </TermInfo>
      </Terms>
    </jcd7455606374210a964e5d7a999097a>
    <_ip_UnifiedCompliancePolicyProperties xmlns="http://schemas.microsoft.com/sharepoint/v3" xsi:nil="true"/>
    <j50cb40f2a0941d2947e6bcbd5d19dce xmlns="14a9c00f-d9e3-4eb9-aad3-f69239d17d9c">
      <Terms xmlns="http://schemas.microsoft.com/office/infopath/2007/PartnerControls"/>
    </j50cb40f2a0941d2947e6bcbd5d19dce>
    <kecc0e8a0a3349c79c5d1d6e51bea7c3 xmlns="14a9c00f-d9e3-4eb9-aad3-f69239d17d9c">
      <Terms xmlns="http://schemas.microsoft.com/office/infopath/2007/PartnerControls"/>
    </kecc0e8a0a3349c79c5d1d6e51bea7c3>
    <l9d65098618b4a8fbbe87718e7187e6b xmlns="14a9c00f-d9e3-4eb9-aad3-f69239d17d9c">
      <Terms xmlns="http://schemas.microsoft.com/office/infopath/2007/PartnerControls"/>
    </l9d65098618b4a8fbbe87718e7187e6b>
    <_dlc_DocId xmlns="508ba6eb-9e09-4fd5-92f2-2d9921329f2d">BFAENABEL-680963957-110368</_dlc_DocId>
    <_dlc_DocIdUrl xmlns="508ba6eb-9e09-4fd5-92f2-2d9921329f2d">
      <Url>https://enabelbe.sharepoint.com/sites/BFA/_layouts/15/DocIdRedir.aspx?ID=BFAENABEL-680963957-110368</Url>
      <Description>BFAENABEL-680963957-110368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C8E170-1AC0-4530-9DA5-23DDF5711E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15D98D-9EC4-46D9-9898-FA3A318EC2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c89b6ff-5735-4b3c-9dca-50e80957a65b"/>
    <ds:schemaRef ds:uri="14a9c00f-d9e3-4eb9-aad3-f69239d17d9c"/>
    <ds:schemaRef ds:uri="508ba6eb-9e09-4fd5-92f2-2d9921329f2d"/>
    <ds:schemaRef ds:uri="017ef222-b715-482d-b25e-e029bead70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16D8646-33FA-4CFB-881C-90439F4C668B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686b21cf-6e24-40ab-94e4-a5b4c08cbc8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sharepoint/v3"/>
    <ds:schemaRef ds:uri="14a9c00f-d9e3-4eb9-aad3-f69239d17d9c"/>
    <ds:schemaRef ds:uri="017ef222-b715-482d-b25e-e029bead7086"/>
    <ds:schemaRef ds:uri="1c89b6ff-5735-4b3c-9dca-50e80957a65b"/>
    <ds:schemaRef ds:uri="508ba6eb-9e09-4fd5-92f2-2d9921329f2d"/>
  </ds:schemaRefs>
</ds:datastoreItem>
</file>

<file path=customXml/itemProps4.xml><?xml version="1.0" encoding="utf-8"?>
<ds:datastoreItem xmlns:ds="http://schemas.openxmlformats.org/officeDocument/2006/customXml" ds:itemID="{A7B6D340-7DB5-42DD-807D-3160C254962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LOT1_Boromo</vt:lpstr>
      <vt:lpstr>LOT2_DDG</vt:lpstr>
      <vt:lpstr>LOT3_Safane&amp;Tcheriba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GANSONRE, Marc</dc:creator>
  <cp:keywords/>
  <dc:description/>
  <cp:lastModifiedBy>HIEN, Hermann</cp:lastModifiedBy>
  <cp:revision/>
  <dcterms:created xsi:type="dcterms:W3CDTF">2024-08-17T02:29:08Z</dcterms:created>
  <dcterms:modified xsi:type="dcterms:W3CDTF">2025-08-29T18:03:08Z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0x01010084FDA68FEA25C847A6128BBA7C1A6EC100DB6DE8DA9F5B134CB8F62B604C7D5447</vt:lpwstr>
  </property>
  <property fmtid="{D5CDD505-2E9C-101B-9397-08002B2CF9AE}" pid="3" name="Document_Language">
    <vt:lpwstr>2;#FR|e5b11214-e6fc-4287-b1cb-b050c041462c</vt:lpwstr>
  </property>
  <property fmtid="{D5CDD505-2E9C-101B-9397-08002B2CF9AE}" pid="4" name="Country">
    <vt:lpwstr>1;#BFA|5c109890-987f-4e01-800e-8d3dbccbd13c</vt:lpwstr>
  </property>
  <property fmtid="{D5CDD505-2E9C-101B-9397-08002B2CF9AE}" pid="5" name="_dlc_DocIdItemGuid">
    <vt:lpwstr>4e600228-bca8-48b9-88e8-c2540fb7ee3c</vt:lpwstr>
  </property>
  <property fmtid="{D5CDD505-2E9C-101B-9397-08002B2CF9AE}" pid="6" name="MediaServiceImageTags">
    <vt:lpwstr/>
  </property>
  <property fmtid="{D5CDD505-2E9C-101B-9397-08002B2CF9AE}" pid="7" name="l9d65098618b4a8fbbe87718e7187e6b">
    <vt:lpwstr/>
  </property>
  <property fmtid="{D5CDD505-2E9C-101B-9397-08002B2CF9AE}" pid="8" name="Document_Type">
    <vt:lpwstr/>
  </property>
  <property fmtid="{D5CDD505-2E9C-101B-9397-08002B2CF9AE}" pid="9" name="Document_Status">
    <vt:lpwstr/>
  </property>
  <property fmtid="{D5CDD505-2E9C-101B-9397-08002B2CF9AE}" pid="10" name="Contract_reference">
    <vt:lpwstr/>
  </property>
  <property fmtid="{D5CDD505-2E9C-101B-9397-08002B2CF9AE}" pid="11" name="Project_code">
    <vt:lpwstr/>
  </property>
  <property fmtid="{D5CDD505-2E9C-101B-9397-08002B2CF9AE}" pid="12" name="e2b781e9cad840cd89b90f5a7e989839">
    <vt:lpwstr/>
  </property>
</Properties>
</file>