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t Santé Bilatéral_NTUSIGARE INYUMA\Projet - Santé HD Cibitoke\"/>
    </mc:Choice>
  </mc:AlternateContent>
  <xr:revisionPtr revIDLastSave="0" documentId="13_ncr:1_{2144F44A-7E1F-426A-B581-1FDFCD893B9C}" xr6:coauthVersionLast="47" xr6:coauthVersionMax="47" xr10:uidLastSave="{00000000-0000-0000-0000-000000000000}"/>
  <bookViews>
    <workbookView xWindow="-28920" yWindow="630" windowWidth="29040" windowHeight="15720" tabRatio="767" firstSheet="3" activeTab="3" xr2:uid="{90EBA214-EFBC-45F8-85AE-4E2734F9DCB3}"/>
  </bookViews>
  <sheets>
    <sheet name="BPU Bloc MT_RDC_TF" sheetId="9" r:id="rId1"/>
    <sheet name="BPU Bloc MT_Etage-TC1" sheetId="10" r:id="rId2"/>
    <sheet name="BPU_Bloc MT_Etage_TC2" sheetId="11" r:id="rId3"/>
    <sheet name="DQE Bloc MT_RDC_TF" sheetId="5" r:id="rId4"/>
    <sheet name="DQE Bloc MT_Etage_TC1" sheetId="7" r:id="rId5"/>
    <sheet name="DQE Bloc MT_Etage_TC2" sheetId="8" r:id="rId6"/>
    <sheet name="DQE Bloc Médico Techn_TC1&amp;TC2" sheetId="6" state="hidden" r:id="rId7"/>
    <sheet name="Détails M _ Bloc Technique" sheetId="3" state="hidden" r:id="rId8"/>
    <sheet name="Feuil1" sheetId="1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1" hidden="1">'BPU Bloc MT_Etage-TC1'!$A$9:$E$131</definedName>
    <definedName name="_xlnm._FilterDatabase" localSheetId="0" hidden="1">'BPU Bloc MT_RDC_TF'!$A$9:$E$177</definedName>
    <definedName name="_xlnm._FilterDatabase" localSheetId="2" hidden="1">'BPU_Bloc MT_Etage_TC2'!$A$9:$E$144</definedName>
    <definedName name="_xlnm._FilterDatabase" localSheetId="6" hidden="1">'DQE Bloc Médico Techn_TC1&amp;TC2'!$A$13:$I$163</definedName>
    <definedName name="_xlnm._FilterDatabase" localSheetId="4" hidden="1">'DQE Bloc MT_Etage_TC1'!$A$9:$F$131</definedName>
    <definedName name="_xlnm._FilterDatabase" localSheetId="5" hidden="1">'DQE Bloc MT_Etage_TC2'!$A$9:$F$144</definedName>
    <definedName name="_xlnm._FilterDatabase" localSheetId="3" hidden="1">'DQE Bloc MT_RDC_TF'!$A$9:$F$177</definedName>
    <definedName name="DBC">[1]macro!$B$1:$C$1000</definedName>
    <definedName name="offre">[2]macro!$B$1:$C$1000</definedName>
    <definedName name="_xlnm.Print_Area" localSheetId="1">'BPU Bloc MT_Etage-TC1'!$A$1:$E$131</definedName>
    <definedName name="_xlnm.Print_Area" localSheetId="0">'BPU Bloc MT_RDC_TF'!$A$1:$E$177</definedName>
    <definedName name="_xlnm.Print_Area" localSheetId="2">'BPU_Bloc MT_Etage_TC2'!$A$1:$E$144</definedName>
    <definedName name="_xlnm.Print_Area" localSheetId="6">'DQE Bloc Médico Techn_TC1&amp;TC2'!$A$1:$H$163</definedName>
    <definedName name="_xlnm.Print_Area" localSheetId="4">'DQE Bloc MT_Etage_TC1'!$A$1:$F$131</definedName>
    <definedName name="_xlnm.Print_Area" localSheetId="5">'DQE Bloc MT_Etage_TC2'!$A$1:$F$144</definedName>
    <definedName name="_xlnm.Print_Area" localSheetId="3">'DQE Bloc MT_RDC_TF'!$A$1:$F$177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5" i="5" l="1"/>
  <c r="E336" i="5"/>
  <c r="E337" i="5"/>
  <c r="E338" i="5"/>
  <c r="E339" i="5"/>
  <c r="F339" i="5" s="1"/>
  <c r="E340" i="5"/>
  <c r="F340" i="5" s="1"/>
  <c r="E341" i="5"/>
  <c r="E342" i="5"/>
  <c r="E343" i="5"/>
  <c r="E344" i="5"/>
  <c r="E345" i="5"/>
  <c r="F345" i="5" s="1"/>
  <c r="E346" i="5"/>
  <c r="F346" i="5" s="1"/>
  <c r="E347" i="5"/>
  <c r="E348" i="5"/>
  <c r="E349" i="5"/>
  <c r="E350" i="5"/>
  <c r="E351" i="5"/>
  <c r="E352" i="5"/>
  <c r="E353" i="5"/>
  <c r="E354" i="5"/>
  <c r="E355" i="5"/>
  <c r="F355" i="5" s="1"/>
  <c r="E356" i="5"/>
  <c r="F356" i="5" s="1"/>
  <c r="E357" i="5"/>
  <c r="E358" i="5"/>
  <c r="E359" i="5"/>
  <c r="E360" i="5"/>
  <c r="E361" i="5"/>
  <c r="E362" i="5"/>
  <c r="F362" i="5" s="1"/>
  <c r="E363" i="5"/>
  <c r="E364" i="5"/>
  <c r="E365" i="5"/>
  <c r="E366" i="5"/>
  <c r="E367" i="5"/>
  <c r="F367" i="5" s="1"/>
  <c r="E368" i="5"/>
  <c r="E369" i="5"/>
  <c r="F369" i="5" s="1"/>
  <c r="E370" i="5"/>
  <c r="E371" i="5"/>
  <c r="E372" i="5"/>
  <c r="E373" i="5"/>
  <c r="E374" i="5"/>
  <c r="F374" i="5" s="1"/>
  <c r="E375" i="5"/>
  <c r="F375" i="5" s="1"/>
  <c r="E376" i="5"/>
  <c r="E377" i="5"/>
  <c r="F377" i="5" s="1"/>
  <c r="E378" i="5"/>
  <c r="F378" i="5" s="1"/>
  <c r="E379" i="5"/>
  <c r="E380" i="5"/>
  <c r="F380" i="5" s="1"/>
  <c r="E381" i="5"/>
  <c r="F381" i="5" s="1"/>
  <c r="E382" i="5"/>
  <c r="E383" i="5"/>
  <c r="E384" i="5"/>
  <c r="E385" i="5"/>
  <c r="E386" i="5"/>
  <c r="F386" i="5" s="1"/>
  <c r="E387" i="5"/>
  <c r="F387" i="5" s="1"/>
  <c r="E388" i="5"/>
  <c r="E389" i="5"/>
  <c r="F389" i="5" s="1"/>
  <c r="E390" i="5"/>
  <c r="E391" i="5"/>
  <c r="F391" i="5" s="1"/>
  <c r="E392" i="5"/>
  <c r="F392" i="5" s="1"/>
  <c r="E393" i="5"/>
  <c r="E394" i="5"/>
  <c r="E395" i="5"/>
  <c r="E396" i="5"/>
  <c r="E397" i="5"/>
  <c r="E398" i="5"/>
  <c r="F398" i="5" s="1"/>
  <c r="E399" i="5"/>
  <c r="E400" i="5"/>
  <c r="F400" i="5" s="1"/>
  <c r="E401" i="5"/>
  <c r="F401" i="5" s="1"/>
  <c r="E402" i="5"/>
  <c r="F402" i="5" s="1"/>
  <c r="E403" i="5"/>
  <c r="F403" i="5" s="1"/>
  <c r="E404" i="5"/>
  <c r="F404" i="5" s="1"/>
  <c r="E405" i="5"/>
  <c r="E406" i="5"/>
  <c r="E407" i="5"/>
  <c r="E408" i="5"/>
  <c r="E409" i="5"/>
  <c r="F409" i="5" s="1"/>
  <c r="F410" i="5" s="1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F423" i="5" s="1"/>
  <c r="E424" i="5"/>
  <c r="F424" i="5" s="1"/>
  <c r="E425" i="5"/>
  <c r="F425" i="5" s="1"/>
  <c r="E426" i="5"/>
  <c r="E427" i="5"/>
  <c r="F427" i="5" s="1"/>
  <c r="E428" i="5"/>
  <c r="F428" i="5" s="1"/>
  <c r="E429" i="5"/>
  <c r="F429" i="5" s="1"/>
  <c r="E430" i="5"/>
  <c r="F430" i="5" s="1"/>
  <c r="E431" i="5"/>
  <c r="F431" i="5" s="1"/>
  <c r="E432" i="5"/>
  <c r="E433" i="5"/>
  <c r="E434" i="5"/>
  <c r="F434" i="5" s="1"/>
  <c r="E435" i="5"/>
  <c r="F435" i="5" s="1"/>
  <c r="E436" i="5"/>
  <c r="F436" i="5" s="1"/>
  <c r="E437" i="5"/>
  <c r="F437" i="5" s="1"/>
  <c r="E438" i="5"/>
  <c r="F438" i="5" s="1"/>
  <c r="E439" i="5"/>
  <c r="F439" i="5" s="1"/>
  <c r="E440" i="5"/>
  <c r="F440" i="5" s="1"/>
  <c r="E441" i="5"/>
  <c r="F441" i="5" s="1"/>
  <c r="E442" i="5"/>
  <c r="F442" i="5" s="1"/>
  <c r="E443" i="5"/>
  <c r="F443" i="5" s="1"/>
  <c r="E444" i="5"/>
  <c r="E445" i="5"/>
  <c r="E446" i="5"/>
  <c r="F446" i="5" s="1"/>
  <c r="E447" i="5"/>
  <c r="F447" i="5" s="1"/>
  <c r="E448" i="5"/>
  <c r="F448" i="5" s="1"/>
  <c r="E449" i="5"/>
  <c r="F449" i="5" s="1"/>
  <c r="E450" i="5"/>
  <c r="F450" i="5" s="1"/>
  <c r="E451" i="5"/>
  <c r="F451" i="5" s="1"/>
  <c r="E452" i="5"/>
  <c r="F452" i="5" s="1"/>
  <c r="E453" i="5"/>
  <c r="F453" i="5" s="1"/>
  <c r="E454" i="5"/>
  <c r="F454" i="5" s="1"/>
  <c r="E455" i="5"/>
  <c r="E456" i="5"/>
  <c r="E457" i="5"/>
  <c r="E458" i="5"/>
  <c r="E459" i="5"/>
  <c r="F459" i="5" s="1"/>
  <c r="E460" i="5"/>
  <c r="F460" i="5" s="1"/>
  <c r="E461" i="5"/>
  <c r="E462" i="5"/>
  <c r="F462" i="5" s="1"/>
  <c r="E463" i="5"/>
  <c r="F463" i="5" s="1"/>
  <c r="E464" i="5"/>
  <c r="F464" i="5" s="1"/>
  <c r="E465" i="5"/>
  <c r="F465" i="5" s="1"/>
  <c r="E466" i="5"/>
  <c r="E467" i="5"/>
  <c r="E468" i="5"/>
  <c r="E469" i="5"/>
  <c r="E470" i="5"/>
  <c r="E471" i="5"/>
  <c r="F471" i="5" s="1"/>
  <c r="E472" i="5"/>
  <c r="F472" i="5" s="1"/>
  <c r="E473" i="5"/>
  <c r="E474" i="5"/>
  <c r="E475" i="5"/>
  <c r="E476" i="5"/>
  <c r="F476" i="5" s="1"/>
  <c r="E477" i="5"/>
  <c r="F477" i="5" s="1"/>
  <c r="E478" i="5"/>
  <c r="F478" i="5" s="1"/>
  <c r="E479" i="5"/>
  <c r="F479" i="5" s="1"/>
  <c r="E480" i="5"/>
  <c r="E481" i="5"/>
  <c r="E482" i="5"/>
  <c r="F482" i="5" s="1"/>
  <c r="E483" i="5"/>
  <c r="F483" i="5" s="1"/>
  <c r="E484" i="5"/>
  <c r="E485" i="5"/>
  <c r="F485" i="5" s="1"/>
  <c r="E486" i="5"/>
  <c r="F486" i="5" s="1"/>
  <c r="E487" i="5"/>
  <c r="F487" i="5" s="1"/>
  <c r="E488" i="5"/>
  <c r="F488" i="5" s="1"/>
  <c r="E489" i="5"/>
  <c r="F489" i="5" s="1"/>
  <c r="E490" i="5"/>
  <c r="F490" i="5" s="1"/>
  <c r="E497" i="5"/>
  <c r="E498" i="5"/>
  <c r="E499" i="5"/>
  <c r="F499" i="5" s="1"/>
  <c r="E500" i="5"/>
  <c r="F500" i="5" s="1"/>
  <c r="E501" i="5"/>
  <c r="F501" i="5" s="1"/>
  <c r="E502" i="5"/>
  <c r="F502" i="5" s="1"/>
  <c r="E503" i="5"/>
  <c r="F503" i="5" s="1"/>
  <c r="E504" i="5"/>
  <c r="E505" i="5"/>
  <c r="F505" i="5" s="1"/>
  <c r="E506" i="5"/>
  <c r="F506" i="5" s="1"/>
  <c r="E507" i="5"/>
  <c r="F507" i="5" s="1"/>
  <c r="E508" i="5"/>
  <c r="F508" i="5" s="1"/>
  <c r="E509" i="5"/>
  <c r="E510" i="5"/>
  <c r="E511" i="5"/>
  <c r="E512" i="5"/>
  <c r="F512" i="5" s="1"/>
  <c r="E513" i="5"/>
  <c r="F513" i="5" s="1"/>
  <c r="E514" i="5"/>
  <c r="F514" i="5" s="1"/>
  <c r="E515" i="5"/>
  <c r="F515" i="5" s="1"/>
  <c r="E516" i="5"/>
  <c r="F516" i="5" s="1"/>
  <c r="E517" i="5"/>
  <c r="F517" i="5" s="1"/>
  <c r="E518" i="5"/>
  <c r="F518" i="5" s="1"/>
  <c r="E519" i="5"/>
  <c r="F519" i="5" s="1"/>
  <c r="E520" i="5"/>
  <c r="F520" i="5" s="1"/>
  <c r="E521" i="5"/>
  <c r="E522" i="5"/>
  <c r="E523" i="5"/>
  <c r="E524" i="5"/>
  <c r="F524" i="5" s="1"/>
  <c r="E525" i="5"/>
  <c r="F525" i="5" s="1"/>
  <c r="E532" i="5"/>
  <c r="F532" i="5" s="1"/>
  <c r="E533" i="5"/>
  <c r="E534" i="5"/>
  <c r="F534" i="5" s="1"/>
  <c r="E535" i="5"/>
  <c r="F535" i="5" s="1"/>
  <c r="E536" i="5"/>
  <c r="F536" i="5" s="1"/>
  <c r="E537" i="5"/>
  <c r="F537" i="5" s="1"/>
  <c r="E538" i="5"/>
  <c r="F538" i="5" s="1"/>
  <c r="E539" i="5"/>
  <c r="F539" i="5" s="1"/>
  <c r="E540" i="5"/>
  <c r="E541" i="5"/>
  <c r="E542" i="5"/>
  <c r="F542" i="5" s="1"/>
  <c r="E543" i="5"/>
  <c r="F543" i="5" s="1"/>
  <c r="E544" i="5"/>
  <c r="F544" i="5" s="1"/>
  <c r="E545" i="5"/>
  <c r="E546" i="5"/>
  <c r="E547" i="5"/>
  <c r="E548" i="5"/>
  <c r="F548" i="5" s="1"/>
  <c r="E549" i="5"/>
  <c r="F549" i="5" s="1"/>
  <c r="E550" i="5"/>
  <c r="F550" i="5" s="1"/>
  <c r="E551" i="5"/>
  <c r="F551" i="5" s="1"/>
  <c r="E552" i="5"/>
  <c r="E553" i="5"/>
  <c r="E554" i="5"/>
  <c r="F554" i="5" s="1"/>
  <c r="E555" i="5"/>
  <c r="F555" i="5" s="1"/>
  <c r="E334" i="5"/>
  <c r="F334" i="5" s="1"/>
  <c r="F553" i="5"/>
  <c r="F552" i="5"/>
  <c r="F547" i="5"/>
  <c r="F546" i="5"/>
  <c r="F545" i="5"/>
  <c r="F541" i="5"/>
  <c r="F540" i="5"/>
  <c r="F523" i="5"/>
  <c r="F522" i="5"/>
  <c r="F521" i="5"/>
  <c r="F511" i="5"/>
  <c r="F510" i="5"/>
  <c r="F509" i="5"/>
  <c r="F504" i="5"/>
  <c r="F498" i="5"/>
  <c r="F497" i="5"/>
  <c r="F484" i="5"/>
  <c r="F481" i="5"/>
  <c r="F480" i="5"/>
  <c r="F475" i="5"/>
  <c r="F474" i="5"/>
  <c r="F473" i="5"/>
  <c r="F461" i="5"/>
  <c r="F445" i="5"/>
  <c r="F444" i="5"/>
  <c r="F433" i="5"/>
  <c r="F432" i="5"/>
  <c r="F426" i="5"/>
  <c r="F422" i="5"/>
  <c r="F416" i="5"/>
  <c r="F414" i="5"/>
  <c r="F417" i="5" s="1"/>
  <c r="F384" i="5"/>
  <c r="F366" i="5"/>
  <c r="F361" i="5"/>
  <c r="F360" i="5"/>
  <c r="F353" i="5"/>
  <c r="F352" i="5"/>
  <c r="F349" i="5"/>
  <c r="F348" i="5"/>
  <c r="F336" i="5"/>
  <c r="F370" i="5" l="1"/>
  <c r="F455" i="5"/>
  <c r="F527" i="5"/>
  <c r="F341" i="5"/>
  <c r="F466" i="5"/>
  <c r="F405" i="5"/>
  <c r="F556" i="5"/>
  <c r="F357" i="5"/>
  <c r="F491" i="5"/>
  <c r="F363" i="5"/>
  <c r="F393" i="5"/>
  <c r="F557" i="5" l="1"/>
  <c r="E186" i="5" l="1"/>
  <c r="F186" i="5" s="1"/>
  <c r="E189" i="5"/>
  <c r="F189" i="5" s="1"/>
  <c r="E193" i="5"/>
  <c r="F193" i="5" s="1"/>
  <c r="E194" i="5"/>
  <c r="F194" i="5" s="1"/>
  <c r="E195" i="5"/>
  <c r="F195" i="5" s="1"/>
  <c r="E196" i="5"/>
  <c r="F196" i="5" s="1"/>
  <c r="E200" i="5"/>
  <c r="F200" i="5" s="1"/>
  <c r="E201" i="5"/>
  <c r="F201" i="5" s="1"/>
  <c r="E202" i="5"/>
  <c r="E203" i="5"/>
  <c r="E206" i="5"/>
  <c r="F206" i="5" s="1"/>
  <c r="E209" i="5"/>
  <c r="F209" i="5" s="1"/>
  <c r="E210" i="5"/>
  <c r="F210" i="5" s="1"/>
  <c r="E211" i="5"/>
  <c r="F211" i="5" s="1"/>
  <c r="E214" i="5"/>
  <c r="E217" i="5"/>
  <c r="F217" i="5" s="1"/>
  <c r="E218" i="5"/>
  <c r="E221" i="5"/>
  <c r="F221" i="5" s="1"/>
  <c r="E226" i="5"/>
  <c r="F226" i="5" s="1"/>
  <c r="E227" i="5"/>
  <c r="F227" i="5" s="1"/>
  <c r="E230" i="5"/>
  <c r="F230" i="5" s="1"/>
  <c r="E231" i="5"/>
  <c r="F231" i="5" s="1"/>
  <c r="E234" i="5"/>
  <c r="F234" i="5" s="1"/>
  <c r="E238" i="5"/>
  <c r="F238" i="5" s="1"/>
  <c r="E239" i="5"/>
  <c r="E240" i="5"/>
  <c r="E242" i="5"/>
  <c r="F242" i="5" s="1"/>
  <c r="E243" i="5"/>
  <c r="F243" i="5" s="1"/>
  <c r="E244" i="5"/>
  <c r="F244" i="5" s="1"/>
  <c r="E245" i="5"/>
  <c r="F245" i="5" s="1"/>
  <c r="E246" i="5"/>
  <c r="F246" i="5" s="1"/>
  <c r="E250" i="5"/>
  <c r="F250" i="5" s="1"/>
  <c r="E253" i="5"/>
  <c r="E257" i="5"/>
  <c r="F257" i="5" s="1"/>
  <c r="E258" i="5"/>
  <c r="F258" i="5" s="1"/>
  <c r="E262" i="5"/>
  <c r="F262" i="5" s="1"/>
  <c r="E265" i="5"/>
  <c r="F265" i="5" s="1"/>
  <c r="E268" i="5"/>
  <c r="F268" i="5" s="1"/>
  <c r="E270" i="5"/>
  <c r="F270" i="5" s="1"/>
  <c r="E271" i="5"/>
  <c r="F271" i="5" s="1"/>
  <c r="E272" i="5"/>
  <c r="F272" i="5" s="1"/>
  <c r="E276" i="5"/>
  <c r="F276" i="5" s="1"/>
  <c r="E277" i="5"/>
  <c r="F277" i="5" s="1"/>
  <c r="E283" i="5"/>
  <c r="F283" i="5" s="1"/>
  <c r="E284" i="5"/>
  <c r="F284" i="5" s="1"/>
  <c r="E287" i="5"/>
  <c r="F287" i="5" s="1"/>
  <c r="E288" i="5"/>
  <c r="F288" i="5" s="1"/>
  <c r="E289" i="5"/>
  <c r="F289" i="5" s="1"/>
  <c r="E292" i="5"/>
  <c r="F292" i="5" s="1"/>
  <c r="E293" i="5"/>
  <c r="F293" i="5" s="1"/>
  <c r="E294" i="5"/>
  <c r="F294" i="5" s="1"/>
  <c r="E298" i="5"/>
  <c r="E301" i="5"/>
  <c r="E304" i="5"/>
  <c r="F304" i="5" s="1"/>
  <c r="E307" i="5"/>
  <c r="F307" i="5" s="1"/>
  <c r="E310" i="5"/>
  <c r="F310" i="5" s="1"/>
  <c r="E311" i="5"/>
  <c r="F311" i="5" s="1"/>
  <c r="E312" i="5"/>
  <c r="F312" i="5" s="1"/>
  <c r="E313" i="5"/>
  <c r="F313" i="5" s="1"/>
  <c r="E316" i="5"/>
  <c r="F316" i="5" s="1"/>
  <c r="E317" i="5"/>
  <c r="F317" i="5" s="1"/>
  <c r="E320" i="5"/>
  <c r="F320" i="5" s="1"/>
  <c r="E321" i="5"/>
  <c r="F321" i="5" s="1"/>
  <c r="E184" i="5"/>
  <c r="F184" i="5" s="1"/>
  <c r="F301" i="5"/>
  <c r="F298" i="5"/>
  <c r="F253" i="5"/>
  <c r="F240" i="5"/>
  <c r="F239" i="5"/>
  <c r="F218" i="5"/>
  <c r="F214" i="5"/>
  <c r="F203" i="5"/>
  <c r="F202" i="5"/>
  <c r="F323" i="5" l="1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5" i="8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5" i="7"/>
  <c r="E13" i="5"/>
  <c r="E14" i="5"/>
  <c r="E17" i="5"/>
  <c r="E18" i="5"/>
  <c r="E19" i="5"/>
  <c r="E20" i="5"/>
  <c r="E21" i="5"/>
  <c r="E22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52" i="5"/>
  <c r="E53" i="5"/>
  <c r="E54" i="5"/>
  <c r="E59" i="5"/>
  <c r="E60" i="5"/>
  <c r="E61" i="5"/>
  <c r="E66" i="5"/>
  <c r="E67" i="5"/>
  <c r="E68" i="5"/>
  <c r="E69" i="5"/>
  <c r="E70" i="5"/>
  <c r="E71" i="5"/>
  <c r="E72" i="5"/>
  <c r="E73" i="5"/>
  <c r="E74" i="5"/>
  <c r="E75" i="5"/>
  <c r="E80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7" i="5"/>
  <c r="E118" i="5"/>
  <c r="E119" i="5"/>
  <c r="E120" i="5"/>
  <c r="E122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2" i="5"/>
  <c r="D119" i="5"/>
  <c r="E121" i="5" l="1"/>
  <c r="F119" i="5"/>
  <c r="F16" i="8"/>
  <c r="F17" i="8"/>
  <c r="F18" i="8"/>
  <c r="F19" i="8"/>
  <c r="F20" i="8"/>
  <c r="F142" i="8"/>
  <c r="F141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0" i="8"/>
  <c r="F118" i="8"/>
  <c r="F111" i="8"/>
  <c r="F110" i="8"/>
  <c r="F109" i="8"/>
  <c r="F108" i="8"/>
  <c r="F107" i="8"/>
  <c r="F105" i="8"/>
  <c r="F103" i="8"/>
  <c r="F97" i="8"/>
  <c r="F98" i="8" s="1"/>
  <c r="F93" i="8"/>
  <c r="F92" i="8"/>
  <c r="F91" i="8"/>
  <c r="F90" i="8"/>
  <c r="F89" i="8"/>
  <c r="F87" i="8"/>
  <c r="F86" i="8"/>
  <c r="F85" i="8"/>
  <c r="F84" i="8"/>
  <c r="F83" i="8"/>
  <c r="F82" i="8"/>
  <c r="F81" i="8"/>
  <c r="F80" i="8"/>
  <c r="F79" i="8"/>
  <c r="F73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38" i="8"/>
  <c r="F37" i="8"/>
  <c r="F35" i="8"/>
  <c r="F33" i="8"/>
  <c r="F32" i="8"/>
  <c r="F28" i="8"/>
  <c r="F27" i="8"/>
  <c r="F15" i="8"/>
  <c r="F13" i="8"/>
  <c r="F93" i="7"/>
  <c r="F94" i="7"/>
  <c r="F96" i="7"/>
  <c r="F97" i="7"/>
  <c r="F98" i="7"/>
  <c r="F74" i="7"/>
  <c r="F75" i="7"/>
  <c r="F76" i="7"/>
  <c r="F78" i="7"/>
  <c r="F79" i="7"/>
  <c r="F80" i="7"/>
  <c r="F67" i="7"/>
  <c r="F68" i="7"/>
  <c r="F69" i="7"/>
  <c r="F70" i="7"/>
  <c r="F71" i="7"/>
  <c r="F45" i="7"/>
  <c r="F46" i="7"/>
  <c r="F47" i="7"/>
  <c r="F48" i="7"/>
  <c r="F49" i="7"/>
  <c r="F50" i="7"/>
  <c r="F51" i="7"/>
  <c r="F52" i="7"/>
  <c r="F53" i="7"/>
  <c r="F54" i="7"/>
  <c r="F33" i="7"/>
  <c r="F34" i="7"/>
  <c r="F35" i="7"/>
  <c r="F36" i="7"/>
  <c r="F37" i="7"/>
  <c r="F38" i="7"/>
  <c r="F32" i="7"/>
  <c r="F28" i="7"/>
  <c r="F16" i="7"/>
  <c r="F17" i="7"/>
  <c r="F18" i="7"/>
  <c r="F19" i="7"/>
  <c r="F20" i="7"/>
  <c r="F15" i="7"/>
  <c r="F129" i="7"/>
  <c r="F128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7" i="7"/>
  <c r="F105" i="7"/>
  <c r="F95" i="7"/>
  <c r="F92" i="7"/>
  <c r="F90" i="7"/>
  <c r="F84" i="7"/>
  <c r="F85" i="7" s="1"/>
  <c r="F77" i="7"/>
  <c r="F73" i="7"/>
  <c r="F66" i="7"/>
  <c r="F60" i="7"/>
  <c r="F55" i="7"/>
  <c r="F44" i="7"/>
  <c r="F43" i="7"/>
  <c r="F42" i="7"/>
  <c r="F41" i="7"/>
  <c r="F27" i="7"/>
  <c r="F13" i="7"/>
  <c r="F154" i="6"/>
  <c r="F116" i="6"/>
  <c r="F110" i="6"/>
  <c r="F99" i="6"/>
  <c r="F100" i="6"/>
  <c r="F101" i="6"/>
  <c r="F102" i="6"/>
  <c r="F98" i="6"/>
  <c r="F92" i="6"/>
  <c r="F43" i="6"/>
  <c r="F42" i="6"/>
  <c r="F38" i="6"/>
  <c r="F37" i="6"/>
  <c r="E31" i="6"/>
  <c r="F31" i="6" s="1"/>
  <c r="H161" i="6"/>
  <c r="H160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62" i="6" s="1"/>
  <c r="H143" i="6"/>
  <c r="H142" i="6"/>
  <c r="H141" i="6"/>
  <c r="H139" i="6"/>
  <c r="H137" i="6"/>
  <c r="H130" i="6"/>
  <c r="H129" i="6"/>
  <c r="H128" i="6"/>
  <c r="G127" i="6"/>
  <c r="H127" i="6" s="1"/>
  <c r="H126" i="6"/>
  <c r="H124" i="6"/>
  <c r="H122" i="6"/>
  <c r="H116" i="6"/>
  <c r="H112" i="6"/>
  <c r="H111" i="6"/>
  <c r="H110" i="6"/>
  <c r="G109" i="6"/>
  <c r="H109" i="6" s="1"/>
  <c r="H108" i="6"/>
  <c r="H106" i="6"/>
  <c r="H105" i="6"/>
  <c r="H104" i="6"/>
  <c r="H103" i="6"/>
  <c r="H102" i="6"/>
  <c r="H101" i="6"/>
  <c r="H100" i="6"/>
  <c r="H99" i="6"/>
  <c r="H98" i="6"/>
  <c r="H92" i="6"/>
  <c r="H90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3" i="6"/>
  <c r="H42" i="6"/>
  <c r="H40" i="6"/>
  <c r="H38" i="6"/>
  <c r="H37" i="6"/>
  <c r="H32" i="6"/>
  <c r="H31" i="6"/>
  <c r="H24" i="6"/>
  <c r="H23" i="6"/>
  <c r="H20" i="6"/>
  <c r="H19" i="6"/>
  <c r="H25" i="6" s="1"/>
  <c r="H17" i="6"/>
  <c r="F174" i="5"/>
  <c r="F173" i="5"/>
  <c r="F171" i="5"/>
  <c r="F170" i="5"/>
  <c r="F169" i="5"/>
  <c r="F167" i="5"/>
  <c r="F165" i="5"/>
  <c r="F164" i="5"/>
  <c r="F163" i="5"/>
  <c r="F160" i="5"/>
  <c r="F159" i="5"/>
  <c r="F157" i="5"/>
  <c r="F155" i="5"/>
  <c r="F154" i="5"/>
  <c r="F153" i="5"/>
  <c r="F152" i="5"/>
  <c r="F150" i="5"/>
  <c r="F148" i="5"/>
  <c r="F146" i="5"/>
  <c r="F145" i="5"/>
  <c r="F144" i="5"/>
  <c r="F176" i="5" s="1"/>
  <c r="F137" i="5"/>
  <c r="F136" i="5"/>
  <c r="F135" i="5"/>
  <c r="F134" i="5"/>
  <c r="F133" i="5"/>
  <c r="F131" i="5"/>
  <c r="F129" i="5"/>
  <c r="F128" i="5"/>
  <c r="F121" i="5"/>
  <c r="F120" i="5"/>
  <c r="F118" i="5"/>
  <c r="F117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0" i="5"/>
  <c r="F81" i="5" s="1"/>
  <c r="F75" i="5"/>
  <c r="F74" i="5"/>
  <c r="F73" i="5"/>
  <c r="F72" i="5"/>
  <c r="F70" i="5"/>
  <c r="F69" i="5"/>
  <c r="F67" i="5"/>
  <c r="F66" i="5"/>
  <c r="F61" i="5"/>
  <c r="F60" i="5"/>
  <c r="F59" i="5"/>
  <c r="F54" i="5"/>
  <c r="F53" i="5"/>
  <c r="F52" i="5"/>
  <c r="F48" i="5"/>
  <c r="F47" i="5"/>
  <c r="F46" i="5"/>
  <c r="F44" i="5"/>
  <c r="F42" i="5"/>
  <c r="F41" i="5"/>
  <c r="F40" i="5"/>
  <c r="F38" i="5"/>
  <c r="F37" i="5"/>
  <c r="F35" i="5"/>
  <c r="F34" i="5"/>
  <c r="F33" i="5"/>
  <c r="F32" i="5"/>
  <c r="F29" i="5"/>
  <c r="F28" i="5"/>
  <c r="F27" i="5"/>
  <c r="F26" i="5"/>
  <c r="F22" i="5"/>
  <c r="F21" i="5"/>
  <c r="F19" i="5"/>
  <c r="F17" i="5"/>
  <c r="F13" i="5"/>
  <c r="F12" i="5"/>
  <c r="F56" i="7" l="1"/>
  <c r="F99" i="7"/>
  <c r="H87" i="6"/>
  <c r="F61" i="7"/>
  <c r="H131" i="6"/>
  <c r="H44" i="6"/>
  <c r="F29" i="7"/>
  <c r="F29" i="8"/>
  <c r="F21" i="8"/>
  <c r="F39" i="8"/>
  <c r="F143" i="8"/>
  <c r="F69" i="8"/>
  <c r="F112" i="8"/>
  <c r="F74" i="8"/>
  <c r="F94" i="8"/>
  <c r="F130" i="7"/>
  <c r="F21" i="7"/>
  <c r="F39" i="7"/>
  <c r="F81" i="7"/>
  <c r="H113" i="6"/>
  <c r="H33" i="6"/>
  <c r="H93" i="6"/>
  <c r="H117" i="6"/>
  <c r="F15" i="5"/>
  <c r="F113" i="5"/>
  <c r="F55" i="5"/>
  <c r="F76" i="5"/>
  <c r="F23" i="5"/>
  <c r="F138" i="5"/>
  <c r="F62" i="5"/>
  <c r="F123" i="5"/>
  <c r="F49" i="5"/>
  <c r="H163" i="6" l="1"/>
  <c r="F177" i="5"/>
  <c r="B12" i="1" s="1"/>
  <c r="F144" i="8"/>
  <c r="B14" i="1" s="1"/>
  <c r="F131" i="7"/>
  <c r="B13" i="1" s="1"/>
  <c r="B15" i="1" l="1"/>
  <c r="H166" i="6"/>
  <c r="M910" i="3" l="1"/>
  <c r="F910" i="3"/>
  <c r="M908" i="3"/>
  <c r="M906" i="3"/>
  <c r="M904" i="3"/>
  <c r="M911" i="3" s="1"/>
  <c r="M881" i="3"/>
  <c r="M875" i="3"/>
  <c r="M873" i="3"/>
  <c r="M871" i="3"/>
  <c r="M870" i="3"/>
  <c r="M869" i="3"/>
  <c r="M876" i="3" s="1"/>
  <c r="M861" i="3"/>
  <c r="F854" i="3"/>
  <c r="M854" i="3" s="1"/>
  <c r="M852" i="3"/>
  <c r="M850" i="3"/>
  <c r="M849" i="3"/>
  <c r="M848" i="3"/>
  <c r="D830" i="3"/>
  <c r="L826" i="3"/>
  <c r="M826" i="3" s="1"/>
  <c r="L825" i="3"/>
  <c r="M825" i="3" s="1"/>
  <c r="G822" i="3"/>
  <c r="M822" i="3" s="1"/>
  <c r="M821" i="3"/>
  <c r="G821" i="3"/>
  <c r="M820" i="3"/>
  <c r="M819" i="3"/>
  <c r="M818" i="3"/>
  <c r="G817" i="3"/>
  <c r="M817" i="3" s="1"/>
  <c r="M815" i="3"/>
  <c r="M814" i="3"/>
  <c r="M813" i="3"/>
  <c r="G812" i="3"/>
  <c r="M812" i="3" s="1"/>
  <c r="M811" i="3"/>
  <c r="M810" i="3"/>
  <c r="M809" i="3"/>
  <c r="L803" i="3"/>
  <c r="M803" i="3" s="1"/>
  <c r="L802" i="3"/>
  <c r="M802" i="3" s="1"/>
  <c r="M799" i="3"/>
  <c r="G798" i="3"/>
  <c r="M798" i="3" s="1"/>
  <c r="M797" i="3"/>
  <c r="M796" i="3"/>
  <c r="M795" i="3"/>
  <c r="M794" i="3"/>
  <c r="M793" i="3"/>
  <c r="M792" i="3"/>
  <c r="M791" i="3"/>
  <c r="G790" i="3"/>
  <c r="M790" i="3" s="1"/>
  <c r="M789" i="3"/>
  <c r="M788" i="3"/>
  <c r="G787" i="3"/>
  <c r="M787" i="3" s="1"/>
  <c r="G786" i="3"/>
  <c r="M786" i="3" s="1"/>
  <c r="G785" i="3"/>
  <c r="M785" i="3" s="1"/>
  <c r="G783" i="3"/>
  <c r="M783" i="3" s="1"/>
  <c r="G782" i="3"/>
  <c r="M782" i="3" s="1"/>
  <c r="M781" i="3"/>
  <c r="G781" i="3"/>
  <c r="G780" i="3"/>
  <c r="M780" i="3" s="1"/>
  <c r="M779" i="3"/>
  <c r="G778" i="3"/>
  <c r="M778" i="3" s="1"/>
  <c r="M777" i="3"/>
  <c r="D769" i="3"/>
  <c r="D751" i="3"/>
  <c r="D743" i="3"/>
  <c r="D742" i="3"/>
  <c r="D739" i="3"/>
  <c r="D738" i="3"/>
  <c r="D736" i="3"/>
  <c r="D735" i="3"/>
  <c r="D734" i="3"/>
  <c r="L717" i="3"/>
  <c r="M717" i="3" s="1"/>
  <c r="M715" i="3"/>
  <c r="G710" i="3"/>
  <c r="M710" i="3" s="1"/>
  <c r="G705" i="3"/>
  <c r="M705" i="3" s="1"/>
  <c r="G704" i="3"/>
  <c r="M704" i="3" s="1"/>
  <c r="M703" i="3"/>
  <c r="G703" i="3"/>
  <c r="G702" i="3"/>
  <c r="M702" i="3" s="1"/>
  <c r="H701" i="3"/>
  <c r="G701" i="3"/>
  <c r="M701" i="3" s="1"/>
  <c r="M699" i="3"/>
  <c r="M697" i="3"/>
  <c r="M696" i="3"/>
  <c r="M695" i="3"/>
  <c r="G695" i="3"/>
  <c r="M692" i="3"/>
  <c r="G692" i="3"/>
  <c r="M691" i="3"/>
  <c r="G690" i="3"/>
  <c r="M690" i="3" s="1"/>
  <c r="M689" i="3"/>
  <c r="H688" i="3"/>
  <c r="M688" i="3" s="1"/>
  <c r="G686" i="3"/>
  <c r="M686" i="3" s="1"/>
  <c r="M685" i="3"/>
  <c r="M684" i="3"/>
  <c r="M683" i="3"/>
  <c r="M682" i="3"/>
  <c r="G682" i="3"/>
  <c r="G679" i="3"/>
  <c r="M679" i="3" s="1"/>
  <c r="G678" i="3"/>
  <c r="M678" i="3" s="1"/>
  <c r="M677" i="3"/>
  <c r="G676" i="3"/>
  <c r="M676" i="3" s="1"/>
  <c r="M675" i="3"/>
  <c r="M673" i="3"/>
  <c r="M672" i="3"/>
  <c r="M671" i="3"/>
  <c r="M670" i="3"/>
  <c r="G670" i="3"/>
  <c r="M669" i="3"/>
  <c r="G669" i="3"/>
  <c r="M645" i="3"/>
  <c r="M644" i="3"/>
  <c r="M642" i="3"/>
  <c r="M641" i="3"/>
  <c r="M646" i="3" s="1"/>
  <c r="M628" i="3"/>
  <c r="M627" i="3"/>
  <c r="M625" i="3"/>
  <c r="M629" i="3" s="1"/>
  <c r="M624" i="3"/>
  <c r="M619" i="3"/>
  <c r="M618" i="3"/>
  <c r="M617" i="3"/>
  <c r="M616" i="3"/>
  <c r="M615" i="3"/>
  <c r="M614" i="3"/>
  <c r="M613" i="3"/>
  <c r="G612" i="3"/>
  <c r="M612" i="3" s="1"/>
  <c r="G611" i="3"/>
  <c r="M611" i="3" s="1"/>
  <c r="M608" i="3"/>
  <c r="M607" i="3"/>
  <c r="M606" i="3"/>
  <c r="M605" i="3"/>
  <c r="M602" i="3"/>
  <c r="M601" i="3"/>
  <c r="M598" i="3"/>
  <c r="M597" i="3"/>
  <c r="M596" i="3"/>
  <c r="I595" i="3"/>
  <c r="M595" i="3" s="1"/>
  <c r="M594" i="3"/>
  <c r="M593" i="3"/>
  <c r="M592" i="3"/>
  <c r="D590" i="3"/>
  <c r="M587" i="3"/>
  <c r="M588" i="3" s="1"/>
  <c r="D587" i="3"/>
  <c r="M582" i="3"/>
  <c r="M581" i="3"/>
  <c r="M578" i="3"/>
  <c r="M577" i="3"/>
  <c r="M574" i="3"/>
  <c r="M571" i="3"/>
  <c r="M570" i="3"/>
  <c r="M569" i="3"/>
  <c r="M568" i="3"/>
  <c r="M567" i="3"/>
  <c r="M560" i="3"/>
  <c r="M561" i="3" s="1"/>
  <c r="M559" i="3"/>
  <c r="M555" i="3"/>
  <c r="M554" i="3"/>
  <c r="M553" i="3"/>
  <c r="M552" i="3"/>
  <c r="M550" i="3"/>
  <c r="M549" i="3"/>
  <c r="M548" i="3"/>
  <c r="M547" i="3"/>
  <c r="M540" i="3"/>
  <c r="M539" i="3"/>
  <c r="M538" i="3"/>
  <c r="I538" i="3"/>
  <c r="M537" i="3"/>
  <c r="M536" i="3"/>
  <c r="G533" i="3"/>
  <c r="M533" i="3" s="1"/>
  <c r="G532" i="3"/>
  <c r="M532" i="3" s="1"/>
  <c r="G529" i="3"/>
  <c r="M529" i="3" s="1"/>
  <c r="G526" i="3"/>
  <c r="M526" i="3" s="1"/>
  <c r="M525" i="3"/>
  <c r="G525" i="3"/>
  <c r="G524" i="3"/>
  <c r="M524" i="3" s="1"/>
  <c r="G523" i="3"/>
  <c r="M523" i="3" s="1"/>
  <c r="G522" i="3"/>
  <c r="M522" i="3" s="1"/>
  <c r="G520" i="3"/>
  <c r="M520" i="3" s="1"/>
  <c r="G519" i="3"/>
  <c r="M519" i="3" s="1"/>
  <c r="M506" i="3"/>
  <c r="G505" i="3"/>
  <c r="M505" i="3" s="1"/>
  <c r="M502" i="3"/>
  <c r="G501" i="3"/>
  <c r="M501" i="3" s="1"/>
  <c r="G500" i="3"/>
  <c r="M500" i="3" s="1"/>
  <c r="M499" i="3"/>
  <c r="M498" i="3"/>
  <c r="M497" i="3"/>
  <c r="G496" i="3"/>
  <c r="M496" i="3" s="1"/>
  <c r="G495" i="3"/>
  <c r="M495" i="3" s="1"/>
  <c r="G494" i="3"/>
  <c r="M494" i="3" s="1"/>
  <c r="G493" i="3"/>
  <c r="M493" i="3" s="1"/>
  <c r="M492" i="3"/>
  <c r="G491" i="3"/>
  <c r="M491" i="3" s="1"/>
  <c r="M490" i="3"/>
  <c r="G489" i="3"/>
  <c r="M489" i="3" s="1"/>
  <c r="G488" i="3"/>
  <c r="M488" i="3" s="1"/>
  <c r="G487" i="3"/>
  <c r="M487" i="3" s="1"/>
  <c r="G486" i="3"/>
  <c r="M486" i="3" s="1"/>
  <c r="G485" i="3"/>
  <c r="M485" i="3" s="1"/>
  <c r="G484" i="3"/>
  <c r="M484" i="3" s="1"/>
  <c r="M483" i="3"/>
  <c r="M482" i="3"/>
  <c r="M475" i="3"/>
  <c r="M474" i="3"/>
  <c r="M473" i="3"/>
  <c r="M472" i="3"/>
  <c r="M471" i="3"/>
  <c r="M470" i="3"/>
  <c r="M469" i="3"/>
  <c r="M467" i="3"/>
  <c r="M465" i="3"/>
  <c r="M464" i="3"/>
  <c r="M463" i="3"/>
  <c r="M460" i="3"/>
  <c r="M459" i="3"/>
  <c r="M456" i="3"/>
  <c r="M455" i="3"/>
  <c r="M454" i="3"/>
  <c r="M453" i="3"/>
  <c r="M450" i="3"/>
  <c r="M449" i="3"/>
  <c r="M448" i="3"/>
  <c r="M447" i="3"/>
  <c r="M446" i="3"/>
  <c r="M443" i="3"/>
  <c r="M442" i="3"/>
  <c r="M439" i="3"/>
  <c r="M438" i="3"/>
  <c r="M437" i="3"/>
  <c r="M436" i="3"/>
  <c r="M435" i="3"/>
  <c r="M434" i="3"/>
  <c r="M433" i="3"/>
  <c r="M432" i="3"/>
  <c r="M508" i="3" s="1"/>
  <c r="M428" i="3"/>
  <c r="D426" i="3"/>
  <c r="M419" i="3"/>
  <c r="M418" i="3"/>
  <c r="M417" i="3"/>
  <c r="M416" i="3"/>
  <c r="M415" i="3"/>
  <c r="M414" i="3"/>
  <c r="M413" i="3"/>
  <c r="M412" i="3"/>
  <c r="G411" i="3"/>
  <c r="M411" i="3" s="1"/>
  <c r="M410" i="3"/>
  <c r="M409" i="3"/>
  <c r="M408" i="3"/>
  <c r="M407" i="3"/>
  <c r="M406" i="3"/>
  <c r="M405" i="3"/>
  <c r="M403" i="3"/>
  <c r="M402" i="3"/>
  <c r="M401" i="3"/>
  <c r="M400" i="3"/>
  <c r="M399" i="3"/>
  <c r="M398" i="3"/>
  <c r="M397" i="3"/>
  <c r="M396" i="3"/>
  <c r="M395" i="3"/>
  <c r="M394" i="3"/>
  <c r="M392" i="3"/>
  <c r="M391" i="3"/>
  <c r="G390" i="3"/>
  <c r="M390" i="3" s="1"/>
  <c r="M389" i="3"/>
  <c r="M388" i="3"/>
  <c r="M387" i="3"/>
  <c r="M386" i="3"/>
  <c r="M385" i="3"/>
  <c r="M384" i="3"/>
  <c r="M383" i="3"/>
  <c r="D381" i="3"/>
  <c r="M378" i="3"/>
  <c r="M377" i="3"/>
  <c r="M373" i="3"/>
  <c r="M372" i="3"/>
  <c r="M374" i="3" s="1"/>
  <c r="M364" i="3"/>
  <c r="M363" i="3"/>
  <c r="M362" i="3"/>
  <c r="M361" i="3"/>
  <c r="M360" i="3"/>
  <c r="M359" i="3"/>
  <c r="M358" i="3"/>
  <c r="M357" i="3"/>
  <c r="G356" i="3"/>
  <c r="M356" i="3" s="1"/>
  <c r="M355" i="3"/>
  <c r="M354" i="3"/>
  <c r="M353" i="3"/>
  <c r="M352" i="3"/>
  <c r="M351" i="3"/>
  <c r="M350" i="3"/>
  <c r="M348" i="3"/>
  <c r="M347" i="3"/>
  <c r="M346" i="3"/>
  <c r="M345" i="3"/>
  <c r="M344" i="3"/>
  <c r="M343" i="3"/>
  <c r="M342" i="3"/>
  <c r="M341" i="3"/>
  <c r="M340" i="3"/>
  <c r="M339" i="3"/>
  <c r="M337" i="3"/>
  <c r="M336" i="3"/>
  <c r="G335" i="3"/>
  <c r="M335" i="3" s="1"/>
  <c r="M334" i="3"/>
  <c r="M333" i="3"/>
  <c r="M332" i="3"/>
  <c r="M331" i="3"/>
  <c r="M330" i="3"/>
  <c r="M329" i="3"/>
  <c r="M328" i="3"/>
  <c r="M322" i="3"/>
  <c r="M321" i="3"/>
  <c r="M319" i="3"/>
  <c r="M318" i="3"/>
  <c r="M315" i="3"/>
  <c r="M314" i="3"/>
  <c r="M311" i="3"/>
  <c r="M310" i="3"/>
  <c r="M309" i="3"/>
  <c r="M308" i="3"/>
  <c r="M307" i="3"/>
  <c r="M306" i="3"/>
  <c r="M305" i="3"/>
  <c r="M304" i="3"/>
  <c r="M300" i="3"/>
  <c r="M298" i="3"/>
  <c r="M292" i="3"/>
  <c r="M291" i="3"/>
  <c r="G291" i="3"/>
  <c r="M289" i="3"/>
  <c r="M282" i="3"/>
  <c r="M281" i="3"/>
  <c r="M280" i="3"/>
  <c r="M279" i="3"/>
  <c r="M278" i="3"/>
  <c r="M277" i="3"/>
  <c r="M276" i="3"/>
  <c r="M275" i="3"/>
  <c r="G274" i="3"/>
  <c r="M274" i="3" s="1"/>
  <c r="M273" i="3"/>
  <c r="M272" i="3"/>
  <c r="M271" i="3"/>
  <c r="M270" i="3"/>
  <c r="M269" i="3"/>
  <c r="M268" i="3"/>
  <c r="M266" i="3"/>
  <c r="M265" i="3"/>
  <c r="M264" i="3"/>
  <c r="M263" i="3"/>
  <c r="M262" i="3"/>
  <c r="M261" i="3"/>
  <c r="M260" i="3"/>
  <c r="M259" i="3"/>
  <c r="M258" i="3"/>
  <c r="M257" i="3"/>
  <c r="M255" i="3"/>
  <c r="M254" i="3"/>
  <c r="G253" i="3"/>
  <c r="M253" i="3" s="1"/>
  <c r="M252" i="3"/>
  <c r="M251" i="3"/>
  <c r="M250" i="3"/>
  <c r="M249" i="3"/>
  <c r="M248" i="3"/>
  <c r="M247" i="3"/>
  <c r="M246" i="3"/>
  <c r="M237" i="3"/>
  <c r="M236" i="3"/>
  <c r="G231" i="3"/>
  <c r="M231" i="3" s="1"/>
  <c r="F230" i="3"/>
  <c r="G229" i="3"/>
  <c r="G228" i="3"/>
  <c r="M225" i="3"/>
  <c r="D225" i="3"/>
  <c r="M220" i="3"/>
  <c r="M219" i="3"/>
  <c r="M217" i="3"/>
  <c r="M216" i="3"/>
  <c r="M213" i="3"/>
  <c r="M212" i="3"/>
  <c r="M209" i="3"/>
  <c r="M208" i="3"/>
  <c r="M207" i="3"/>
  <c r="M206" i="3"/>
  <c r="M205" i="3"/>
  <c r="M204" i="3"/>
  <c r="M203" i="3"/>
  <c r="M202" i="3"/>
  <c r="M197" i="3"/>
  <c r="M195" i="3"/>
  <c r="M190" i="3"/>
  <c r="M189" i="3"/>
  <c r="M188" i="3"/>
  <c r="M187" i="3"/>
  <c r="M186" i="3"/>
  <c r="M185" i="3"/>
  <c r="M184" i="3"/>
  <c r="M183" i="3"/>
  <c r="G182" i="3"/>
  <c r="M182" i="3" s="1"/>
  <c r="M181" i="3"/>
  <c r="M180" i="3"/>
  <c r="M179" i="3"/>
  <c r="M178" i="3"/>
  <c r="M177" i="3"/>
  <c r="M176" i="3"/>
  <c r="M174" i="3"/>
  <c r="M173" i="3"/>
  <c r="M172" i="3"/>
  <c r="M171" i="3"/>
  <c r="M170" i="3"/>
  <c r="M169" i="3"/>
  <c r="M168" i="3"/>
  <c r="M167" i="3"/>
  <c r="M166" i="3"/>
  <c r="M165" i="3"/>
  <c r="M163" i="3"/>
  <c r="M162" i="3"/>
  <c r="G161" i="3"/>
  <c r="M161" i="3" s="1"/>
  <c r="M160" i="3"/>
  <c r="M159" i="3"/>
  <c r="M158" i="3"/>
  <c r="M157" i="3"/>
  <c r="M156" i="3"/>
  <c r="M155" i="3"/>
  <c r="M154" i="3"/>
  <c r="M148" i="3"/>
  <c r="M145" i="3"/>
  <c r="M141" i="3"/>
  <c r="L116" i="3"/>
  <c r="L115" i="3"/>
  <c r="L117" i="3" s="1"/>
  <c r="D115" i="3"/>
  <c r="M112" i="3"/>
  <c r="D111" i="3"/>
  <c r="M108" i="3"/>
  <c r="M107" i="3"/>
  <c r="M106" i="3"/>
  <c r="M105" i="3"/>
  <c r="M104" i="3"/>
  <c r="M103" i="3"/>
  <c r="M102" i="3"/>
  <c r="M101" i="3"/>
  <c r="G100" i="3"/>
  <c r="M100" i="3" s="1"/>
  <c r="M99" i="3"/>
  <c r="M98" i="3"/>
  <c r="M97" i="3"/>
  <c r="M96" i="3"/>
  <c r="M95" i="3"/>
  <c r="M94" i="3"/>
  <c r="M92" i="3"/>
  <c r="M91" i="3"/>
  <c r="M90" i="3"/>
  <c r="M89" i="3"/>
  <c r="M88" i="3"/>
  <c r="M87" i="3"/>
  <c r="M86" i="3"/>
  <c r="M85" i="3"/>
  <c r="M84" i="3"/>
  <c r="M83" i="3"/>
  <c r="M81" i="3"/>
  <c r="M80" i="3"/>
  <c r="G79" i="3"/>
  <c r="M79" i="3" s="1"/>
  <c r="M78" i="3"/>
  <c r="M77" i="3"/>
  <c r="M76" i="3"/>
  <c r="M75" i="3"/>
  <c r="M74" i="3"/>
  <c r="M73" i="3"/>
  <c r="M72" i="3"/>
  <c r="M61" i="3"/>
  <c r="M60" i="3"/>
  <c r="M59" i="3"/>
  <c r="M58" i="3"/>
  <c r="M57" i="3"/>
  <c r="M56" i="3"/>
  <c r="M55" i="3"/>
  <c r="M54" i="3"/>
  <c r="G53" i="3"/>
  <c r="M53" i="3" s="1"/>
  <c r="M52" i="3"/>
  <c r="M51" i="3"/>
  <c r="M50" i="3"/>
  <c r="M49" i="3"/>
  <c r="M48" i="3"/>
  <c r="M47" i="3"/>
  <c r="M45" i="3"/>
  <c r="M44" i="3"/>
  <c r="M43" i="3"/>
  <c r="M42" i="3"/>
  <c r="M41" i="3"/>
  <c r="M40" i="3"/>
  <c r="M39" i="3"/>
  <c r="M38" i="3"/>
  <c r="M37" i="3"/>
  <c r="M36" i="3"/>
  <c r="M34" i="3"/>
  <c r="M33" i="3"/>
  <c r="G32" i="3"/>
  <c r="M32" i="3" s="1"/>
  <c r="M31" i="3"/>
  <c r="M30" i="3"/>
  <c r="M29" i="3"/>
  <c r="M28" i="3"/>
  <c r="M27" i="3"/>
  <c r="M26" i="3"/>
  <c r="M25" i="3"/>
  <c r="M541" i="3" l="1"/>
  <c r="M620" i="3"/>
  <c r="M222" i="3"/>
  <c r="M293" i="3"/>
  <c r="M239" i="3"/>
  <c r="M379" i="3"/>
  <c r="M62" i="3"/>
  <c r="M111" i="3" s="1"/>
  <c r="M113" i="3" s="1"/>
  <c r="M191" i="3"/>
  <c r="M420" i="3"/>
  <c r="M426" i="3" s="1"/>
  <c r="M283" i="3"/>
  <c r="M324" i="3"/>
  <c r="M583" i="3"/>
  <c r="M556" i="3" s="1"/>
  <c r="M477" i="3"/>
  <c r="M515" i="3" s="1"/>
  <c r="M516" i="3" s="1"/>
  <c r="M805" i="3"/>
  <c r="M828" i="3"/>
  <c r="M365" i="3"/>
  <c r="M137" i="3"/>
  <c r="M124" i="3"/>
  <c r="M136" i="3"/>
  <c r="M123" i="3"/>
  <c r="M134" i="3"/>
  <c r="M122" i="3"/>
  <c r="M133" i="3"/>
  <c r="M121" i="3"/>
  <c r="M125" i="3"/>
  <c r="M130" i="3"/>
  <c r="M120" i="3"/>
  <c r="M129" i="3"/>
  <c r="M119" i="3"/>
  <c r="M126" i="3"/>
  <c r="M510" i="3"/>
  <c r="M109" i="3"/>
  <c r="M855" i="3"/>
  <c r="M65" i="3" l="1"/>
  <c r="M66" i="3" s="1"/>
  <c r="D835" i="3"/>
  <c r="M139" i="3"/>
</calcChain>
</file>

<file path=xl/sharedStrings.xml><?xml version="1.0" encoding="utf-8"?>
<sst xmlns="http://schemas.openxmlformats.org/spreadsheetml/2006/main" count="5507" uniqueCount="818">
  <si>
    <t>1.  CONSTRUCTION DU BLOC MEDICO_TECHNIQUE A L'HOPITAL DE DISTRICT DE CIBITOKE _ REZ-DE-CHAUSSEE</t>
  </si>
  <si>
    <t>DEVIS ESTIMATIF ET QUANTITATIF (DQE)</t>
  </si>
  <si>
    <t>POSTE</t>
  </si>
  <si>
    <t xml:space="preserve">DESIGNATION DES TRAVAUX </t>
  </si>
  <si>
    <t>UNITE</t>
  </si>
  <si>
    <t>PRIX UNITAIRES EN CHIFFRES EN EUROS</t>
  </si>
  <si>
    <t>PRIX UNITAIRES EN LETTRES EN EUROS</t>
  </si>
  <si>
    <t>0.00</t>
  </si>
  <si>
    <t>INSTALLATION DE CHANTIER</t>
  </si>
  <si>
    <t>0.01</t>
  </si>
  <si>
    <t>Installation du Chantier et repli de chantier.</t>
  </si>
  <si>
    <t>ff</t>
  </si>
  <si>
    <t>0.02</t>
  </si>
  <si>
    <t>Etude géotechnique du sol</t>
  </si>
  <si>
    <t>0.03</t>
  </si>
  <si>
    <t>Levé topographique et implantation</t>
  </si>
  <si>
    <t xml:space="preserve">sous-Total poste 00 : TERRASSEMENTS </t>
  </si>
  <si>
    <t>1.00</t>
  </si>
  <si>
    <t>TRAVAUX PREPRATOIRES</t>
  </si>
  <si>
    <t>1.01</t>
  </si>
  <si>
    <t>Démolitions des ouvrages ( maison en pailles ) et obstacles divers existant.</t>
  </si>
  <si>
    <t>2.00</t>
  </si>
  <si>
    <t xml:space="preserve">TERRASSEMENTS  </t>
  </si>
  <si>
    <t>2.01</t>
  </si>
  <si>
    <t xml:space="preserve">Fouilles de fondations filantes en béton cyclopéen et des semelles continues </t>
  </si>
  <si>
    <r>
      <t>m</t>
    </r>
    <r>
      <rPr>
        <vertAlign val="superscript"/>
        <sz val="11"/>
        <color indexed="8"/>
        <rFont val="Segoe UI Symbol"/>
        <family val="2"/>
      </rPr>
      <t>3</t>
    </r>
  </si>
  <si>
    <t>2.02</t>
  </si>
  <si>
    <t xml:space="preserve">Remblais en matériaux  </t>
  </si>
  <si>
    <t>2.02.1</t>
  </si>
  <si>
    <t>Remblais en matériaux d'extraction autour des semelles continues (Sols latéritiques)</t>
  </si>
  <si>
    <t>2.02.2</t>
  </si>
  <si>
    <t>Evacuation des terres en dépôt (Extrait des fouilles de fondations)</t>
  </si>
  <si>
    <t xml:space="preserve">sous-Total poste 1 &amp; 2 : TRAVAUX PREPARATOIRE &amp; TERRASSEMENTS </t>
  </si>
  <si>
    <t>3.00</t>
  </si>
  <si>
    <t>BETONS</t>
  </si>
  <si>
    <t>3.01</t>
  </si>
  <si>
    <t>BETON NON ARME</t>
  </si>
  <si>
    <t>3.01.1</t>
  </si>
  <si>
    <t>Béton de propreté</t>
  </si>
  <si>
    <t>3.01.2</t>
  </si>
  <si>
    <t>Béton cyclopéen</t>
  </si>
  <si>
    <t>3.01.3</t>
  </si>
  <si>
    <t xml:space="preserve">Béton pour appui de fenêtre </t>
  </si>
  <si>
    <t>3.01.4</t>
  </si>
  <si>
    <t xml:space="preserve">Béton de forme sur trottoirs </t>
  </si>
  <si>
    <t>3.02</t>
  </si>
  <si>
    <t>BETON ARME.</t>
  </si>
  <si>
    <t>FONDATION</t>
  </si>
  <si>
    <t>3.02.1</t>
  </si>
  <si>
    <t xml:space="preserve">Béton armé de semelles                                                  </t>
  </si>
  <si>
    <t>3.02.2</t>
  </si>
  <si>
    <t>Béton armé pour Fût de colonnes de fondation</t>
  </si>
  <si>
    <t>3.02.3</t>
  </si>
  <si>
    <t xml:space="preserve">Béton armé de chainage bas ou longrine basse 20cm x21cm </t>
  </si>
  <si>
    <t>3.02.4</t>
  </si>
  <si>
    <t>Béton armé de dalle de sol flottante</t>
  </si>
  <si>
    <t>RDC</t>
  </si>
  <si>
    <t>3.02.5</t>
  </si>
  <si>
    <t>Béton armé  pour colonne en élévation du RDC</t>
  </si>
  <si>
    <t>3.02.6</t>
  </si>
  <si>
    <t>Béton armé de linteau du RDC</t>
  </si>
  <si>
    <t>3.02.7</t>
  </si>
  <si>
    <t>Béton armé de dalle haute</t>
  </si>
  <si>
    <t>3.02.7.1</t>
  </si>
  <si>
    <t>Dalle de compression en béton armé</t>
  </si>
  <si>
    <t>3.02.7.2</t>
  </si>
  <si>
    <t>Poutrelles en béton armé</t>
  </si>
  <si>
    <t>Hourdis de dimensions (30x26x12)Cm</t>
  </si>
  <si>
    <r>
      <t>m</t>
    </r>
    <r>
      <rPr>
        <vertAlign val="superscript"/>
        <sz val="11"/>
        <color indexed="8"/>
        <rFont val="Segoe UI Symbol"/>
        <family val="2"/>
      </rPr>
      <t>2</t>
    </r>
    <r>
      <rPr>
        <sz val="11"/>
        <color indexed="8"/>
        <rFont val="Calibri"/>
        <family val="2"/>
      </rPr>
      <t/>
    </r>
  </si>
  <si>
    <t>3.02.7.4</t>
  </si>
  <si>
    <t>Béton armé de poutres haut</t>
  </si>
  <si>
    <t>3.02.7.4.1</t>
  </si>
  <si>
    <t>Béton armé de poutres haut (Retombée des poutres)</t>
  </si>
  <si>
    <r>
      <t>m</t>
    </r>
    <r>
      <rPr>
        <vertAlign val="superscript"/>
        <sz val="11"/>
        <color theme="1"/>
        <rFont val="Segoe UI Symbol"/>
        <family val="2"/>
      </rPr>
      <t>3</t>
    </r>
  </si>
  <si>
    <t>3.02.7.5</t>
  </si>
  <si>
    <t>Bétons divers</t>
  </si>
  <si>
    <t>3.02.7.5,2</t>
  </si>
  <si>
    <t>Béton armé de dallette de banc</t>
  </si>
  <si>
    <t>3.02.7.5.3</t>
  </si>
  <si>
    <t>Béton armé d'escalier</t>
  </si>
  <si>
    <t>3.02.7.5.4</t>
  </si>
  <si>
    <t>Béton armé pour la rampe</t>
  </si>
  <si>
    <r>
      <t>m</t>
    </r>
    <r>
      <rPr>
        <vertAlign val="superscript"/>
        <sz val="11"/>
        <color theme="1"/>
        <rFont val="Segoe UI Symbol"/>
        <family val="2"/>
      </rPr>
      <t>4</t>
    </r>
    <r>
      <rPr>
        <sz val="11"/>
        <color theme="1"/>
        <rFont val="Calibri"/>
        <family val="2"/>
        <scheme val="minor"/>
      </rPr>
      <t/>
    </r>
  </si>
  <si>
    <t>sous -Total poste 3 :  BETONS</t>
  </si>
  <si>
    <t>4.00</t>
  </si>
  <si>
    <t>PAVEMENT</t>
  </si>
  <si>
    <t>4.01</t>
  </si>
  <si>
    <t>Lit de sable sous  pavement  y compris les troittoirs épaisseur  5 cm</t>
  </si>
  <si>
    <t>4.02</t>
  </si>
  <si>
    <t xml:space="preserve">Hérisson en moellons y compris les trottoirs épaisseur 25 cm  </t>
  </si>
  <si>
    <t>4.03</t>
  </si>
  <si>
    <t>Protection contre la remontée des eaux dans les dalles ( Film polyane)</t>
  </si>
  <si>
    <r>
      <t>m</t>
    </r>
    <r>
      <rPr>
        <vertAlign val="superscript"/>
        <sz val="11"/>
        <color indexed="8"/>
        <rFont val="Segoe UI Symbol"/>
        <family val="2"/>
      </rPr>
      <t>2</t>
    </r>
  </si>
  <si>
    <t>Total poste 4:PAVEMENT</t>
  </si>
  <si>
    <t>5.00</t>
  </si>
  <si>
    <t>MACONNERIE</t>
  </si>
  <si>
    <t>5.01</t>
  </si>
  <si>
    <t>5.01.1</t>
  </si>
  <si>
    <t>Roofing  de Protection contre l'humidité ascencionnelle sous murs</t>
  </si>
  <si>
    <t>ml</t>
  </si>
  <si>
    <t>5.01.2</t>
  </si>
  <si>
    <t>Maçonnerie en Semi industrielles RLB de 21cm</t>
  </si>
  <si>
    <t>5.01.3</t>
  </si>
  <si>
    <t>Maçonnerie en Semi industrielles RLB de 10 cm</t>
  </si>
  <si>
    <r>
      <t>m</t>
    </r>
    <r>
      <rPr>
        <vertAlign val="superscript"/>
        <sz val="11"/>
        <color indexed="8"/>
        <rFont val="Segoe UI Symbo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</si>
  <si>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Total poste 5 :MACONNERIE</t>
  </si>
  <si>
    <t>6.00</t>
  </si>
  <si>
    <t>REVETEMENT</t>
  </si>
  <si>
    <t>6.01</t>
  </si>
  <si>
    <t>6.01.1</t>
  </si>
  <si>
    <t>Revêtements  muraux</t>
  </si>
  <si>
    <t>6.01.1.2</t>
  </si>
  <si>
    <t>Enduit de ciment fin sous la dalle et sur les murs (Gobetis + Couche de finition)</t>
  </si>
  <si>
    <r>
      <rPr>
        <sz val="11"/>
        <color indexed="8"/>
        <rFont val="Segoe UI Symbol"/>
        <family val="2"/>
      </rPr>
      <t>m</t>
    </r>
    <r>
      <rPr>
        <vertAlign val="superscript"/>
        <sz val="11"/>
        <color indexed="8"/>
        <rFont val="Segoe UI Symbol"/>
        <family val="2"/>
      </rPr>
      <t>2</t>
    </r>
  </si>
  <si>
    <t>6.01.1.3</t>
  </si>
  <si>
    <t xml:space="preserve">Revêtement en carreaux de faïence dans les zones humides </t>
  </si>
  <si>
    <t>6.01.2</t>
  </si>
  <si>
    <t>Plinthe</t>
  </si>
  <si>
    <t>6.01.2.1</t>
  </si>
  <si>
    <t>Plinthe en ciment, teintée au rouge, hauteur de 10cm</t>
  </si>
  <si>
    <t>6.01.2.2</t>
  </si>
  <si>
    <t>Plinthe en carreaux de sol gré cérame 50x50cm, hauteur 10cm</t>
  </si>
  <si>
    <t>6.01.3</t>
  </si>
  <si>
    <t>Revêtement de sols</t>
  </si>
  <si>
    <t>6.01.3.1</t>
  </si>
  <si>
    <t>Revêtement de sols en chape lissée avec résine</t>
  </si>
  <si>
    <t>6.01.3.2</t>
  </si>
  <si>
    <t>Revêtement de sols en chape talôché sur trottoir</t>
  </si>
  <si>
    <t>6.01.3.3</t>
  </si>
  <si>
    <t xml:space="preserve">Revêtement de sols en carrelage en carreaux de sol </t>
  </si>
  <si>
    <t>6.01.3.4</t>
  </si>
  <si>
    <t>Revêtement de sols en carreaux antidérapant</t>
  </si>
  <si>
    <t>Total poste 6 : REVETEMENT</t>
  </si>
  <si>
    <t>8.00</t>
  </si>
  <si>
    <t>RESEAU  D'EVACUATION DES EAUX PLUVIALES</t>
  </si>
  <si>
    <t>8.01</t>
  </si>
  <si>
    <t>Caniveaux  maçonnés d'EP</t>
  </si>
  <si>
    <t>8.01.1</t>
  </si>
  <si>
    <t xml:space="preserve">Caniveaux  maçonnés en moellons ou en briques de dimensions intérieures 30x30cm, </t>
  </si>
  <si>
    <t>Total poste 8: RESEAU D'EVACUATION DES EAUX PLUVIALES</t>
  </si>
  <si>
    <t>10.00</t>
  </si>
  <si>
    <t>HUISSERIE , MENUISERIE ET FERRONNERIE</t>
  </si>
  <si>
    <t>10.01</t>
  </si>
  <si>
    <t>10.01.1</t>
  </si>
  <si>
    <t xml:space="preserve">Portes </t>
  </si>
  <si>
    <t>10.01.1.1</t>
  </si>
  <si>
    <t>Portes métalliques doubles semi-vitrées de 152 x 252 avec serrure YALE et imposte vitrée  (Selon le plan en annexe) y compris les arrêts de portes en  caoutchouc</t>
  </si>
  <si>
    <t>Pce</t>
  </si>
  <si>
    <t>10.01.1.2</t>
  </si>
  <si>
    <t>Portes métalliques doubles semi-vitrées de 120 ou 119 x 252 avec serrure YALE et imposte vitrée  (Selon le plan en annexe) y compris les arrêts de portes en  caoutchouc</t>
  </si>
  <si>
    <t>10.01.1.3</t>
  </si>
  <si>
    <t>Portes métalliques simples semi-vitrées de 252x 85 avec serrure YALE et imposte vitrée  (Selon le plan en annexe) y compris les arrêts de portes en  caoutchouc</t>
  </si>
  <si>
    <t>10.01.1.4</t>
  </si>
  <si>
    <t>Portes isoplanes de 119 x 252 avec  serrure YALE et imposte vitrée  (Selon le plan en annexe) y compris les arrêts de portes en  caoutchouc</t>
  </si>
  <si>
    <t>10.01.1.5</t>
  </si>
  <si>
    <t>Portes isoplanes de 85 x 252 avec  serrure YALE et imposte vitrée  (Selon le plan en annexe) y compris les arrêts de portes en  caoutchouc</t>
  </si>
  <si>
    <t>10.01.1.6</t>
  </si>
  <si>
    <t>Portes isoplanes de 75 x 252 avec  serrure YALE et imposte vitrée  (Selon le plan en annexe) y compris les arrêts de portes en  caoutchouc</t>
  </si>
  <si>
    <t>10.01.1.7</t>
  </si>
  <si>
    <t>Portes isoplanes de 152 x 252 avec  serrure YALE et imposte vitrée  (Selon le plan en annexe) y compris les arrêts de portes en  caoutchouc</t>
  </si>
  <si>
    <t>10.01.2</t>
  </si>
  <si>
    <t xml:space="preserve">Fenêtres </t>
  </si>
  <si>
    <t>10.01.2.1</t>
  </si>
  <si>
    <t>Fenêtres métalliques grillagées de 0,58 x 0,77 m² avec vitres ordinaires de 5 mm  (Selon le plan en annexe)</t>
  </si>
  <si>
    <t>pce</t>
  </si>
  <si>
    <t>10.01.2.2</t>
  </si>
  <si>
    <t>Fenêtres métalliques grillagées de 2,29 x 0,88 avec vitres ordinaires de 5 mm  (Selon le plan en annexe)</t>
  </si>
  <si>
    <t>10.01.2.3</t>
  </si>
  <si>
    <t>Fenêtres métalliques grillagées de 2,29 x 1,54 avec vitres ordinaires de 5 mm  (Selon le plan en annexe)</t>
  </si>
  <si>
    <t>10.01.2.4</t>
  </si>
  <si>
    <t>Fenêtres métalliques grillagées de 1,50 x 1,54 avec vitres ordinaires de 5 mm  (Selon le plan en annexe)</t>
  </si>
  <si>
    <t>10.01.2.5</t>
  </si>
  <si>
    <t>Fenêtres métalliques grillagées de 0,58 x 1,10 m² avec vitres ordinaires de 5 mm  (Selon le plan en annexe)</t>
  </si>
  <si>
    <t>10.01.2.6</t>
  </si>
  <si>
    <t>Fenêtres métalliques grillagées de 1,15 x 1,54 m² avec vitres ordinaires de 5 mm  (Selon le plan en annexe)</t>
  </si>
  <si>
    <t>10.01.2.7</t>
  </si>
  <si>
    <t>Fenêtres métalliques grillagées de 1,60 x 1,20 m² avec vitres ordinaires de 5 mm  (Selon le plan en annexe)</t>
  </si>
  <si>
    <t>10.01.2.8</t>
  </si>
  <si>
    <t>10.01.2.9</t>
  </si>
  <si>
    <t>Fenêtres métalliques grillagées de 1,65 x 0,88 m² avec vitres ordinaires de 5 mm  (Selon le plan en annexe)</t>
  </si>
  <si>
    <t>10.01.2.10</t>
  </si>
  <si>
    <t>Fenêtres métalliques grillagées de 0,58 x 1,76 m² avec vitres ordinaires de 5 mm  (Selon le plan en annexe)</t>
  </si>
  <si>
    <t>10.01.3</t>
  </si>
  <si>
    <t xml:space="preserve">Garde corps </t>
  </si>
  <si>
    <t>10.01.3.1</t>
  </si>
  <si>
    <r>
      <t xml:space="preserve">Garde corps </t>
    </r>
    <r>
      <rPr>
        <sz val="11"/>
        <color rgb="FFFF0000"/>
        <rFont val="Segoe UI Symbol"/>
        <family val="2"/>
      </rPr>
      <t>rampe</t>
    </r>
  </si>
  <si>
    <t>10.01.3.2</t>
  </si>
  <si>
    <t>Main courante en bois sur gardes corps de l'escalier</t>
  </si>
  <si>
    <t>10.01.3.3</t>
  </si>
  <si>
    <t>Porte rideaux métalliques</t>
  </si>
  <si>
    <t>Paires</t>
  </si>
  <si>
    <t>10.01.3.4</t>
  </si>
  <si>
    <t xml:space="preserve">Tubes métalliques ronds pour support de rideaux </t>
  </si>
  <si>
    <t>10.01.3.5</t>
  </si>
  <si>
    <t>Pictogramme et signalisation</t>
  </si>
  <si>
    <t>10.01.3.6</t>
  </si>
  <si>
    <t>Revêtement pour les paillases</t>
  </si>
  <si>
    <t>Total poste 9:HUISSERIE et MENUISERIE</t>
  </si>
  <si>
    <t>11.00</t>
  </si>
  <si>
    <t>PEINTURE</t>
  </si>
  <si>
    <t>11.01</t>
  </si>
  <si>
    <t>11.01.1</t>
  </si>
  <si>
    <t xml:space="preserve">Peinture acrylique sur enduits </t>
  </si>
  <si>
    <r>
      <t>m</t>
    </r>
    <r>
      <rPr>
        <vertAlign val="superscript"/>
        <sz val="11"/>
        <color theme="1"/>
        <rFont val="Segoe UI Symbol"/>
        <family val="2"/>
      </rPr>
      <t>2</t>
    </r>
  </si>
  <si>
    <t>11.01.2</t>
  </si>
  <si>
    <t>Peinture acrylique  sous la dalle</t>
  </si>
  <si>
    <t>11.01.3</t>
  </si>
  <si>
    <t>Peinture acrylique noire autour du bâtiment, délimitant la bande correspondant à la dalle et à la retombée des poutrelles</t>
  </si>
  <si>
    <t>m²</t>
  </si>
  <si>
    <t>11.01.4</t>
  </si>
  <si>
    <t xml:space="preserve">Peinture Epoxy de couleur jaune sur les rampes d'accès </t>
  </si>
  <si>
    <t>11.01.5</t>
  </si>
  <si>
    <t xml:space="preserve">Vernis sur les murs rejointoyés dans les stocks </t>
  </si>
  <si>
    <t>Total poste 11: PEINTURE</t>
  </si>
  <si>
    <t>12.00</t>
  </si>
  <si>
    <t>PLOMBERIE-SANITAIRE</t>
  </si>
  <si>
    <t>12.01</t>
  </si>
  <si>
    <t>12.01.1</t>
  </si>
  <si>
    <t>Réseau d'Alimentation</t>
  </si>
  <si>
    <t>12.01.1.1</t>
  </si>
  <si>
    <t xml:space="preserve">Raccordement au réseau Existant </t>
  </si>
  <si>
    <t>fft</t>
  </si>
  <si>
    <t>12.01.1.3</t>
  </si>
  <si>
    <t>Réseau d'Alimentation en tuyaux PPR de diam 1/2''à l'intérieur des bâtiments</t>
  </si>
  <si>
    <t>12.01.2</t>
  </si>
  <si>
    <t>Réseau d'Evacuation des eaux vannes et usées</t>
  </si>
  <si>
    <t>12.01.2.1</t>
  </si>
  <si>
    <t>Réseau d'Evacuation en tuyaux PVC de diam 75 et 110 mm à l'intérieur des bâtiments</t>
  </si>
  <si>
    <t>12.01.3</t>
  </si>
  <si>
    <t>Appareil sanitaire</t>
  </si>
  <si>
    <t>12.01.3.1</t>
  </si>
  <si>
    <t>W.C. type anglais en porcelaine vitrifée</t>
  </si>
  <si>
    <t>pc</t>
  </si>
  <si>
    <t>12.01.3.2</t>
  </si>
  <si>
    <t>Urinoir</t>
  </si>
  <si>
    <t>12.01.3.3</t>
  </si>
  <si>
    <t>Lavabo ovale</t>
  </si>
  <si>
    <t>12.01.3.4</t>
  </si>
  <si>
    <t xml:space="preserve">Lavabo ovale d'angle </t>
  </si>
  <si>
    <t>12.01.3.5</t>
  </si>
  <si>
    <t>Aménagement de douche en carreaux de sol</t>
  </si>
  <si>
    <t>Total poste 12 :PLOMBERIE-SANITAIRE</t>
  </si>
  <si>
    <t>13.00</t>
  </si>
  <si>
    <t>ELECTRICITE</t>
  </si>
  <si>
    <t>13.00.1</t>
  </si>
  <si>
    <t>R.D.C</t>
  </si>
  <si>
    <t>N°</t>
  </si>
  <si>
    <t>Désignation des travaux</t>
  </si>
  <si>
    <t>13.01</t>
  </si>
  <si>
    <t xml:space="preserve">Raccordement  du site au réseau BT </t>
  </si>
  <si>
    <t>13.01.1</t>
  </si>
  <si>
    <t>Compteur triphasé cash-power, 100A + Câble de raccordement au réseau BT de la REGIDESO</t>
  </si>
  <si>
    <t>13.01.2</t>
  </si>
  <si>
    <t xml:space="preserve">Câble industriel armé 4x16mm2 (3P+N) U-1000 RVFV ou équivalent pour alimentation du TGBT </t>
  </si>
  <si>
    <t>13.01.3</t>
  </si>
  <si>
    <t xml:space="preserve">Tableau Général Basse Tension TGBT en saillie équipé et précablé selon le schéma unifilaire </t>
  </si>
  <si>
    <t>13.02</t>
  </si>
  <si>
    <t>Raccordement des Tableaux Divisionnaires TDs</t>
  </si>
  <si>
    <t>13.02.1</t>
  </si>
  <si>
    <t>Câble industriel armé 5x10mm2 (3P+N+T) U-1000 RVFV ou équivalent pour alimentation du TD1 pour RDC + Alimentation des prises ondulées (3x6mm2)</t>
  </si>
  <si>
    <t>13.03</t>
  </si>
  <si>
    <t xml:space="preserve">Tableaux divisionnaires TDs </t>
  </si>
  <si>
    <t>Tableau Divisionnaire équipé et câblé (TD1)</t>
  </si>
  <si>
    <t>13.04</t>
  </si>
  <si>
    <t xml:space="preserve">Installations électriques intérieures </t>
  </si>
  <si>
    <t>13.04.1</t>
  </si>
  <si>
    <t>Fil VOB 1,5mm2 (Bleu, Noir) pour éclairage</t>
  </si>
  <si>
    <t>13.04.2</t>
  </si>
  <si>
    <t>Fil VOB 2,5 mm2 (Bleu, Noir et Vert/Jaune) pour prises de courant 2P+T</t>
  </si>
  <si>
    <t>13.04.3</t>
  </si>
  <si>
    <t>Conduit flexile annelé ICTA 3422 (Gaine pour béton), diam 3/4''</t>
  </si>
  <si>
    <t>13.04.4</t>
  </si>
  <si>
    <t>Raccordement+Accessoires de raccordement (boîte de dérivation, connexes)</t>
  </si>
  <si>
    <t>13.05</t>
  </si>
  <si>
    <t xml:space="preserve">Mise à la terre  </t>
  </si>
  <si>
    <t>13.05.1</t>
  </si>
  <si>
    <t xml:space="preserve">Mise à la terre de toute l'installation </t>
  </si>
  <si>
    <t>13.06</t>
  </si>
  <si>
    <t>Luminaires</t>
  </si>
  <si>
    <t>13.06.1</t>
  </si>
  <si>
    <t>Luminaire tube 60cm dépoli LED 1x10W</t>
  </si>
  <si>
    <t>13.06.2</t>
  </si>
  <si>
    <t>Luminaire étanche tube 60cm dépoli LED 1x10W</t>
  </si>
  <si>
    <t>13.06.3</t>
  </si>
  <si>
    <t>Ampoule LED 15W/240V + Socket à suspendre E27</t>
  </si>
  <si>
    <t>13.07</t>
  </si>
  <si>
    <t>Organes de commande</t>
  </si>
  <si>
    <t>13.07.1</t>
  </si>
  <si>
    <t>Interrupteur simple allumage encastré 10/16A, 240V AC</t>
  </si>
  <si>
    <t>13.07.2</t>
  </si>
  <si>
    <t>Interrupteur double direction encastré 10/16A, 240V AC</t>
  </si>
  <si>
    <t>13.07.4</t>
  </si>
  <si>
    <t>Interrupteur crépusculaire 230V AC/10A</t>
  </si>
  <si>
    <t>13.08</t>
  </si>
  <si>
    <t>Prises de courant</t>
  </si>
  <si>
    <t>13.08.1</t>
  </si>
  <si>
    <t>Prises de courant encastrées 2P+T, 10/16A, 240V AC avec obturateurs</t>
  </si>
  <si>
    <t>13.09</t>
  </si>
  <si>
    <t>Sécurité et confort des usagers</t>
  </si>
  <si>
    <t>13.09.1</t>
  </si>
  <si>
    <t>Détecteur Avertisseur Autonome de Fumée (DAAF)</t>
  </si>
  <si>
    <t>13.09.2</t>
  </si>
  <si>
    <t>Bloc Autonome d’Eclairage de Sécurité à LED (BAES)</t>
  </si>
  <si>
    <t>13.09.3</t>
  </si>
  <si>
    <t>Ventilateurs de plafond, brasseurs d'air+ Variateurs de vitesse</t>
  </si>
  <si>
    <t>13.10</t>
  </si>
  <si>
    <t>Téléphonie et Informatique</t>
  </si>
  <si>
    <t>13.10.1</t>
  </si>
  <si>
    <t xml:space="preserve">Câblage pour RJ45 Cat 6 multibrins FTP+ Rack </t>
  </si>
  <si>
    <t>13.10.2</t>
  </si>
  <si>
    <t>Prise RJ 45 Cat 6 FTP</t>
  </si>
  <si>
    <t>Total poste 13 :Electricité RDC</t>
  </si>
  <si>
    <t xml:space="preserve">TOTAL GENERAL RDC+ETAGE </t>
  </si>
  <si>
    <t>2. BLOC DE SERVICES STERILISATION</t>
  </si>
  <si>
    <t>DESIGNATION</t>
  </si>
  <si>
    <t>Unité</t>
  </si>
  <si>
    <r>
      <t>m</t>
    </r>
    <r>
      <rPr>
        <vertAlign val="superscript"/>
        <sz val="11"/>
        <rFont val="Arial"/>
        <family val="2"/>
      </rPr>
      <t>3</t>
    </r>
  </si>
  <si>
    <t>Béton pour appui de fenêtre seuil des fenêtres</t>
  </si>
  <si>
    <t>Béton de forme sur les passages couverts, trottoirs et caniveaux</t>
  </si>
  <si>
    <t xml:space="preserve"> BETON ARME.</t>
  </si>
  <si>
    <t>Béton armé de colonnes sous linteaux (Raidisseurs verticaux)</t>
  </si>
  <si>
    <t>Béton armé de chainage bas ou longrine basse (21x20) cm et Raidisseurs horizontaux</t>
  </si>
  <si>
    <t>Béton armé de dalle de sol</t>
  </si>
  <si>
    <t>Béton armé pour colonne en élévation au dessus du linteau (continuité des raidisseurs verticaux)</t>
  </si>
  <si>
    <t>Béton armé de linteau et chainage supérieur</t>
  </si>
  <si>
    <t>3.2.6</t>
  </si>
  <si>
    <t xml:space="preserve">Béton armé de linteau </t>
  </si>
  <si>
    <t>Lit de sable sous  pavement  épaisseur 5 cm</t>
  </si>
  <si>
    <r>
      <t>m</t>
    </r>
    <r>
      <rPr>
        <vertAlign val="superscript"/>
        <sz val="11"/>
        <rFont val="Arial"/>
        <family val="2"/>
      </rPr>
      <t>2</t>
    </r>
  </si>
  <si>
    <t xml:space="preserve">Hérisson en moellons épaisseur 25 cm  </t>
  </si>
  <si>
    <t>Roofing de Protection contre l'humidité ascencionnelle dans les murs</t>
  </si>
  <si>
    <t>5.02</t>
  </si>
  <si>
    <t>Maçonnerie en briques semi industrielles</t>
  </si>
  <si>
    <t>5.02.1</t>
  </si>
  <si>
    <t>Maçonnerie en briques semi industrielles de 21cm d'épaisseur</t>
  </si>
  <si>
    <t>5.02.3</t>
  </si>
  <si>
    <t>Maçonnerie des murs Ajourés</t>
  </si>
  <si>
    <t>5.03</t>
  </si>
  <si>
    <t xml:space="preserve">Maçonnerie en moellons   </t>
  </si>
  <si>
    <t>5.03.1</t>
  </si>
  <si>
    <t>Maçonnerie  en moellons de soubassement ou murs</t>
  </si>
  <si>
    <r>
      <t>m</t>
    </r>
    <r>
      <rPr>
        <vertAlign val="superscript"/>
        <sz val="1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</si>
  <si>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Enduit de ciment taloché fin</t>
  </si>
  <si>
    <t>Enduit de ciment taloché fin  sur murs intérieurs, ouvrages en béton colonnes, poutres, chainage</t>
  </si>
  <si>
    <t>6.02</t>
  </si>
  <si>
    <t xml:space="preserve">Revêtement de sol </t>
  </si>
  <si>
    <t>6.02.1</t>
  </si>
  <si>
    <t>Revêtement de sol en chape lissée teinte au Rouge</t>
  </si>
  <si>
    <t>6.02.3</t>
  </si>
  <si>
    <t>6.02.4</t>
  </si>
  <si>
    <t xml:space="preserve">Plinthe  </t>
  </si>
  <si>
    <t>7.00</t>
  </si>
  <si>
    <t>TOITURE: CHARPENTE , COUVERTURE et ETANCHEITE</t>
  </si>
  <si>
    <t>7.01</t>
  </si>
  <si>
    <t xml:space="preserve">Charpente </t>
  </si>
  <si>
    <t>7.01.1.1</t>
  </si>
  <si>
    <t>Fermes en tubes métalliques 60x40x1,5mm (Selon les plans)</t>
  </si>
  <si>
    <t>7.01.1.2</t>
  </si>
  <si>
    <t>Rampants en tubes  métalliques 60x40x1,5mm</t>
  </si>
  <si>
    <t>7.01.1.5</t>
  </si>
  <si>
    <t>Pannes en tubes métalliques de 40x40x1,5mm ou 30x30x1,5</t>
  </si>
  <si>
    <t>7.02</t>
  </si>
  <si>
    <t xml:space="preserve">Couverture </t>
  </si>
  <si>
    <t>7.02.2.1</t>
  </si>
  <si>
    <t>Bac autoportant Aluzinc 0,5mm (y compris dispositif de fixation, solins métalliques)</t>
  </si>
  <si>
    <t>7.02.2.2</t>
  </si>
  <si>
    <t>Faîtières et arrêtiers pour  tôles en Aluzinc</t>
  </si>
  <si>
    <t>7.02.2.3</t>
  </si>
  <si>
    <t>Planche de rive en  profilé C150</t>
  </si>
  <si>
    <t>7.02.2.4</t>
  </si>
  <si>
    <t>Gouttières en en alu zinc prélaqué Utema</t>
  </si>
  <si>
    <t>7.02.2.5</t>
  </si>
  <si>
    <t>Descentes en tuyau PVC diam 110mm +colliers  de  fixation</t>
  </si>
  <si>
    <t>9.00</t>
  </si>
  <si>
    <t>FAUX PLAFOND</t>
  </si>
  <si>
    <t>9.01</t>
  </si>
  <si>
    <t>Faux plafond en lamelles PVC sur gitage en bois</t>
  </si>
  <si>
    <t>Fenêtres métalliques à Lamelles NACO et les barres antivol</t>
  </si>
  <si>
    <t>FMV 120X80</t>
  </si>
  <si>
    <t>10.01.4</t>
  </si>
  <si>
    <t>FMV 160x80</t>
  </si>
  <si>
    <t>10.02</t>
  </si>
  <si>
    <t>Portes double en bois PDB</t>
  </si>
  <si>
    <t>10.2.1</t>
  </si>
  <si>
    <t>PDB 120x250</t>
  </si>
  <si>
    <t>10.03</t>
  </si>
  <si>
    <t>Portes simples en bois PSB</t>
  </si>
  <si>
    <t>10.3.2</t>
  </si>
  <si>
    <t>PSB 90x250</t>
  </si>
  <si>
    <t>10.04</t>
  </si>
  <si>
    <t>Porte simple métallique vitrée</t>
  </si>
  <si>
    <t>10.04.1</t>
  </si>
  <si>
    <t>PSMV  90x250</t>
  </si>
  <si>
    <t>10.05</t>
  </si>
  <si>
    <t>Porte double métallique vitrée</t>
  </si>
  <si>
    <t>10.05.2</t>
  </si>
  <si>
    <t>PDMV  150x250 (Livraison)</t>
  </si>
  <si>
    <t>10.05.3</t>
  </si>
  <si>
    <t xml:space="preserve">Support de rideaux en Tubes métalliques rond  </t>
  </si>
  <si>
    <t>10.05.4</t>
  </si>
  <si>
    <t>11.03</t>
  </si>
  <si>
    <t>Peinture glycérophtalique sur enduits intérieurs jusqu'à 2,10  m</t>
  </si>
  <si>
    <t>Réseau d'Alimentation en tuyaux PPR à l'intérieur des bâtiments</t>
  </si>
  <si>
    <t>diam 1/2 " avec vanne d'arret</t>
  </si>
  <si>
    <t>diam 3/4 " avec vanne d'arret</t>
  </si>
  <si>
    <t>12.02</t>
  </si>
  <si>
    <t>12.02.1</t>
  </si>
  <si>
    <t>Réseau d'Evacuation en tuyaux PVC à l'intérieur des bâtiments</t>
  </si>
  <si>
    <t>diam 50mm</t>
  </si>
  <si>
    <t>diam 75mm</t>
  </si>
  <si>
    <t>diam 110mm</t>
  </si>
  <si>
    <t>12.05</t>
  </si>
  <si>
    <t>12.05.2</t>
  </si>
  <si>
    <t>Lavabo</t>
  </si>
  <si>
    <t>12.05.2.1</t>
  </si>
  <si>
    <t>Lavabo ordinaire</t>
  </si>
  <si>
    <t>12.05.2.2</t>
  </si>
  <si>
    <t>Lavabo  antiseptique</t>
  </si>
  <si>
    <t>12.05.2.3</t>
  </si>
  <si>
    <t>Evier double de cuisine</t>
  </si>
  <si>
    <t>Raccordement  du Bloc sur le réseau</t>
  </si>
  <si>
    <t>Câble industriel 4x35mm2 (3P+N) U-1000 R2V ou équivalent, pose souterraine dans gaine TPC rouge pour alimentation du TG4 (à partir du TGBT)</t>
  </si>
  <si>
    <t>13.03.1</t>
  </si>
  <si>
    <t>Tableau Divisionnaire équipé et câblé (TD pour Bloc kiné)</t>
  </si>
  <si>
    <t>13.04.5</t>
  </si>
  <si>
    <t>Cablage intérieur et toute sugestions (fil, conduit, boite de dérivation et connexes</t>
  </si>
  <si>
    <t>Mise à la terre de toute l'installation du bloc</t>
  </si>
  <si>
    <t>Réglette non étanche + Tube LED 120cm opale; 18W/240V AC; allumage instantané</t>
  </si>
  <si>
    <t>Réglette non étanche double tube 120 cm + tubes LED 18W/240V AC; opale; allumage instantané</t>
  </si>
  <si>
    <t>Ampoule LED culot E27-15W/240V + Socket à suspendre E27</t>
  </si>
  <si>
    <t>13.06.4</t>
  </si>
  <si>
    <t>Réglette étanche + Tube LED 120cm opale; 18W/240V AC; allumage instantané</t>
  </si>
  <si>
    <t>Prise de courant encastrée 2P+T, 10/16A, 240V AC avec obturateurs</t>
  </si>
  <si>
    <t>13.08.2</t>
  </si>
  <si>
    <t xml:space="preserve">Prise de courant encastrée triphasée 3P+N+T, 32A, 240V/400V AC </t>
  </si>
  <si>
    <t>TOTAL GENERAL BLOC STERILISATION HTVA</t>
  </si>
  <si>
    <t>3. TRAVAUX D'ACHEVEMENT DU BLOC CONSTRUIT PAR OBUHA</t>
  </si>
  <si>
    <t>Démolitions des ouvrages et obstacles divers existant.</t>
  </si>
  <si>
    <t xml:space="preserve">Déblais, remblais en matériaux  </t>
  </si>
  <si>
    <t>Déblais et remblais en matériaux</t>
  </si>
  <si>
    <t>Evacuation des terres en dépôt</t>
  </si>
  <si>
    <t xml:space="preserve">sous-Total poste 0, 1 et 2 </t>
  </si>
  <si>
    <t>3.02.7.5,1</t>
  </si>
  <si>
    <t xml:space="preserve">Béton armé de paillasse dans la salle Maintenance </t>
  </si>
  <si>
    <t>3.02.7.6</t>
  </si>
  <si>
    <t xml:space="preserve">ETAGE 1  </t>
  </si>
  <si>
    <t>3.02.7.6.1</t>
  </si>
  <si>
    <t xml:space="preserve">Béton armé pour colonnes en élévation  </t>
  </si>
  <si>
    <t>3.02.7.6.2</t>
  </si>
  <si>
    <t>Béton armé pour colonne en élévation du 1er étage</t>
  </si>
  <si>
    <t>3.02.7.6.3</t>
  </si>
  <si>
    <t>Béton armé  pour colonnettes  en élévation du  haut</t>
  </si>
  <si>
    <t>3.02.7.6.4</t>
  </si>
  <si>
    <t xml:space="preserve">Béton armé de linteau et chainage  supérieur (raidisseur) </t>
  </si>
  <si>
    <t>3.02.7.6.4.1</t>
  </si>
  <si>
    <t>Béton armé de linteau du 1er étage</t>
  </si>
  <si>
    <t>3.02.7.6.4.2</t>
  </si>
  <si>
    <t>Béton armé de chainage supérieur du 1er étage</t>
  </si>
  <si>
    <t>Maçonnerie de briques artisanales</t>
  </si>
  <si>
    <t>ETAGE</t>
  </si>
  <si>
    <t>5.02.2</t>
  </si>
  <si>
    <t xml:space="preserve">Maçonnerie en briques Semi industrielles RLB de 21 cm </t>
  </si>
  <si>
    <t xml:space="preserve">ETAGE  </t>
  </si>
  <si>
    <t>6.02.1.2</t>
  </si>
  <si>
    <t>6.02.1.3</t>
  </si>
  <si>
    <t xml:space="preserve">Revêtement en carreaux de faïence  dans les zones humides </t>
  </si>
  <si>
    <t>6.02.2</t>
  </si>
  <si>
    <t>6.02.2.1</t>
  </si>
  <si>
    <t>Plinthe en carrelage</t>
  </si>
  <si>
    <t>6.02.3.1</t>
  </si>
  <si>
    <t>Revêtement de sol en carrelage</t>
  </si>
  <si>
    <t>6.02.3.2</t>
  </si>
  <si>
    <t>7.02.1</t>
  </si>
  <si>
    <t>7.02.1.5</t>
  </si>
  <si>
    <t>Pannes en tubes métalliques de 40x40x1,5mm</t>
  </si>
  <si>
    <t>7.02.2</t>
  </si>
  <si>
    <t>Couverture en tôles Autoportant</t>
  </si>
  <si>
    <t>Faîtières et arrêtiers pour tôles ondulées bitumineuses/Bac Aluzinc</t>
  </si>
  <si>
    <t>Planche de rive en  profilé C150x30x1,00mm</t>
  </si>
  <si>
    <t>Gouttières en tôles Alu zinc, ép. 0,5mm prélaqué Utema</t>
  </si>
  <si>
    <t>Descentes en tuyau PVC 110mm, PN 10  y compris colliers  de  fixation</t>
  </si>
  <si>
    <t>Total poste 7 : COUVERTURE et ETANCHEITE</t>
  </si>
  <si>
    <t>9.01.1</t>
  </si>
  <si>
    <t xml:space="preserve">dalle avec enduit </t>
  </si>
  <si>
    <t>9.02</t>
  </si>
  <si>
    <t xml:space="preserve">ETAGE </t>
  </si>
  <si>
    <t>9.02.1</t>
  </si>
  <si>
    <t>Faux plafond en plaque PVC sur gîtage en bois</t>
  </si>
  <si>
    <t>Total poste 9 : FAUX PLAFOND</t>
  </si>
  <si>
    <t>Portes isoplanes de 180x220 avec  serrure YALE et imposte vitrée  (Selon le plan en annexe) y compris les arrêts de portes en  caoutchouc</t>
  </si>
  <si>
    <t>Portes isoplanes de 91x212 avec  serrure YALE et imposte vitrée  (Selon le plan en annexe) y compris les arrêts de portes en  caoutchouc</t>
  </si>
  <si>
    <t>Portes isoplanes de 90x220 avec  serrure YALE et imposte vitrée  (Selon le plan en annexe) y compris les arrêts de portes en  caoutchouc</t>
  </si>
  <si>
    <t>Fenêtres métalliques grillagées de 4x1,2m² avec vitres ordinaires de 5 mm  (Selon le plan en annexe)</t>
  </si>
  <si>
    <t>Fenêtres métalliques grillagées de 1,5x1,6 avec vitres ordinaires de 5 mm  (Selon le plan en annexe)</t>
  </si>
  <si>
    <t>Fenêtres métalliques grillagées de 1,8x2,5 avec vitres ordinaires de 5 mm  (Selon le plan en annexe)</t>
  </si>
  <si>
    <t>Fenêtres métalliques grillagées de 0,7x1 avec vitres ordinaires de 5 mm  (Selon le plan en annexe)</t>
  </si>
  <si>
    <t>Fenêtres métalliques grillagées de 0,9x1,1 avec vitres ordinaires de 5 mm  (Selon le plan en annexe)</t>
  </si>
  <si>
    <t>Tubes mobiliers Ø 30 pour garde fous de la rampe d'acces</t>
  </si>
  <si>
    <t xml:space="preserve">longueur total de la rampe </t>
  </si>
  <si>
    <t>Tubes mobiliers Ø 30 pour les appuis à la toillette des personnes à mobilité réduite PMR</t>
  </si>
  <si>
    <t>Moustiquaire sur les fenêtres des dépôts</t>
  </si>
  <si>
    <t>10.02.1</t>
  </si>
  <si>
    <t>PORTES</t>
  </si>
  <si>
    <t>10.02.1.1</t>
  </si>
  <si>
    <t>Portes métalliques semi-vitrées de 163X252 avec  serrure YALE et imposte vitrée (Selon le plan en annexe) y compris les arrêts de portes en caoutchouc</t>
  </si>
  <si>
    <t>10.02.1.2</t>
  </si>
  <si>
    <t>Portes isoplanes de 90x250 avec  serrure YALE et imposte vitrée (Selon le plan en annexe) y compris les arrêts de portes en  caoutchouc</t>
  </si>
  <si>
    <t>10.02.1.3</t>
  </si>
  <si>
    <t>Portes métalliques pleines de 180X250 avec serrure YALE (Selon le plan en annexe) y compris les arrêts de portes en  caoutchouc</t>
  </si>
  <si>
    <t>10.02.2</t>
  </si>
  <si>
    <t xml:space="preserve">FENETRES </t>
  </si>
  <si>
    <t>10.02.2.1</t>
  </si>
  <si>
    <t>Fenêtres métalliques à Lamelles NACO et les barres antivol de 1,5x1,6m² avec vitres ordinaires de 5 mm (Selon le plan en annexe)</t>
  </si>
  <si>
    <t>10.02.2.2</t>
  </si>
  <si>
    <t>Fenêtres métalliques à Lamelles NACO et les barres antivol de 1,8x2,5 avec vitres ordinaires de 5 mm (Selon le plan en annexe)</t>
  </si>
  <si>
    <t>10.02.2.3</t>
  </si>
  <si>
    <t>Fenêtres métalliques à Lamelles NACO et les barres antivol de 1,19x0,60avec vitres ordinaires de 5 mm (Selon le plan en annexe)</t>
  </si>
  <si>
    <t>10.02.2.4</t>
  </si>
  <si>
    <t>Fenêtres métalliques à Lamelles NACO et les barres antivol de 0,9x1,1 avec vitres ordinaires de 5 mm (Selon le plan en annexe)</t>
  </si>
  <si>
    <t>10.02.2.5</t>
  </si>
  <si>
    <t>Fenêtres métalliques à Lamelles NACO et les barres antivolde 0,7x1 avec vitres ordinaires de 5 mm (Selon le plan en annexe)</t>
  </si>
  <si>
    <t>10.02.3</t>
  </si>
  <si>
    <t>10.02.3.3</t>
  </si>
  <si>
    <t>10.02.3.4</t>
  </si>
  <si>
    <t>10.02.3.5</t>
  </si>
  <si>
    <t xml:space="preserve">Peinture glycérophtalique sur les huisseries </t>
  </si>
  <si>
    <t>11.02</t>
  </si>
  <si>
    <t>11.02.1</t>
  </si>
  <si>
    <t>Peinture acrylique sur enduits et sur faux plafond Gyprocs</t>
  </si>
  <si>
    <t>W.C. type anglais pour PMR</t>
  </si>
  <si>
    <t>12.02.1.1</t>
  </si>
  <si>
    <t>Réseau d'Alimentation en tuyaux PPR de diam 1/2'' à l'intérieur des bâtiments</t>
  </si>
  <si>
    <t>FF</t>
  </si>
  <si>
    <t>12.02.2</t>
  </si>
  <si>
    <t>12.02.2.1</t>
  </si>
  <si>
    <t>Réseau d'Evacuation en tuyaux PVC de diam 75 et 110mm à l'intérieur des bâtiments</t>
  </si>
  <si>
    <t>12.02.3</t>
  </si>
  <si>
    <t>12.02.3.1</t>
  </si>
  <si>
    <t>12.02.3.2</t>
  </si>
  <si>
    <t>12.02.3.3</t>
  </si>
  <si>
    <t>12.02.3.4</t>
  </si>
  <si>
    <t>13.00.2</t>
  </si>
  <si>
    <t>Raccordement du Tableau Divisionnaire TD2</t>
  </si>
  <si>
    <t>13.02.2</t>
  </si>
  <si>
    <t>Câble industriel armé 5x10mm2 (3P+N) U-1000 RVFV ou équivalent pour alimentation du TD2 pour Etage + Alimentation des prises ondulées (3x6mm2)</t>
  </si>
  <si>
    <t>Tableau Divisionnaire équipé et câblé (TD2)</t>
  </si>
  <si>
    <t>Conduit flexile annelé ordinaire, diam 3/4''</t>
  </si>
  <si>
    <t>Bouton poussoir encastré 10/16A, 240V AC</t>
  </si>
  <si>
    <t>13.07.5</t>
  </si>
  <si>
    <t>Télérupteur modulaire sur rail DIN 240V AC /16A</t>
  </si>
  <si>
    <t>Téléphonie et informatique</t>
  </si>
  <si>
    <t xml:space="preserve">Total poste 13.002 :Electricité Etage </t>
  </si>
  <si>
    <t>CONSTRUCTION DE LA PARTIE ETAGE AU-DESSUS DU BLOC MATERNITE</t>
  </si>
  <si>
    <t>Béton armé  pour la rampe</t>
  </si>
  <si>
    <t>m³</t>
  </si>
  <si>
    <t>Au dessus du Bloc Maternité</t>
  </si>
  <si>
    <t>7.02.1.1</t>
  </si>
  <si>
    <t>Fermes en Tubes de 60x40X1,5mm de 14,6m</t>
  </si>
  <si>
    <t>7.02.1.2</t>
  </si>
  <si>
    <t xml:space="preserve">Demi-Fermes en Tubes de 60x40X1,5mm de 13,10 m </t>
  </si>
  <si>
    <t>7.02.1.3</t>
  </si>
  <si>
    <t>Demi-Fermes en Tubes de 60x40X1,5mm de 7,5 m</t>
  </si>
  <si>
    <t>7.02.1.4</t>
  </si>
  <si>
    <t>Demi-Fermes  en Tubes de 60x40X1,5mm de 8,50m</t>
  </si>
  <si>
    <t>Couverture en tôles Auto portant en Aluzinc</t>
  </si>
  <si>
    <t>Faux plafond en plaques PVC sur gîtage en bois</t>
  </si>
  <si>
    <t>Portes métalliques semi-vitrées de 150X250 avec  serrure YALE et imposte vitrée (Selon le plan en annexe) y compris les arrêts de portes en caoutchouc</t>
  </si>
  <si>
    <t>Portes isoplanes de 150x250 avec  serrure YALE et imposte vitrée (Selon le plan en annexe) y compris les arrêts de portes en  caoutchouc</t>
  </si>
  <si>
    <t>Portes isoplanes de 120x250 avec  serrure YALE et imposte vitrée (Selon le plan en annexe) y compris les arrêts de portes en  caoutchouc</t>
  </si>
  <si>
    <t>10.02.1.4</t>
  </si>
  <si>
    <t>Portes isoplanes de 85x250 avec  serrure YALE et imposte vitrée (Selon le plan en annexe) y compris les arrêts de portes en  caoutchouc</t>
  </si>
  <si>
    <t>10.02.1.5</t>
  </si>
  <si>
    <t>Portes isoplanes de 75x250 avec  serrure YALE et imposte vitrée (Selon le plan en annexe) y compris les arrêts de portes en  caoutchouc</t>
  </si>
  <si>
    <t>Fenêtres métalliques à Lamelles NACO et les barres antivol de 1,50x1,54 m² avec vitres ordinaires de 5 mm (Selon le plan en annexe)</t>
  </si>
  <si>
    <t>Fenêtres métalliques à Lamelles NACO et les barres antivol de 1,60x1,20 m² avec vitres ordinaires de 5 mm (Selon le plan en annexe)</t>
  </si>
  <si>
    <t>Fenêtres métalliques à Lamelles NACO et les barres antivol de 0,58x1,10 m² avec vitres ordinaires de 5 mm (Selon le plan en annexe)</t>
  </si>
  <si>
    <t>10.02.3.1</t>
  </si>
  <si>
    <t>Garde corps rampe</t>
  </si>
  <si>
    <t>10.02.3.2</t>
  </si>
  <si>
    <t>Main courante en bois sur garde  corps de l'escalier</t>
  </si>
  <si>
    <t>Peinture acrylique sur enduits</t>
  </si>
  <si>
    <t>12.02.3.5</t>
  </si>
  <si>
    <t>CONSTRUCTION DE LA PARTIE ETAGE AU DESSUS DU BLOC OPERATOIRE</t>
  </si>
  <si>
    <t>Au dessus de la salle d'Opération</t>
  </si>
  <si>
    <t>Fermes en Tubes de 60x40X1,5mm de 15,5 m</t>
  </si>
  <si>
    <t xml:space="preserve">Demi-Fermes en Tubes de 60x40X1,5mm de 8,70 m </t>
  </si>
  <si>
    <t xml:space="preserve">Couverture en tôles ondulées bitumineuses </t>
  </si>
  <si>
    <t>Au dessus des Blocs Soins intensif et Imagerie</t>
  </si>
  <si>
    <t>QUANTITE</t>
  </si>
  <si>
    <t>PRIX UNITAIRE EN EUROS</t>
  </si>
  <si>
    <t xml:space="preserve">PRIX TOTAL EN EUROS  </t>
  </si>
  <si>
    <t>Quantité</t>
  </si>
  <si>
    <t>Prix Unitaire</t>
  </si>
  <si>
    <t xml:space="preserve">Prix Total </t>
  </si>
  <si>
    <t>CONSTRUCTION DU BLOC MEDICO_TECHNIQUE A L'HOPITAL DE DISTRICT DE CIBITOKE</t>
  </si>
  <si>
    <t>Surface bâtie</t>
  </si>
  <si>
    <r>
      <t>m</t>
    </r>
    <r>
      <rPr>
        <b/>
        <vertAlign val="superscript"/>
        <sz val="11"/>
        <color indexed="8"/>
        <rFont val="Segoe UI Symbol"/>
        <family val="2"/>
      </rPr>
      <t>2</t>
    </r>
    <r>
      <rPr>
        <sz val="11"/>
        <color indexed="8"/>
        <rFont val="Calibri"/>
        <family val="2"/>
      </rPr>
      <t/>
    </r>
  </si>
  <si>
    <t>Surface bloc RDC</t>
  </si>
  <si>
    <t>Surface du 1ér étage</t>
  </si>
  <si>
    <t>Surface des trottoirs</t>
  </si>
  <si>
    <r>
      <t>m</t>
    </r>
    <r>
      <rPr>
        <b/>
        <vertAlign val="superscript"/>
        <sz val="11"/>
        <color indexed="8"/>
        <rFont val="Segoe UI Symbol"/>
        <family val="2"/>
      </rPr>
      <t>2</t>
    </r>
  </si>
  <si>
    <t>TC1</t>
  </si>
  <si>
    <t>TC2</t>
  </si>
  <si>
    <t>TF-TC</t>
  </si>
  <si>
    <t>TC</t>
  </si>
  <si>
    <t>TF &amp; TC</t>
  </si>
  <si>
    <t>6.02.1.1</t>
  </si>
  <si>
    <t>Rejointoyage des murs extérieurs</t>
  </si>
  <si>
    <t>TF</t>
  </si>
  <si>
    <r>
      <t>m</t>
    </r>
    <r>
      <rPr>
        <strike/>
        <vertAlign val="superscript"/>
        <sz val="11"/>
        <color theme="1"/>
        <rFont val="Segoe UI Symbol"/>
        <family val="2"/>
      </rPr>
      <t>2</t>
    </r>
  </si>
  <si>
    <t>CONSTRUCTION DU BUREAU DE DISTRICT SANITAIRE MABAYI</t>
  </si>
  <si>
    <t>DEVIS ESTIMATIF ET QUANTITATIF (DQE)  - BUREAU DE DISTRICT SANITAIRE BUKINANYANA</t>
  </si>
  <si>
    <t>Total ( RDC+ 1ét étage)</t>
  </si>
  <si>
    <t>Nbr</t>
  </si>
  <si>
    <t>Long (m)</t>
  </si>
  <si>
    <t>Larg (m)</t>
  </si>
  <si>
    <t>H (m)</t>
  </si>
  <si>
    <t>B (m)</t>
  </si>
  <si>
    <t>b (m)</t>
  </si>
  <si>
    <t>section</t>
  </si>
  <si>
    <t>Quantité à exécuter</t>
  </si>
  <si>
    <t>RADIOGRAPHIE</t>
  </si>
  <si>
    <t>Axe A</t>
  </si>
  <si>
    <t>Mur de la chambre échographie, ép 40 cm</t>
  </si>
  <si>
    <t>Axe B</t>
  </si>
  <si>
    <t>Axe C</t>
  </si>
  <si>
    <t>Axe D</t>
  </si>
  <si>
    <t>Axe E</t>
  </si>
  <si>
    <t>SOINS INTENSIFS</t>
  </si>
  <si>
    <t>Pharmacie</t>
  </si>
  <si>
    <t>WC à coté</t>
  </si>
  <si>
    <t>Mur ajouré</t>
  </si>
  <si>
    <t>BLOC OPERATOIRE</t>
  </si>
  <si>
    <t>salle de garde + vestiaire</t>
  </si>
  <si>
    <t>Utilité propre</t>
  </si>
  <si>
    <t>Salle d'opération 1</t>
  </si>
  <si>
    <t>Salle d'opération 2</t>
  </si>
  <si>
    <t>Salle d'eau entre les salles opératoire</t>
  </si>
  <si>
    <t>Salle de réveil</t>
  </si>
  <si>
    <t>Entrée à côté</t>
  </si>
  <si>
    <t>MATERNITE</t>
  </si>
  <si>
    <t>Locale entrée en provenance du Bloc Op</t>
  </si>
  <si>
    <t>Salle d'accouchement</t>
  </si>
  <si>
    <t>Réa nouveau né (2)</t>
  </si>
  <si>
    <t>Salle d'attente/travail</t>
  </si>
  <si>
    <t>Soins infirmier</t>
  </si>
  <si>
    <t>Bureau</t>
  </si>
  <si>
    <t>Corridors</t>
  </si>
  <si>
    <t>Postpartum</t>
  </si>
  <si>
    <t>2 chambres + 2 sanitaires</t>
  </si>
  <si>
    <t>Sous-total</t>
  </si>
  <si>
    <t xml:space="preserve">sous-Total poste 3 : TERRASSEMENTS </t>
  </si>
  <si>
    <t>32 p</t>
  </si>
  <si>
    <t>Nombre de colonnes (74)</t>
  </si>
  <si>
    <t>30 p</t>
  </si>
  <si>
    <t>12 p</t>
  </si>
  <si>
    <t>Bloc Op RDC</t>
  </si>
  <si>
    <t xml:space="preserve">FMV 58x77 </t>
  </si>
  <si>
    <t>FMV 229X88</t>
  </si>
  <si>
    <t>FMV 229X154</t>
  </si>
  <si>
    <t>FMV 150X154</t>
  </si>
  <si>
    <t>FMV 58x110</t>
  </si>
  <si>
    <t>FMV 115X154</t>
  </si>
  <si>
    <t>FMV 165,5X88</t>
  </si>
  <si>
    <t>FMV 58X176</t>
  </si>
  <si>
    <t>Bloc Soins intensifs RDC</t>
  </si>
  <si>
    <t>Bloc Imageries RDC</t>
  </si>
  <si>
    <t>Bloc Maternité RDC</t>
  </si>
  <si>
    <t>FMV 160X120</t>
  </si>
  <si>
    <t>Longueur utile</t>
  </si>
  <si>
    <t>Largeur utile</t>
  </si>
  <si>
    <t>Nbre de poutrelles</t>
  </si>
  <si>
    <t>Volume des poutrelle</t>
  </si>
  <si>
    <t>Surface totale + poutrelle</t>
  </si>
  <si>
    <t>Surface occupée par les poutrelles</t>
  </si>
  <si>
    <t>3.02.7.3</t>
  </si>
  <si>
    <t>Auvent : Béton armé de dalle auvent en houdris et poutrelles 
+ béton coulé sur place</t>
  </si>
  <si>
    <t>3.02.7.3.1</t>
  </si>
  <si>
    <t>Auvent en béton armé coulé</t>
  </si>
  <si>
    <t>3.02.7.4.2</t>
  </si>
  <si>
    <t>Béton armé pour poutre auvent</t>
  </si>
  <si>
    <t>Béton armé Rampe</t>
  </si>
  <si>
    <t>Poteaux d'appui</t>
  </si>
  <si>
    <t>,</t>
  </si>
  <si>
    <t>Surface bâtiment</t>
  </si>
  <si>
    <t>Trottoir</t>
  </si>
  <si>
    <t>Hérisson _ Dalle de sol</t>
  </si>
  <si>
    <t>Hérisson _ Trottoir</t>
  </si>
  <si>
    <t>Ouvertures</t>
  </si>
  <si>
    <t>Fenêtres</t>
  </si>
  <si>
    <t>Portes</t>
  </si>
  <si>
    <t>PI 85X250</t>
  </si>
  <si>
    <t>PI 75X250</t>
  </si>
  <si>
    <t>PI 120X250</t>
  </si>
  <si>
    <t>PM 150X250</t>
  </si>
  <si>
    <t>PI 85X251</t>
  </si>
  <si>
    <t>PI 150X250</t>
  </si>
  <si>
    <t>PM 85X250</t>
  </si>
  <si>
    <t>PM 120X250</t>
  </si>
  <si>
    <t>Hébergement au dessus du Bloc Matérnité Etage</t>
  </si>
  <si>
    <t>Longueur développée - Hébergement Matérnité</t>
  </si>
  <si>
    <t>Hébergement au dessus du Bloc Opératoire _ Etage</t>
  </si>
  <si>
    <t>Longueur développée</t>
  </si>
  <si>
    <t>Hébergement au dessus du Bloc Imagerie _ Etage</t>
  </si>
  <si>
    <t>Hébergement au dessus du Bloc Soins intensifs _ Etage</t>
  </si>
  <si>
    <t xml:space="preserve">Les ouvertures -Baies </t>
  </si>
  <si>
    <t>6.01.1.1</t>
  </si>
  <si>
    <t>Rejointoyage des murs extérieurs et intérieurs</t>
  </si>
  <si>
    <t>Vestiaire EPI</t>
  </si>
  <si>
    <t>Chambre de garde</t>
  </si>
  <si>
    <t>Salle d'opération</t>
  </si>
  <si>
    <t>Sanitaire Bureau</t>
  </si>
  <si>
    <t>Sanitaire (2)</t>
  </si>
  <si>
    <t>Sanitaires</t>
  </si>
  <si>
    <t>Paillasse</t>
  </si>
  <si>
    <t>Revêtement de sols en chape lissée, teintée au rouge</t>
  </si>
  <si>
    <t>contour</t>
  </si>
  <si>
    <t>zone entre Soins intensif et Imagerie</t>
  </si>
  <si>
    <t>voir revêtement de sol</t>
  </si>
  <si>
    <t>Salle de garde (3 pces)</t>
  </si>
  <si>
    <t>Sanitaire Ordinaire</t>
  </si>
  <si>
    <t>Sanitaire (2 pces)</t>
  </si>
  <si>
    <t>Sanitaire à côté du local propre</t>
  </si>
  <si>
    <t xml:space="preserve">Rejointoyage des murs extérieurs et intérieurs y compris la ceinture extérieure </t>
  </si>
  <si>
    <t xml:space="preserve">Bloc Op </t>
  </si>
  <si>
    <t>Chambre 1 (6 lits)</t>
  </si>
  <si>
    <t>Chambre 2 (6 lits)</t>
  </si>
  <si>
    <t>Chambre 3 (3 lits)</t>
  </si>
  <si>
    <t>Sanitaires (2pces)</t>
  </si>
  <si>
    <t>Chambre de garde/individuelle (2pces)</t>
  </si>
  <si>
    <t>Corridor (1)entre les blocs</t>
  </si>
  <si>
    <t>Bloc Soins intensifs</t>
  </si>
  <si>
    <t>Chambre 2 (3 lits)</t>
  </si>
  <si>
    <t>Bloc Imageries</t>
  </si>
  <si>
    <t>Chambre à 4 lits (2pces)</t>
  </si>
  <si>
    <t>Chambre à 2 lits (1pce)</t>
  </si>
  <si>
    <t>Salle d'attente</t>
  </si>
  <si>
    <t>Corridor (2)</t>
  </si>
  <si>
    <t>Bloc Maternité</t>
  </si>
  <si>
    <t>Chambre 1 à 6 lits</t>
  </si>
  <si>
    <t>Chambre 2 à 6 lits</t>
  </si>
  <si>
    <t>Chambre 3 à 4 lits</t>
  </si>
  <si>
    <t>Chambre 4 à 4 lits</t>
  </si>
  <si>
    <t>Chambre 5 à 4 lits</t>
  </si>
  <si>
    <t>Soins infirmiers</t>
  </si>
  <si>
    <t>Chambre de garde (2 pces)</t>
  </si>
  <si>
    <t>Sanitaires /Garde</t>
  </si>
  <si>
    <t>Sanitaires /Commune</t>
  </si>
  <si>
    <t>A définir</t>
  </si>
  <si>
    <t>7.01.1</t>
  </si>
  <si>
    <t>Demi -fermes en Tubes de 60x40X1,5mm de 8,50m</t>
  </si>
  <si>
    <t>7.01.1.3</t>
  </si>
  <si>
    <t>Demi -fermes en Tubes de 60x40X1,5mm de 6m</t>
  </si>
  <si>
    <t>7.01.1.4</t>
  </si>
  <si>
    <t>Demi -fermes en Tubes de 60x40X1,5mm de 3m</t>
  </si>
  <si>
    <t>7.01.2</t>
  </si>
  <si>
    <t>7.01.2.1</t>
  </si>
  <si>
    <t>7.01.2.2</t>
  </si>
  <si>
    <t>Faîtières et arrêtiers pour tôles ondulées bitumineuses</t>
  </si>
  <si>
    <t>7.01.2.3</t>
  </si>
  <si>
    <t>7.01.2.4</t>
  </si>
  <si>
    <t>Solin</t>
  </si>
  <si>
    <t>7.01.2.5</t>
  </si>
  <si>
    <t>Gouttières en tôles Alu zinc prélaqué Utema</t>
  </si>
  <si>
    <t>7.01.2.6</t>
  </si>
  <si>
    <t>7.01.2.7</t>
  </si>
  <si>
    <t>Etanchéité de la dalle - Auvent entrée</t>
  </si>
  <si>
    <t>10.01.2.11</t>
  </si>
  <si>
    <t>à continuer à partir d'ici</t>
  </si>
  <si>
    <t>10.01.2.12</t>
  </si>
  <si>
    <t>10.01.2.13</t>
  </si>
  <si>
    <r>
      <t>m</t>
    </r>
    <r>
      <rPr>
        <vertAlign val="superscript"/>
        <sz val="11"/>
        <color rgb="FFFF0000"/>
        <rFont val="Segoe UI Symbol"/>
        <family val="2"/>
      </rPr>
      <t>2</t>
    </r>
  </si>
  <si>
    <t>Garde corps Rampe</t>
  </si>
  <si>
    <t>Portes isoplanes de 91x212 avec  serrure YALE et imposte vitrée (Selon le plan en annexe) y compris les arrêts de portes en  caoutchouc</t>
  </si>
  <si>
    <t>Portes métalliques pleines de 91X252 avec serrure YALE (Selon le plan en annexe) y compris les arrêts de portes en  caoutchouc</t>
  </si>
  <si>
    <t>Fenêtres métalliques à Lamelles NACO et les barres antivol de 1,75x1,62m² avec vitres ordinaires de 5 mm (Selon le plan en annexe)</t>
  </si>
  <si>
    <t>Fenêtres métalliques à Lamelles NACO et les barres antivol de 1,19x1,62 avec vitres ordinaires de 5 mm (Selon le plan en annexe)</t>
  </si>
  <si>
    <t>Fenêtres métalliques à Lamelles NACO et les barres antivol de 0,91x0,60 avec vitres ordinaires de 5 mm (Selon le plan en annexe)</t>
  </si>
  <si>
    <t>Fenêtres métalliques à Lamelles NACO et les barres antivolde 1,75x2,52 avec vitres ordinaires de 5 mm (Selon le plan en annexe)</t>
  </si>
  <si>
    <t>Garde corps escalier</t>
  </si>
  <si>
    <t>Bloc Op+Imagérie+Soins intensifs</t>
  </si>
  <si>
    <t>Axe F</t>
  </si>
  <si>
    <t>Axe G</t>
  </si>
  <si>
    <t>Axe 1</t>
  </si>
  <si>
    <t>Axe 2</t>
  </si>
  <si>
    <t>Axe 3</t>
  </si>
  <si>
    <t>Axe 4</t>
  </si>
  <si>
    <t>Axe 5</t>
  </si>
  <si>
    <t>Axe 6</t>
  </si>
  <si>
    <t>Axe 7</t>
  </si>
  <si>
    <t>Ep : 10 cm</t>
  </si>
  <si>
    <t>Axe 8</t>
  </si>
  <si>
    <t>Axe 9</t>
  </si>
  <si>
    <t>Axe 10</t>
  </si>
  <si>
    <t>Axe 11</t>
  </si>
  <si>
    <t>Axe 12</t>
  </si>
  <si>
    <t>Axe 13</t>
  </si>
  <si>
    <t>Axe 14</t>
  </si>
  <si>
    <t>Axe 15</t>
  </si>
  <si>
    <t>Huisseries</t>
  </si>
  <si>
    <t>Axe H</t>
  </si>
  <si>
    <t>Axe I</t>
  </si>
  <si>
    <t>Axe J</t>
  </si>
  <si>
    <t>Axe K</t>
  </si>
  <si>
    <t>Axe L</t>
  </si>
  <si>
    <t>Axe M</t>
  </si>
  <si>
    <t xml:space="preserve">Axe N </t>
  </si>
  <si>
    <t>Axe 16</t>
  </si>
  <si>
    <t>Axe 17 , 18, 19, 20, 21  &amp; 22</t>
  </si>
  <si>
    <t>Axe 23</t>
  </si>
  <si>
    <t>Axe 24</t>
  </si>
  <si>
    <t>Axe 25</t>
  </si>
  <si>
    <t>Confert plan</t>
  </si>
  <si>
    <t>11.02.2</t>
  </si>
  <si>
    <t>12.01.3.6</t>
  </si>
  <si>
    <t>Recap</t>
  </si>
  <si>
    <t>DQE Loc Médico TechniqueTF+TC1+TC2</t>
  </si>
  <si>
    <t>FC1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</si>
</sst>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_-* #,##0\ _€_-;\-* #,##0\ _€_-;_-* &quot;-&quot;??\ _€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3"/>
      <name val="Segoe UI Symbol"/>
      <family val="2"/>
    </font>
    <font>
      <sz val="11"/>
      <color theme="1"/>
      <name val="Segoe UI Symbol"/>
      <family val="2"/>
    </font>
    <font>
      <b/>
      <sz val="11"/>
      <name val="Segoe UI Symbol"/>
      <family val="2"/>
    </font>
    <font>
      <b/>
      <vertAlign val="superscript"/>
      <sz val="11"/>
      <color indexed="8"/>
      <name val="Segoe UI Symbol"/>
      <family val="2"/>
    </font>
    <font>
      <sz val="11"/>
      <color indexed="8"/>
      <name val="Calibri"/>
      <family val="2"/>
    </font>
    <font>
      <sz val="11"/>
      <name val="Segoe UI Symbol"/>
      <family val="2"/>
    </font>
    <font>
      <vertAlign val="superscript"/>
      <sz val="11"/>
      <color indexed="8"/>
      <name val="Segoe UI Symbol"/>
      <family val="2"/>
    </font>
    <font>
      <vertAlign val="superscript"/>
      <sz val="11"/>
      <color theme="1"/>
      <name val="Segoe UI Symbol"/>
      <family val="2"/>
    </font>
    <font>
      <sz val="11"/>
      <color indexed="8"/>
      <name val="Segoe UI Symbol"/>
      <family val="2"/>
    </font>
    <font>
      <sz val="11"/>
      <color rgb="FFFF0000"/>
      <name val="Segoe UI Symbol"/>
      <family val="2"/>
    </font>
    <font>
      <b/>
      <sz val="11"/>
      <color theme="1"/>
      <name val="Arial"/>
      <family val="2"/>
    </font>
    <font>
      <sz val="11"/>
      <color theme="8" tint="-0.249977111117893"/>
      <name val="Segoe UI Symbol"/>
      <family val="2"/>
    </font>
    <font>
      <sz val="11"/>
      <color rgb="FF00B050"/>
      <name val="Segoe UI Symbol"/>
      <family val="2"/>
    </font>
    <font>
      <b/>
      <sz val="11"/>
      <color rgb="FF00B050"/>
      <name val="Segoe UI Symbol"/>
      <family val="2"/>
    </font>
    <font>
      <vertAlign val="superscript"/>
      <sz val="11"/>
      <color rgb="FFFF0000"/>
      <name val="Segoe UI Symbol"/>
      <family val="2"/>
    </font>
    <font>
      <strike/>
      <sz val="11"/>
      <color theme="1"/>
      <name val="Segoe UI Symbol"/>
      <family val="2"/>
    </font>
    <font>
      <strike/>
      <vertAlign val="superscript"/>
      <sz val="11"/>
      <color theme="1"/>
      <name val="Segoe UI Symbo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4" fillId="0" borderId="0"/>
  </cellStyleXfs>
  <cellXfs count="234">
    <xf numFmtId="0" fontId="0" fillId="0" borderId="0" xfId="0"/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8" fillId="0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center"/>
    </xf>
    <xf numFmtId="165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4" fillId="0" borderId="1" xfId="0" applyNumberFormat="1" applyFont="1" applyBorder="1" applyAlignment="1">
      <alignment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166" fontId="2" fillId="0" borderId="1" xfId="1" applyNumberFormat="1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4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2" fontId="4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49" fontId="4" fillId="4" borderId="0" xfId="0" applyNumberFormat="1" applyFont="1" applyFill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8" fillId="8" borderId="1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8" fillId="8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right" vertical="center"/>
    </xf>
    <xf numFmtId="0" fontId="8" fillId="11" borderId="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164" fontId="4" fillId="11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right" vertical="center"/>
    </xf>
    <xf numFmtId="0" fontId="8" fillId="12" borderId="1" xfId="0" applyFont="1" applyFill="1" applyBorder="1" applyAlignment="1">
      <alignment horizontal="center" vertical="center"/>
    </xf>
    <xf numFmtId="164" fontId="4" fillId="1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5" fontId="18" fillId="13" borderId="1" xfId="0" applyNumberFormat="1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vertical="center"/>
    </xf>
    <xf numFmtId="0" fontId="19" fillId="13" borderId="1" xfId="0" applyFont="1" applyFill="1" applyBorder="1" applyAlignment="1">
      <alignment horizontal="center" vertical="center"/>
    </xf>
    <xf numFmtId="164" fontId="18" fillId="13" borderId="1" xfId="1" applyFont="1" applyFill="1" applyBorder="1" applyAlignment="1">
      <alignment vertical="center" wrapText="1"/>
    </xf>
    <xf numFmtId="164" fontId="18" fillId="13" borderId="1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18" fillId="1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6" fontId="2" fillId="0" borderId="3" xfId="1" applyNumberFormat="1" applyFont="1" applyFill="1" applyBorder="1" applyAlignment="1">
      <alignment horizontal="left" vertical="center"/>
    </xf>
    <xf numFmtId="164" fontId="8" fillId="0" borderId="3" xfId="1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4" fontId="18" fillId="13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" applyFont="1"/>
    <xf numFmtId="164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165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center" wrapText="1"/>
    </xf>
    <xf numFmtId="0" fontId="22" fillId="0" borderId="1" xfId="2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4" fillId="0" borderId="1" xfId="0" applyFont="1" applyBorder="1"/>
    <xf numFmtId="0" fontId="22" fillId="0" borderId="1" xfId="0" applyFont="1" applyBorder="1" applyAlignment="1">
      <alignment horizontal="right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165" fontId="22" fillId="14" borderId="1" xfId="0" applyNumberFormat="1" applyFont="1" applyFill="1" applyBorder="1" applyAlignment="1">
      <alignment horizontal="left" vertical="center" wrapText="1"/>
    </xf>
    <xf numFmtId="0" fontId="21" fillId="14" borderId="1" xfId="0" applyFont="1" applyFill="1" applyBorder="1" applyAlignment="1">
      <alignment vertical="center" wrapText="1"/>
    </xf>
    <xf numFmtId="0" fontId="21" fillId="14" borderId="1" xfId="0" applyFont="1" applyFill="1" applyBorder="1" applyAlignment="1">
      <alignment horizontal="center" vertical="center" wrapText="1"/>
    </xf>
    <xf numFmtId="4" fontId="21" fillId="14" borderId="1" xfId="0" applyNumberFormat="1" applyFont="1" applyFill="1" applyBorder="1" applyAlignment="1">
      <alignment horizontal="center" vertical="center" wrapText="1"/>
    </xf>
    <xf numFmtId="4" fontId="22" fillId="14" borderId="1" xfId="0" applyNumberFormat="1" applyFont="1" applyFill="1" applyBorder="1" applyAlignment="1">
      <alignment horizontal="center" vertical="center" wrapText="1"/>
    </xf>
    <xf numFmtId="0" fontId="21" fillId="15" borderId="0" xfId="0" applyFont="1" applyFill="1" applyAlignment="1">
      <alignment vertical="center" wrapText="1"/>
    </xf>
    <xf numFmtId="0" fontId="21" fillId="15" borderId="13" xfId="0" applyFont="1" applyFill="1" applyBorder="1" applyAlignment="1">
      <alignment vertical="center" wrapText="1"/>
    </xf>
    <xf numFmtId="164" fontId="5" fillId="0" borderId="0" xfId="0" applyNumberFormat="1" applyFont="1" applyAlignment="1">
      <alignment horizontal="left" vertical="center" wrapText="1"/>
    </xf>
    <xf numFmtId="164" fontId="4" fillId="8" borderId="1" xfId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horizontal="left" vertical="center"/>
    </xf>
    <xf numFmtId="166" fontId="4" fillId="0" borderId="1" xfId="1" applyNumberFormat="1" applyFont="1" applyFill="1" applyBorder="1" applyAlignment="1">
      <alignment horizontal="left" vertical="center"/>
    </xf>
    <xf numFmtId="164" fontId="5" fillId="11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left" vertical="center"/>
    </xf>
    <xf numFmtId="166" fontId="2" fillId="9" borderId="1" xfId="1" applyNumberFormat="1" applyFont="1" applyFill="1" applyBorder="1" applyAlignment="1">
      <alignment horizontal="left" vertical="center"/>
    </xf>
    <xf numFmtId="164" fontId="5" fillId="1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1" fillId="15" borderId="13" xfId="0" applyFont="1" applyFill="1" applyBorder="1" applyAlignment="1">
      <alignment horizontal="left" vertical="center" wrapText="1"/>
    </xf>
    <xf numFmtId="0" fontId="21" fillId="15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13AE0482-399B-4498-9045-D2F971F5C6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l&#232;ment%20FICHIER%20ENTREPRISE%20-DQE%20MARCHE%20MUSENYI-GIFUGW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SSIER%20UNICEF\clement%20grabave%20Lyc&#233;e%20Mun.KIBENGA%20_DAO%20Relanc&#233;%20analy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abelbe-my.sharepoint.com/personal/aimable_mfuranzima_enabel_be/Documents/Documents/Pour%20traitement/Pr&#233;paration%20-%20HD%20de%20Cibitoke/250811%20M&#233;tr&#233;%20Bloc%20technique%20HD%20Cibitok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MFURANZIMA/OneDrive%20-%20ENABEL/Documents/PROJET%20-%20SANTE/Province%20Sanitaire%20de%20Cibitoke/BDI%2010088%20_%20Construction%20BDS%20Mabayi/Dossier%20d'ex&#233;cution/D.E/BDI23005-10088-ANNEXE%20III-DQE-BDS%20MABAYI%20cor.xlsx?5ECC51E8" TargetMode="External"/><Relationship Id="rId1" Type="http://schemas.openxmlformats.org/officeDocument/2006/relationships/externalLinkPath" Target="file:///\\5ECC51E8\BDI23005-10088-ANNEXE%20III-DQE-BDS%20MABAYI%20c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ereau des prix unitaires"/>
      <sheetName val="DEVIS QUANTITATIF ESTIMATIF"/>
      <sheetName val="macr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ereau des prix unitaires"/>
      <sheetName val="DEVIS QUANTITATIF ESTIMATIF"/>
      <sheetName val="macro"/>
      <sheetName val="Soumission"/>
      <sheetName val="Bordereau des prix"/>
      <sheetName val="CDS KAGOZI (2)"/>
      <sheetName val="CDS RUSIMBUKO (2)"/>
      <sheetName val="CDS GARUNGURWE"/>
      <sheetName val="CDS RUSIMBUKO"/>
      <sheetName val="CDS KAGOZI"/>
      <sheetName val="CDS GITWA"/>
      <sheetName val="CDS CAMP MUSAS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ré Bloc Médico Techn"/>
      <sheetName val="DQE BDS (3)"/>
      <sheetName val="DQE Bloc "/>
      <sheetName val="Détails M _ Bloc Technique"/>
      <sheetName val="Récap"/>
    </sheetNames>
    <sheetDataSet>
      <sheetData sheetId="0" refreshError="1"/>
      <sheetData sheetId="1" refreshError="1"/>
      <sheetData sheetId="2" refreshError="1"/>
      <sheetData sheetId="3">
        <row r="449">
          <cell r="M449">
            <v>-21.12</v>
          </cell>
        </row>
        <row r="450">
          <cell r="M450">
            <v>-3.19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U BDS "/>
      <sheetName val="DQE BDS"/>
      <sheetName val="DQE BDS "/>
      <sheetName val="BPU AMENAGEMENT EXTERIEUR "/>
      <sheetName val="DQE DES AMENAGEMENTS EXTERIEUR "/>
      <sheetName val="BPU GUERITE+GE"/>
      <sheetName val="DQE GUERITE +GE"/>
      <sheetName val="RECAPITULATIF "/>
    </sheetNames>
    <sheetDataSet>
      <sheetData sheetId="0" refreshError="1">
        <row r="16">
          <cell r="E16"/>
        </row>
        <row r="185">
          <cell r="E185"/>
        </row>
        <row r="222">
          <cell r="E222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6663-E495-4A1D-8E73-94545A858C85}">
  <sheetPr>
    <tabColor rgb="FFFFFF00"/>
  </sheetPr>
  <dimension ref="A2:F557"/>
  <sheetViews>
    <sheetView topLeftCell="A519" zoomScale="85" zoomScaleNormal="85" zoomScaleSheetLayoutView="115" workbookViewId="0">
      <selection activeCell="T530" sqref="T530"/>
    </sheetView>
  </sheetViews>
  <sheetFormatPr defaultColWidth="9.140625" defaultRowHeight="16.899999999999999"/>
  <cols>
    <col min="1" max="1" width="13.28515625" style="7" bestFit="1" customWidth="1"/>
    <col min="2" max="2" width="70" style="6" customWidth="1"/>
    <col min="3" max="3" width="9.5703125" style="3" customWidth="1"/>
    <col min="4" max="4" width="21.7109375" style="5" bestFit="1" customWidth="1"/>
    <col min="5" max="5" width="33.5703125" style="5" customWidth="1"/>
    <col min="6" max="6" width="20.7109375" style="6" customWidth="1"/>
    <col min="7" max="201" width="9.140625" style="6"/>
    <col min="202" max="202" width="10.7109375" style="6" bestFit="1" customWidth="1"/>
    <col min="203" max="203" width="74" style="6" customWidth="1"/>
    <col min="204" max="204" width="15" style="6" customWidth="1"/>
    <col min="205" max="205" width="13.42578125" style="6" customWidth="1"/>
    <col min="206" max="206" width="17.7109375" style="6" customWidth="1"/>
    <col min="207" max="207" width="21.7109375" style="6" customWidth="1"/>
    <col min="208" max="215" width="0" style="6" hidden="1" customWidth="1"/>
    <col min="216" max="457" width="9.140625" style="6"/>
    <col min="458" max="458" width="10.7109375" style="6" bestFit="1" customWidth="1"/>
    <col min="459" max="459" width="74" style="6" customWidth="1"/>
    <col min="460" max="460" width="15" style="6" customWidth="1"/>
    <col min="461" max="461" width="13.42578125" style="6" customWidth="1"/>
    <col min="462" max="462" width="17.7109375" style="6" customWidth="1"/>
    <col min="463" max="463" width="21.7109375" style="6" customWidth="1"/>
    <col min="464" max="471" width="0" style="6" hidden="1" customWidth="1"/>
    <col min="472" max="713" width="9.140625" style="6"/>
    <col min="714" max="714" width="10.7109375" style="6" bestFit="1" customWidth="1"/>
    <col min="715" max="715" width="74" style="6" customWidth="1"/>
    <col min="716" max="716" width="15" style="6" customWidth="1"/>
    <col min="717" max="717" width="13.42578125" style="6" customWidth="1"/>
    <col min="718" max="718" width="17.7109375" style="6" customWidth="1"/>
    <col min="719" max="719" width="21.7109375" style="6" customWidth="1"/>
    <col min="720" max="727" width="0" style="6" hidden="1" customWidth="1"/>
    <col min="728" max="969" width="9.140625" style="6"/>
    <col min="970" max="970" width="10.7109375" style="6" bestFit="1" customWidth="1"/>
    <col min="971" max="971" width="74" style="6" customWidth="1"/>
    <col min="972" max="972" width="15" style="6" customWidth="1"/>
    <col min="973" max="973" width="13.42578125" style="6" customWidth="1"/>
    <col min="974" max="974" width="17.7109375" style="6" customWidth="1"/>
    <col min="975" max="975" width="21.7109375" style="6" customWidth="1"/>
    <col min="976" max="983" width="0" style="6" hidden="1" customWidth="1"/>
    <col min="984" max="1225" width="9.140625" style="6"/>
    <col min="1226" max="1226" width="10.7109375" style="6" bestFit="1" customWidth="1"/>
    <col min="1227" max="1227" width="74" style="6" customWidth="1"/>
    <col min="1228" max="1228" width="15" style="6" customWidth="1"/>
    <col min="1229" max="1229" width="13.42578125" style="6" customWidth="1"/>
    <col min="1230" max="1230" width="17.7109375" style="6" customWidth="1"/>
    <col min="1231" max="1231" width="21.7109375" style="6" customWidth="1"/>
    <col min="1232" max="1239" width="0" style="6" hidden="1" customWidth="1"/>
    <col min="1240" max="1481" width="9.140625" style="6"/>
    <col min="1482" max="1482" width="10.7109375" style="6" bestFit="1" customWidth="1"/>
    <col min="1483" max="1483" width="74" style="6" customWidth="1"/>
    <col min="1484" max="1484" width="15" style="6" customWidth="1"/>
    <col min="1485" max="1485" width="13.42578125" style="6" customWidth="1"/>
    <col min="1486" max="1486" width="17.7109375" style="6" customWidth="1"/>
    <col min="1487" max="1487" width="21.7109375" style="6" customWidth="1"/>
    <col min="1488" max="1495" width="0" style="6" hidden="1" customWidth="1"/>
    <col min="1496" max="1737" width="9.140625" style="6"/>
    <col min="1738" max="1738" width="10.7109375" style="6" bestFit="1" customWidth="1"/>
    <col min="1739" max="1739" width="74" style="6" customWidth="1"/>
    <col min="1740" max="1740" width="15" style="6" customWidth="1"/>
    <col min="1741" max="1741" width="13.42578125" style="6" customWidth="1"/>
    <col min="1742" max="1742" width="17.7109375" style="6" customWidth="1"/>
    <col min="1743" max="1743" width="21.7109375" style="6" customWidth="1"/>
    <col min="1744" max="1751" width="0" style="6" hidden="1" customWidth="1"/>
    <col min="1752" max="1993" width="9.140625" style="6"/>
    <col min="1994" max="1994" width="10.7109375" style="6" bestFit="1" customWidth="1"/>
    <col min="1995" max="1995" width="74" style="6" customWidth="1"/>
    <col min="1996" max="1996" width="15" style="6" customWidth="1"/>
    <col min="1997" max="1997" width="13.42578125" style="6" customWidth="1"/>
    <col min="1998" max="1998" width="17.7109375" style="6" customWidth="1"/>
    <col min="1999" max="1999" width="21.7109375" style="6" customWidth="1"/>
    <col min="2000" max="2007" width="0" style="6" hidden="1" customWidth="1"/>
    <col min="2008" max="2249" width="9.140625" style="6"/>
    <col min="2250" max="2250" width="10.7109375" style="6" bestFit="1" customWidth="1"/>
    <col min="2251" max="2251" width="74" style="6" customWidth="1"/>
    <col min="2252" max="2252" width="15" style="6" customWidth="1"/>
    <col min="2253" max="2253" width="13.42578125" style="6" customWidth="1"/>
    <col min="2254" max="2254" width="17.7109375" style="6" customWidth="1"/>
    <col min="2255" max="2255" width="21.7109375" style="6" customWidth="1"/>
    <col min="2256" max="2263" width="0" style="6" hidden="1" customWidth="1"/>
    <col min="2264" max="2505" width="9.140625" style="6"/>
    <col min="2506" max="2506" width="10.7109375" style="6" bestFit="1" customWidth="1"/>
    <col min="2507" max="2507" width="74" style="6" customWidth="1"/>
    <col min="2508" max="2508" width="15" style="6" customWidth="1"/>
    <col min="2509" max="2509" width="13.42578125" style="6" customWidth="1"/>
    <col min="2510" max="2510" width="17.7109375" style="6" customWidth="1"/>
    <col min="2511" max="2511" width="21.7109375" style="6" customWidth="1"/>
    <col min="2512" max="2519" width="0" style="6" hidden="1" customWidth="1"/>
    <col min="2520" max="2761" width="9.140625" style="6"/>
    <col min="2762" max="2762" width="10.7109375" style="6" bestFit="1" customWidth="1"/>
    <col min="2763" max="2763" width="74" style="6" customWidth="1"/>
    <col min="2764" max="2764" width="15" style="6" customWidth="1"/>
    <col min="2765" max="2765" width="13.42578125" style="6" customWidth="1"/>
    <col min="2766" max="2766" width="17.7109375" style="6" customWidth="1"/>
    <col min="2767" max="2767" width="21.7109375" style="6" customWidth="1"/>
    <col min="2768" max="2775" width="0" style="6" hidden="1" customWidth="1"/>
    <col min="2776" max="3017" width="9.140625" style="6"/>
    <col min="3018" max="3018" width="10.7109375" style="6" bestFit="1" customWidth="1"/>
    <col min="3019" max="3019" width="74" style="6" customWidth="1"/>
    <col min="3020" max="3020" width="15" style="6" customWidth="1"/>
    <col min="3021" max="3021" width="13.42578125" style="6" customWidth="1"/>
    <col min="3022" max="3022" width="17.7109375" style="6" customWidth="1"/>
    <col min="3023" max="3023" width="21.7109375" style="6" customWidth="1"/>
    <col min="3024" max="3031" width="0" style="6" hidden="1" customWidth="1"/>
    <col min="3032" max="3273" width="9.140625" style="6"/>
    <col min="3274" max="3274" width="10.7109375" style="6" bestFit="1" customWidth="1"/>
    <col min="3275" max="3275" width="74" style="6" customWidth="1"/>
    <col min="3276" max="3276" width="15" style="6" customWidth="1"/>
    <col min="3277" max="3277" width="13.42578125" style="6" customWidth="1"/>
    <col min="3278" max="3278" width="17.7109375" style="6" customWidth="1"/>
    <col min="3279" max="3279" width="21.7109375" style="6" customWidth="1"/>
    <col min="3280" max="3287" width="0" style="6" hidden="1" customWidth="1"/>
    <col min="3288" max="3529" width="9.140625" style="6"/>
    <col min="3530" max="3530" width="10.7109375" style="6" bestFit="1" customWidth="1"/>
    <col min="3531" max="3531" width="74" style="6" customWidth="1"/>
    <col min="3532" max="3532" width="15" style="6" customWidth="1"/>
    <col min="3533" max="3533" width="13.42578125" style="6" customWidth="1"/>
    <col min="3534" max="3534" width="17.7109375" style="6" customWidth="1"/>
    <col min="3535" max="3535" width="21.7109375" style="6" customWidth="1"/>
    <col min="3536" max="3543" width="0" style="6" hidden="1" customWidth="1"/>
    <col min="3544" max="3785" width="9.140625" style="6"/>
    <col min="3786" max="3786" width="10.7109375" style="6" bestFit="1" customWidth="1"/>
    <col min="3787" max="3787" width="74" style="6" customWidth="1"/>
    <col min="3788" max="3788" width="15" style="6" customWidth="1"/>
    <col min="3789" max="3789" width="13.42578125" style="6" customWidth="1"/>
    <col min="3790" max="3790" width="17.7109375" style="6" customWidth="1"/>
    <col min="3791" max="3791" width="21.7109375" style="6" customWidth="1"/>
    <col min="3792" max="3799" width="0" style="6" hidden="1" customWidth="1"/>
    <col min="3800" max="4041" width="9.140625" style="6"/>
    <col min="4042" max="4042" width="10.7109375" style="6" bestFit="1" customWidth="1"/>
    <col min="4043" max="4043" width="74" style="6" customWidth="1"/>
    <col min="4044" max="4044" width="15" style="6" customWidth="1"/>
    <col min="4045" max="4045" width="13.42578125" style="6" customWidth="1"/>
    <col min="4046" max="4046" width="17.7109375" style="6" customWidth="1"/>
    <col min="4047" max="4047" width="21.7109375" style="6" customWidth="1"/>
    <col min="4048" max="4055" width="0" style="6" hidden="1" customWidth="1"/>
    <col min="4056" max="4297" width="9.140625" style="6"/>
    <col min="4298" max="4298" width="10.7109375" style="6" bestFit="1" customWidth="1"/>
    <col min="4299" max="4299" width="74" style="6" customWidth="1"/>
    <col min="4300" max="4300" width="15" style="6" customWidth="1"/>
    <col min="4301" max="4301" width="13.42578125" style="6" customWidth="1"/>
    <col min="4302" max="4302" width="17.7109375" style="6" customWidth="1"/>
    <col min="4303" max="4303" width="21.7109375" style="6" customWidth="1"/>
    <col min="4304" max="4311" width="0" style="6" hidden="1" customWidth="1"/>
    <col min="4312" max="4553" width="9.140625" style="6"/>
    <col min="4554" max="4554" width="10.7109375" style="6" bestFit="1" customWidth="1"/>
    <col min="4555" max="4555" width="74" style="6" customWidth="1"/>
    <col min="4556" max="4556" width="15" style="6" customWidth="1"/>
    <col min="4557" max="4557" width="13.42578125" style="6" customWidth="1"/>
    <col min="4558" max="4558" width="17.7109375" style="6" customWidth="1"/>
    <col min="4559" max="4559" width="21.7109375" style="6" customWidth="1"/>
    <col min="4560" max="4567" width="0" style="6" hidden="1" customWidth="1"/>
    <col min="4568" max="4809" width="9.140625" style="6"/>
    <col min="4810" max="4810" width="10.7109375" style="6" bestFit="1" customWidth="1"/>
    <col min="4811" max="4811" width="74" style="6" customWidth="1"/>
    <col min="4812" max="4812" width="15" style="6" customWidth="1"/>
    <col min="4813" max="4813" width="13.42578125" style="6" customWidth="1"/>
    <col min="4814" max="4814" width="17.7109375" style="6" customWidth="1"/>
    <col min="4815" max="4815" width="21.7109375" style="6" customWidth="1"/>
    <col min="4816" max="4823" width="0" style="6" hidden="1" customWidth="1"/>
    <col min="4824" max="5065" width="9.140625" style="6"/>
    <col min="5066" max="5066" width="10.7109375" style="6" bestFit="1" customWidth="1"/>
    <col min="5067" max="5067" width="74" style="6" customWidth="1"/>
    <col min="5068" max="5068" width="15" style="6" customWidth="1"/>
    <col min="5069" max="5069" width="13.42578125" style="6" customWidth="1"/>
    <col min="5070" max="5070" width="17.7109375" style="6" customWidth="1"/>
    <col min="5071" max="5071" width="21.7109375" style="6" customWidth="1"/>
    <col min="5072" max="5079" width="0" style="6" hidden="1" customWidth="1"/>
    <col min="5080" max="5321" width="9.140625" style="6"/>
    <col min="5322" max="5322" width="10.7109375" style="6" bestFit="1" customWidth="1"/>
    <col min="5323" max="5323" width="74" style="6" customWidth="1"/>
    <col min="5324" max="5324" width="15" style="6" customWidth="1"/>
    <col min="5325" max="5325" width="13.42578125" style="6" customWidth="1"/>
    <col min="5326" max="5326" width="17.7109375" style="6" customWidth="1"/>
    <col min="5327" max="5327" width="21.7109375" style="6" customWidth="1"/>
    <col min="5328" max="5335" width="0" style="6" hidden="1" customWidth="1"/>
    <col min="5336" max="5577" width="9.140625" style="6"/>
    <col min="5578" max="5578" width="10.7109375" style="6" bestFit="1" customWidth="1"/>
    <col min="5579" max="5579" width="74" style="6" customWidth="1"/>
    <col min="5580" max="5580" width="15" style="6" customWidth="1"/>
    <col min="5581" max="5581" width="13.42578125" style="6" customWidth="1"/>
    <col min="5582" max="5582" width="17.7109375" style="6" customWidth="1"/>
    <col min="5583" max="5583" width="21.7109375" style="6" customWidth="1"/>
    <col min="5584" max="5591" width="0" style="6" hidden="1" customWidth="1"/>
    <col min="5592" max="5833" width="9.140625" style="6"/>
    <col min="5834" max="5834" width="10.7109375" style="6" bestFit="1" customWidth="1"/>
    <col min="5835" max="5835" width="74" style="6" customWidth="1"/>
    <col min="5836" max="5836" width="15" style="6" customWidth="1"/>
    <col min="5837" max="5837" width="13.42578125" style="6" customWidth="1"/>
    <col min="5838" max="5838" width="17.7109375" style="6" customWidth="1"/>
    <col min="5839" max="5839" width="21.7109375" style="6" customWidth="1"/>
    <col min="5840" max="5847" width="0" style="6" hidden="1" customWidth="1"/>
    <col min="5848" max="6089" width="9.140625" style="6"/>
    <col min="6090" max="6090" width="10.7109375" style="6" bestFit="1" customWidth="1"/>
    <col min="6091" max="6091" width="74" style="6" customWidth="1"/>
    <col min="6092" max="6092" width="15" style="6" customWidth="1"/>
    <col min="6093" max="6093" width="13.42578125" style="6" customWidth="1"/>
    <col min="6094" max="6094" width="17.7109375" style="6" customWidth="1"/>
    <col min="6095" max="6095" width="21.7109375" style="6" customWidth="1"/>
    <col min="6096" max="6103" width="0" style="6" hidden="1" customWidth="1"/>
    <col min="6104" max="6345" width="9.140625" style="6"/>
    <col min="6346" max="6346" width="10.7109375" style="6" bestFit="1" customWidth="1"/>
    <col min="6347" max="6347" width="74" style="6" customWidth="1"/>
    <col min="6348" max="6348" width="15" style="6" customWidth="1"/>
    <col min="6349" max="6349" width="13.42578125" style="6" customWidth="1"/>
    <col min="6350" max="6350" width="17.7109375" style="6" customWidth="1"/>
    <col min="6351" max="6351" width="21.7109375" style="6" customWidth="1"/>
    <col min="6352" max="6359" width="0" style="6" hidden="1" customWidth="1"/>
    <col min="6360" max="6601" width="9.140625" style="6"/>
    <col min="6602" max="6602" width="10.7109375" style="6" bestFit="1" customWidth="1"/>
    <col min="6603" max="6603" width="74" style="6" customWidth="1"/>
    <col min="6604" max="6604" width="15" style="6" customWidth="1"/>
    <col min="6605" max="6605" width="13.42578125" style="6" customWidth="1"/>
    <col min="6606" max="6606" width="17.7109375" style="6" customWidth="1"/>
    <col min="6607" max="6607" width="21.7109375" style="6" customWidth="1"/>
    <col min="6608" max="6615" width="0" style="6" hidden="1" customWidth="1"/>
    <col min="6616" max="6857" width="9.140625" style="6"/>
    <col min="6858" max="6858" width="10.7109375" style="6" bestFit="1" customWidth="1"/>
    <col min="6859" max="6859" width="74" style="6" customWidth="1"/>
    <col min="6860" max="6860" width="15" style="6" customWidth="1"/>
    <col min="6861" max="6861" width="13.42578125" style="6" customWidth="1"/>
    <col min="6862" max="6862" width="17.7109375" style="6" customWidth="1"/>
    <col min="6863" max="6863" width="21.7109375" style="6" customWidth="1"/>
    <col min="6864" max="6871" width="0" style="6" hidden="1" customWidth="1"/>
    <col min="6872" max="7113" width="9.140625" style="6"/>
    <col min="7114" max="7114" width="10.7109375" style="6" bestFit="1" customWidth="1"/>
    <col min="7115" max="7115" width="74" style="6" customWidth="1"/>
    <col min="7116" max="7116" width="15" style="6" customWidth="1"/>
    <col min="7117" max="7117" width="13.42578125" style="6" customWidth="1"/>
    <col min="7118" max="7118" width="17.7109375" style="6" customWidth="1"/>
    <col min="7119" max="7119" width="21.7109375" style="6" customWidth="1"/>
    <col min="7120" max="7127" width="0" style="6" hidden="1" customWidth="1"/>
    <col min="7128" max="7369" width="9.140625" style="6"/>
    <col min="7370" max="7370" width="10.7109375" style="6" bestFit="1" customWidth="1"/>
    <col min="7371" max="7371" width="74" style="6" customWidth="1"/>
    <col min="7372" max="7372" width="15" style="6" customWidth="1"/>
    <col min="7373" max="7373" width="13.42578125" style="6" customWidth="1"/>
    <col min="7374" max="7374" width="17.7109375" style="6" customWidth="1"/>
    <col min="7375" max="7375" width="21.7109375" style="6" customWidth="1"/>
    <col min="7376" max="7383" width="0" style="6" hidden="1" customWidth="1"/>
    <col min="7384" max="7625" width="9.140625" style="6"/>
    <col min="7626" max="7626" width="10.7109375" style="6" bestFit="1" customWidth="1"/>
    <col min="7627" max="7627" width="74" style="6" customWidth="1"/>
    <col min="7628" max="7628" width="15" style="6" customWidth="1"/>
    <col min="7629" max="7629" width="13.42578125" style="6" customWidth="1"/>
    <col min="7630" max="7630" width="17.7109375" style="6" customWidth="1"/>
    <col min="7631" max="7631" width="21.7109375" style="6" customWidth="1"/>
    <col min="7632" max="7639" width="0" style="6" hidden="1" customWidth="1"/>
    <col min="7640" max="7881" width="9.140625" style="6"/>
    <col min="7882" max="7882" width="10.7109375" style="6" bestFit="1" customWidth="1"/>
    <col min="7883" max="7883" width="74" style="6" customWidth="1"/>
    <col min="7884" max="7884" width="15" style="6" customWidth="1"/>
    <col min="7885" max="7885" width="13.42578125" style="6" customWidth="1"/>
    <col min="7886" max="7886" width="17.7109375" style="6" customWidth="1"/>
    <col min="7887" max="7887" width="21.7109375" style="6" customWidth="1"/>
    <col min="7888" max="7895" width="0" style="6" hidden="1" customWidth="1"/>
    <col min="7896" max="8137" width="9.140625" style="6"/>
    <col min="8138" max="8138" width="10.7109375" style="6" bestFit="1" customWidth="1"/>
    <col min="8139" max="8139" width="74" style="6" customWidth="1"/>
    <col min="8140" max="8140" width="15" style="6" customWidth="1"/>
    <col min="8141" max="8141" width="13.42578125" style="6" customWidth="1"/>
    <col min="8142" max="8142" width="17.7109375" style="6" customWidth="1"/>
    <col min="8143" max="8143" width="21.7109375" style="6" customWidth="1"/>
    <col min="8144" max="8151" width="0" style="6" hidden="1" customWidth="1"/>
    <col min="8152" max="8393" width="9.140625" style="6"/>
    <col min="8394" max="8394" width="10.7109375" style="6" bestFit="1" customWidth="1"/>
    <col min="8395" max="8395" width="74" style="6" customWidth="1"/>
    <col min="8396" max="8396" width="15" style="6" customWidth="1"/>
    <col min="8397" max="8397" width="13.42578125" style="6" customWidth="1"/>
    <col min="8398" max="8398" width="17.7109375" style="6" customWidth="1"/>
    <col min="8399" max="8399" width="21.7109375" style="6" customWidth="1"/>
    <col min="8400" max="8407" width="0" style="6" hidden="1" customWidth="1"/>
    <col min="8408" max="8649" width="9.140625" style="6"/>
    <col min="8650" max="8650" width="10.7109375" style="6" bestFit="1" customWidth="1"/>
    <col min="8651" max="8651" width="74" style="6" customWidth="1"/>
    <col min="8652" max="8652" width="15" style="6" customWidth="1"/>
    <col min="8653" max="8653" width="13.42578125" style="6" customWidth="1"/>
    <col min="8654" max="8654" width="17.7109375" style="6" customWidth="1"/>
    <col min="8655" max="8655" width="21.7109375" style="6" customWidth="1"/>
    <col min="8656" max="8663" width="0" style="6" hidden="1" customWidth="1"/>
    <col min="8664" max="8905" width="9.140625" style="6"/>
    <col min="8906" max="8906" width="10.7109375" style="6" bestFit="1" customWidth="1"/>
    <col min="8907" max="8907" width="74" style="6" customWidth="1"/>
    <col min="8908" max="8908" width="15" style="6" customWidth="1"/>
    <col min="8909" max="8909" width="13.42578125" style="6" customWidth="1"/>
    <col min="8910" max="8910" width="17.7109375" style="6" customWidth="1"/>
    <col min="8911" max="8911" width="21.7109375" style="6" customWidth="1"/>
    <col min="8912" max="8919" width="0" style="6" hidden="1" customWidth="1"/>
    <col min="8920" max="9161" width="9.140625" style="6"/>
    <col min="9162" max="9162" width="10.7109375" style="6" bestFit="1" customWidth="1"/>
    <col min="9163" max="9163" width="74" style="6" customWidth="1"/>
    <col min="9164" max="9164" width="15" style="6" customWidth="1"/>
    <col min="9165" max="9165" width="13.42578125" style="6" customWidth="1"/>
    <col min="9166" max="9166" width="17.7109375" style="6" customWidth="1"/>
    <col min="9167" max="9167" width="21.7109375" style="6" customWidth="1"/>
    <col min="9168" max="9175" width="0" style="6" hidden="1" customWidth="1"/>
    <col min="9176" max="9417" width="9.140625" style="6"/>
    <col min="9418" max="9418" width="10.7109375" style="6" bestFit="1" customWidth="1"/>
    <col min="9419" max="9419" width="74" style="6" customWidth="1"/>
    <col min="9420" max="9420" width="15" style="6" customWidth="1"/>
    <col min="9421" max="9421" width="13.42578125" style="6" customWidth="1"/>
    <col min="9422" max="9422" width="17.7109375" style="6" customWidth="1"/>
    <col min="9423" max="9423" width="21.7109375" style="6" customWidth="1"/>
    <col min="9424" max="9431" width="0" style="6" hidden="1" customWidth="1"/>
    <col min="9432" max="9673" width="9.140625" style="6"/>
    <col min="9674" max="9674" width="10.7109375" style="6" bestFit="1" customWidth="1"/>
    <col min="9675" max="9675" width="74" style="6" customWidth="1"/>
    <col min="9676" max="9676" width="15" style="6" customWidth="1"/>
    <col min="9677" max="9677" width="13.42578125" style="6" customWidth="1"/>
    <col min="9678" max="9678" width="17.7109375" style="6" customWidth="1"/>
    <col min="9679" max="9679" width="21.7109375" style="6" customWidth="1"/>
    <col min="9680" max="9687" width="0" style="6" hidden="1" customWidth="1"/>
    <col min="9688" max="9929" width="9.140625" style="6"/>
    <col min="9930" max="9930" width="10.7109375" style="6" bestFit="1" customWidth="1"/>
    <col min="9931" max="9931" width="74" style="6" customWidth="1"/>
    <col min="9932" max="9932" width="15" style="6" customWidth="1"/>
    <col min="9933" max="9933" width="13.42578125" style="6" customWidth="1"/>
    <col min="9934" max="9934" width="17.7109375" style="6" customWidth="1"/>
    <col min="9935" max="9935" width="21.7109375" style="6" customWidth="1"/>
    <col min="9936" max="9943" width="0" style="6" hidden="1" customWidth="1"/>
    <col min="9944" max="10185" width="9.140625" style="6"/>
    <col min="10186" max="10186" width="10.7109375" style="6" bestFit="1" customWidth="1"/>
    <col min="10187" max="10187" width="74" style="6" customWidth="1"/>
    <col min="10188" max="10188" width="15" style="6" customWidth="1"/>
    <col min="10189" max="10189" width="13.42578125" style="6" customWidth="1"/>
    <col min="10190" max="10190" width="17.7109375" style="6" customWidth="1"/>
    <col min="10191" max="10191" width="21.7109375" style="6" customWidth="1"/>
    <col min="10192" max="10199" width="0" style="6" hidden="1" customWidth="1"/>
    <col min="10200" max="10441" width="9.140625" style="6"/>
    <col min="10442" max="10442" width="10.7109375" style="6" bestFit="1" customWidth="1"/>
    <col min="10443" max="10443" width="74" style="6" customWidth="1"/>
    <col min="10444" max="10444" width="15" style="6" customWidth="1"/>
    <col min="10445" max="10445" width="13.42578125" style="6" customWidth="1"/>
    <col min="10446" max="10446" width="17.7109375" style="6" customWidth="1"/>
    <col min="10447" max="10447" width="21.7109375" style="6" customWidth="1"/>
    <col min="10448" max="10455" width="0" style="6" hidden="1" customWidth="1"/>
    <col min="10456" max="10697" width="9.140625" style="6"/>
    <col min="10698" max="10698" width="10.7109375" style="6" bestFit="1" customWidth="1"/>
    <col min="10699" max="10699" width="74" style="6" customWidth="1"/>
    <col min="10700" max="10700" width="15" style="6" customWidth="1"/>
    <col min="10701" max="10701" width="13.42578125" style="6" customWidth="1"/>
    <col min="10702" max="10702" width="17.7109375" style="6" customWidth="1"/>
    <col min="10703" max="10703" width="21.7109375" style="6" customWidth="1"/>
    <col min="10704" max="10711" width="0" style="6" hidden="1" customWidth="1"/>
    <col min="10712" max="10953" width="9.140625" style="6"/>
    <col min="10954" max="10954" width="10.7109375" style="6" bestFit="1" customWidth="1"/>
    <col min="10955" max="10955" width="74" style="6" customWidth="1"/>
    <col min="10956" max="10956" width="15" style="6" customWidth="1"/>
    <col min="10957" max="10957" width="13.42578125" style="6" customWidth="1"/>
    <col min="10958" max="10958" width="17.7109375" style="6" customWidth="1"/>
    <col min="10959" max="10959" width="21.7109375" style="6" customWidth="1"/>
    <col min="10960" max="10967" width="0" style="6" hidden="1" customWidth="1"/>
    <col min="10968" max="11209" width="9.140625" style="6"/>
    <col min="11210" max="11210" width="10.7109375" style="6" bestFit="1" customWidth="1"/>
    <col min="11211" max="11211" width="74" style="6" customWidth="1"/>
    <col min="11212" max="11212" width="15" style="6" customWidth="1"/>
    <col min="11213" max="11213" width="13.42578125" style="6" customWidth="1"/>
    <col min="11214" max="11214" width="17.7109375" style="6" customWidth="1"/>
    <col min="11215" max="11215" width="21.7109375" style="6" customWidth="1"/>
    <col min="11216" max="11223" width="0" style="6" hidden="1" customWidth="1"/>
    <col min="11224" max="11465" width="9.140625" style="6"/>
    <col min="11466" max="11466" width="10.7109375" style="6" bestFit="1" customWidth="1"/>
    <col min="11467" max="11467" width="74" style="6" customWidth="1"/>
    <col min="11468" max="11468" width="15" style="6" customWidth="1"/>
    <col min="11469" max="11469" width="13.42578125" style="6" customWidth="1"/>
    <col min="11470" max="11470" width="17.7109375" style="6" customWidth="1"/>
    <col min="11471" max="11471" width="21.7109375" style="6" customWidth="1"/>
    <col min="11472" max="11479" width="0" style="6" hidden="1" customWidth="1"/>
    <col min="11480" max="11721" width="9.140625" style="6"/>
    <col min="11722" max="11722" width="10.7109375" style="6" bestFit="1" customWidth="1"/>
    <col min="11723" max="11723" width="74" style="6" customWidth="1"/>
    <col min="11724" max="11724" width="15" style="6" customWidth="1"/>
    <col min="11725" max="11725" width="13.42578125" style="6" customWidth="1"/>
    <col min="11726" max="11726" width="17.7109375" style="6" customWidth="1"/>
    <col min="11727" max="11727" width="21.7109375" style="6" customWidth="1"/>
    <col min="11728" max="11735" width="0" style="6" hidden="1" customWidth="1"/>
    <col min="11736" max="11977" width="9.140625" style="6"/>
    <col min="11978" max="11978" width="10.7109375" style="6" bestFit="1" customWidth="1"/>
    <col min="11979" max="11979" width="74" style="6" customWidth="1"/>
    <col min="11980" max="11980" width="15" style="6" customWidth="1"/>
    <col min="11981" max="11981" width="13.42578125" style="6" customWidth="1"/>
    <col min="11982" max="11982" width="17.7109375" style="6" customWidth="1"/>
    <col min="11983" max="11983" width="21.7109375" style="6" customWidth="1"/>
    <col min="11984" max="11991" width="0" style="6" hidden="1" customWidth="1"/>
    <col min="11992" max="12233" width="9.140625" style="6"/>
    <col min="12234" max="12234" width="10.7109375" style="6" bestFit="1" customWidth="1"/>
    <col min="12235" max="12235" width="74" style="6" customWidth="1"/>
    <col min="12236" max="12236" width="15" style="6" customWidth="1"/>
    <col min="12237" max="12237" width="13.42578125" style="6" customWidth="1"/>
    <col min="12238" max="12238" width="17.7109375" style="6" customWidth="1"/>
    <col min="12239" max="12239" width="21.7109375" style="6" customWidth="1"/>
    <col min="12240" max="12247" width="0" style="6" hidden="1" customWidth="1"/>
    <col min="12248" max="12489" width="9.140625" style="6"/>
    <col min="12490" max="12490" width="10.7109375" style="6" bestFit="1" customWidth="1"/>
    <col min="12491" max="12491" width="74" style="6" customWidth="1"/>
    <col min="12492" max="12492" width="15" style="6" customWidth="1"/>
    <col min="12493" max="12493" width="13.42578125" style="6" customWidth="1"/>
    <col min="12494" max="12494" width="17.7109375" style="6" customWidth="1"/>
    <col min="12495" max="12495" width="21.7109375" style="6" customWidth="1"/>
    <col min="12496" max="12503" width="0" style="6" hidden="1" customWidth="1"/>
    <col min="12504" max="12745" width="9.140625" style="6"/>
    <col min="12746" max="12746" width="10.7109375" style="6" bestFit="1" customWidth="1"/>
    <col min="12747" max="12747" width="74" style="6" customWidth="1"/>
    <col min="12748" max="12748" width="15" style="6" customWidth="1"/>
    <col min="12749" max="12749" width="13.42578125" style="6" customWidth="1"/>
    <col min="12750" max="12750" width="17.7109375" style="6" customWidth="1"/>
    <col min="12751" max="12751" width="21.7109375" style="6" customWidth="1"/>
    <col min="12752" max="12759" width="0" style="6" hidden="1" customWidth="1"/>
    <col min="12760" max="13001" width="9.140625" style="6"/>
    <col min="13002" max="13002" width="10.7109375" style="6" bestFit="1" customWidth="1"/>
    <col min="13003" max="13003" width="74" style="6" customWidth="1"/>
    <col min="13004" max="13004" width="15" style="6" customWidth="1"/>
    <col min="13005" max="13005" width="13.42578125" style="6" customWidth="1"/>
    <col min="13006" max="13006" width="17.7109375" style="6" customWidth="1"/>
    <col min="13007" max="13007" width="21.7109375" style="6" customWidth="1"/>
    <col min="13008" max="13015" width="0" style="6" hidden="1" customWidth="1"/>
    <col min="13016" max="13257" width="9.140625" style="6"/>
    <col min="13258" max="13258" width="10.7109375" style="6" bestFit="1" customWidth="1"/>
    <col min="13259" max="13259" width="74" style="6" customWidth="1"/>
    <col min="13260" max="13260" width="15" style="6" customWidth="1"/>
    <col min="13261" max="13261" width="13.42578125" style="6" customWidth="1"/>
    <col min="13262" max="13262" width="17.7109375" style="6" customWidth="1"/>
    <col min="13263" max="13263" width="21.7109375" style="6" customWidth="1"/>
    <col min="13264" max="13271" width="0" style="6" hidden="1" customWidth="1"/>
    <col min="13272" max="13513" width="9.140625" style="6"/>
    <col min="13514" max="13514" width="10.7109375" style="6" bestFit="1" customWidth="1"/>
    <col min="13515" max="13515" width="74" style="6" customWidth="1"/>
    <col min="13516" max="13516" width="15" style="6" customWidth="1"/>
    <col min="13517" max="13517" width="13.42578125" style="6" customWidth="1"/>
    <col min="13518" max="13518" width="17.7109375" style="6" customWidth="1"/>
    <col min="13519" max="13519" width="21.7109375" style="6" customWidth="1"/>
    <col min="13520" max="13527" width="0" style="6" hidden="1" customWidth="1"/>
    <col min="13528" max="13769" width="9.140625" style="6"/>
    <col min="13770" max="13770" width="10.7109375" style="6" bestFit="1" customWidth="1"/>
    <col min="13771" max="13771" width="74" style="6" customWidth="1"/>
    <col min="13772" max="13772" width="15" style="6" customWidth="1"/>
    <col min="13773" max="13773" width="13.42578125" style="6" customWidth="1"/>
    <col min="13774" max="13774" width="17.7109375" style="6" customWidth="1"/>
    <col min="13775" max="13775" width="21.7109375" style="6" customWidth="1"/>
    <col min="13776" max="13783" width="0" style="6" hidden="1" customWidth="1"/>
    <col min="13784" max="14025" width="9.140625" style="6"/>
    <col min="14026" max="14026" width="10.7109375" style="6" bestFit="1" customWidth="1"/>
    <col min="14027" max="14027" width="74" style="6" customWidth="1"/>
    <col min="14028" max="14028" width="15" style="6" customWidth="1"/>
    <col min="14029" max="14029" width="13.42578125" style="6" customWidth="1"/>
    <col min="14030" max="14030" width="17.7109375" style="6" customWidth="1"/>
    <col min="14031" max="14031" width="21.7109375" style="6" customWidth="1"/>
    <col min="14032" max="14039" width="0" style="6" hidden="1" customWidth="1"/>
    <col min="14040" max="14281" width="9.140625" style="6"/>
    <col min="14282" max="14282" width="10.7109375" style="6" bestFit="1" customWidth="1"/>
    <col min="14283" max="14283" width="74" style="6" customWidth="1"/>
    <col min="14284" max="14284" width="15" style="6" customWidth="1"/>
    <col min="14285" max="14285" width="13.42578125" style="6" customWidth="1"/>
    <col min="14286" max="14286" width="17.7109375" style="6" customWidth="1"/>
    <col min="14287" max="14287" width="21.7109375" style="6" customWidth="1"/>
    <col min="14288" max="14295" width="0" style="6" hidden="1" customWidth="1"/>
    <col min="14296" max="14537" width="9.140625" style="6"/>
    <col min="14538" max="14538" width="10.7109375" style="6" bestFit="1" customWidth="1"/>
    <col min="14539" max="14539" width="74" style="6" customWidth="1"/>
    <col min="14540" max="14540" width="15" style="6" customWidth="1"/>
    <col min="14541" max="14541" width="13.42578125" style="6" customWidth="1"/>
    <col min="14542" max="14542" width="17.7109375" style="6" customWidth="1"/>
    <col min="14543" max="14543" width="21.7109375" style="6" customWidth="1"/>
    <col min="14544" max="14551" width="0" style="6" hidden="1" customWidth="1"/>
    <col min="14552" max="14793" width="9.140625" style="6"/>
    <col min="14794" max="14794" width="10.7109375" style="6" bestFit="1" customWidth="1"/>
    <col min="14795" max="14795" width="74" style="6" customWidth="1"/>
    <col min="14796" max="14796" width="15" style="6" customWidth="1"/>
    <col min="14797" max="14797" width="13.42578125" style="6" customWidth="1"/>
    <col min="14798" max="14798" width="17.7109375" style="6" customWidth="1"/>
    <col min="14799" max="14799" width="21.7109375" style="6" customWidth="1"/>
    <col min="14800" max="14807" width="0" style="6" hidden="1" customWidth="1"/>
    <col min="14808" max="15049" width="9.140625" style="6"/>
    <col min="15050" max="15050" width="10.7109375" style="6" bestFit="1" customWidth="1"/>
    <col min="15051" max="15051" width="74" style="6" customWidth="1"/>
    <col min="15052" max="15052" width="15" style="6" customWidth="1"/>
    <col min="15053" max="15053" width="13.42578125" style="6" customWidth="1"/>
    <col min="15054" max="15054" width="17.7109375" style="6" customWidth="1"/>
    <col min="15055" max="15055" width="21.7109375" style="6" customWidth="1"/>
    <col min="15056" max="15063" width="0" style="6" hidden="1" customWidth="1"/>
    <col min="15064" max="15305" width="9.140625" style="6"/>
    <col min="15306" max="15306" width="10.7109375" style="6" bestFit="1" customWidth="1"/>
    <col min="15307" max="15307" width="74" style="6" customWidth="1"/>
    <col min="15308" max="15308" width="15" style="6" customWidth="1"/>
    <col min="15309" max="15309" width="13.42578125" style="6" customWidth="1"/>
    <col min="15310" max="15310" width="17.7109375" style="6" customWidth="1"/>
    <col min="15311" max="15311" width="21.7109375" style="6" customWidth="1"/>
    <col min="15312" max="15319" width="0" style="6" hidden="1" customWidth="1"/>
    <col min="15320" max="15561" width="9.140625" style="6"/>
    <col min="15562" max="15562" width="10.7109375" style="6" bestFit="1" customWidth="1"/>
    <col min="15563" max="15563" width="74" style="6" customWidth="1"/>
    <col min="15564" max="15564" width="15" style="6" customWidth="1"/>
    <col min="15565" max="15565" width="13.42578125" style="6" customWidth="1"/>
    <col min="15566" max="15566" width="17.7109375" style="6" customWidth="1"/>
    <col min="15567" max="15567" width="21.7109375" style="6" customWidth="1"/>
    <col min="15568" max="15575" width="0" style="6" hidden="1" customWidth="1"/>
    <col min="15576" max="15817" width="9.140625" style="6"/>
    <col min="15818" max="15818" width="10.7109375" style="6" bestFit="1" customWidth="1"/>
    <col min="15819" max="15819" width="74" style="6" customWidth="1"/>
    <col min="15820" max="15820" width="15" style="6" customWidth="1"/>
    <col min="15821" max="15821" width="13.42578125" style="6" customWidth="1"/>
    <col min="15822" max="15822" width="17.7109375" style="6" customWidth="1"/>
    <col min="15823" max="15823" width="21.7109375" style="6" customWidth="1"/>
    <col min="15824" max="15831" width="0" style="6" hidden="1" customWidth="1"/>
    <col min="15832" max="16073" width="9.140625" style="6"/>
    <col min="16074" max="16074" width="10.7109375" style="6" bestFit="1" customWidth="1"/>
    <col min="16075" max="16075" width="74" style="6" customWidth="1"/>
    <col min="16076" max="16076" width="15" style="6" customWidth="1"/>
    <col min="16077" max="16077" width="13.42578125" style="6" customWidth="1"/>
    <col min="16078" max="16078" width="17.7109375" style="6" customWidth="1"/>
    <col min="16079" max="16079" width="21.7109375" style="6" customWidth="1"/>
    <col min="16080" max="16087" width="0" style="6" hidden="1" customWidth="1"/>
    <col min="16088" max="16384" width="9.140625" style="6"/>
  </cols>
  <sheetData>
    <row r="2" spans="1:5" ht="19.899999999999999">
      <c r="A2" s="1"/>
      <c r="B2" s="2"/>
    </row>
    <row r="3" spans="1:5">
      <c r="B3" s="8"/>
    </row>
    <row r="4" spans="1:5" ht="16.899999999999999" customHeight="1">
      <c r="A4" s="213" t="s">
        <v>0</v>
      </c>
      <c r="B4" s="212"/>
      <c r="C4" s="212"/>
      <c r="D4" s="212"/>
      <c r="E4" s="212"/>
    </row>
    <row r="5" spans="1:5">
      <c r="B5" s="76"/>
      <c r="C5" s="76"/>
      <c r="D5" s="9"/>
      <c r="E5" s="9"/>
    </row>
    <row r="6" spans="1:5">
      <c r="A6" s="11"/>
      <c r="B6" s="225" t="s">
        <v>1</v>
      </c>
      <c r="C6" s="225"/>
      <c r="D6" s="9"/>
      <c r="E6" s="9"/>
    </row>
    <row r="7" spans="1:5">
      <c r="A7" s="11"/>
      <c r="B7" s="76"/>
      <c r="C7" s="76"/>
      <c r="D7" s="9"/>
      <c r="E7" s="9"/>
    </row>
    <row r="9" spans="1:5" ht="33.6" customHeight="1">
      <c r="A9" s="13" t="s">
        <v>2</v>
      </c>
      <c r="B9" s="12" t="s">
        <v>3</v>
      </c>
      <c r="C9" s="13" t="s">
        <v>4</v>
      </c>
      <c r="D9" s="17" t="s">
        <v>5</v>
      </c>
      <c r="E9" s="17" t="s">
        <v>6</v>
      </c>
    </row>
    <row r="10" spans="1:5">
      <c r="A10" s="18"/>
      <c r="B10" s="19"/>
      <c r="C10" s="18"/>
      <c r="D10" s="20"/>
      <c r="E10" s="173"/>
    </row>
    <row r="11" spans="1:5">
      <c r="A11" s="13" t="s">
        <v>7</v>
      </c>
      <c r="B11" s="12" t="s">
        <v>8</v>
      </c>
      <c r="C11" s="18"/>
      <c r="D11" s="20"/>
      <c r="E11" s="173"/>
    </row>
    <row r="12" spans="1:5">
      <c r="A12" s="18" t="s">
        <v>9</v>
      </c>
      <c r="B12" s="19" t="s">
        <v>10</v>
      </c>
      <c r="C12" s="18" t="s">
        <v>11</v>
      </c>
      <c r="D12" s="22"/>
      <c r="E12" s="159"/>
    </row>
    <row r="13" spans="1:5">
      <c r="A13" s="18" t="s">
        <v>12</v>
      </c>
      <c r="B13" s="19" t="s">
        <v>13</v>
      </c>
      <c r="C13" s="18" t="s">
        <v>11</v>
      </c>
      <c r="D13" s="22"/>
      <c r="E13" s="159"/>
    </row>
    <row r="14" spans="1:5">
      <c r="A14" s="18" t="s">
        <v>14</v>
      </c>
      <c r="B14" s="19" t="s">
        <v>15</v>
      </c>
      <c r="C14" s="18" t="s">
        <v>11</v>
      </c>
      <c r="D14" s="22"/>
      <c r="E14" s="159"/>
    </row>
    <row r="15" spans="1:5">
      <c r="A15" s="44"/>
      <c r="B15" s="94" t="s">
        <v>16</v>
      </c>
      <c r="C15" s="31"/>
      <c r="D15" s="22"/>
      <c r="E15" s="161"/>
    </row>
    <row r="16" spans="1:5">
      <c r="A16" s="13" t="s">
        <v>17</v>
      </c>
      <c r="B16" s="12" t="s">
        <v>18</v>
      </c>
      <c r="C16" s="18"/>
      <c r="D16" s="22"/>
      <c r="E16" s="159"/>
    </row>
    <row r="17" spans="1:5">
      <c r="A17" s="18" t="s">
        <v>19</v>
      </c>
      <c r="B17" s="19" t="s">
        <v>20</v>
      </c>
      <c r="C17" s="18" t="s">
        <v>11</v>
      </c>
      <c r="D17" s="22"/>
      <c r="E17" s="159"/>
    </row>
    <row r="18" spans="1:5">
      <c r="A18" s="174" t="s">
        <v>21</v>
      </c>
      <c r="B18" s="28" t="s">
        <v>22</v>
      </c>
      <c r="C18" s="29"/>
      <c r="D18" s="22"/>
      <c r="E18" s="159"/>
    </row>
    <row r="19" spans="1:5" ht="31.9" customHeight="1">
      <c r="A19" s="31" t="s">
        <v>23</v>
      </c>
      <c r="B19" s="19" t="s">
        <v>24</v>
      </c>
      <c r="C19" s="29" t="s">
        <v>25</v>
      </c>
      <c r="D19" s="22"/>
      <c r="E19" s="159"/>
    </row>
    <row r="20" spans="1:5">
      <c r="A20" s="32" t="s">
        <v>26</v>
      </c>
      <c r="B20" s="12" t="s">
        <v>27</v>
      </c>
      <c r="D20" s="22"/>
      <c r="E20" s="159"/>
    </row>
    <row r="21" spans="1:5" ht="33.6">
      <c r="A21" s="29" t="s">
        <v>28</v>
      </c>
      <c r="B21" s="33" t="s">
        <v>29</v>
      </c>
      <c r="C21" s="29" t="s">
        <v>25</v>
      </c>
      <c r="D21" s="22"/>
      <c r="E21" s="159"/>
    </row>
    <row r="22" spans="1:5" ht="17.45">
      <c r="A22" s="29" t="s">
        <v>30</v>
      </c>
      <c r="B22" s="33" t="s">
        <v>31</v>
      </c>
      <c r="C22" s="29" t="s">
        <v>25</v>
      </c>
      <c r="D22" s="22"/>
      <c r="E22" s="159"/>
    </row>
    <row r="23" spans="1:5" ht="33.6">
      <c r="A23" s="44"/>
      <c r="B23" s="94" t="s">
        <v>32</v>
      </c>
      <c r="C23" s="31"/>
      <c r="D23" s="22"/>
      <c r="E23" s="161"/>
    </row>
    <row r="24" spans="1:5">
      <c r="A24" s="34" t="s">
        <v>33</v>
      </c>
      <c r="B24" s="16" t="s">
        <v>34</v>
      </c>
      <c r="C24" s="34"/>
      <c r="D24" s="22"/>
      <c r="E24" s="175"/>
    </row>
    <row r="25" spans="1:5">
      <c r="A25" s="34" t="s">
        <v>35</v>
      </c>
      <c r="B25" s="16" t="s">
        <v>36</v>
      </c>
      <c r="C25" s="34"/>
      <c r="D25" s="22"/>
      <c r="E25" s="175"/>
    </row>
    <row r="26" spans="1:5" ht="17.45">
      <c r="A26" s="31" t="s">
        <v>37</v>
      </c>
      <c r="B26" s="33" t="s">
        <v>38</v>
      </c>
      <c r="C26" s="29" t="s">
        <v>25</v>
      </c>
      <c r="D26" s="22"/>
      <c r="E26" s="159"/>
    </row>
    <row r="27" spans="1:5" ht="17.45">
      <c r="A27" s="31" t="s">
        <v>39</v>
      </c>
      <c r="B27" s="33" t="s">
        <v>40</v>
      </c>
      <c r="C27" s="29" t="s">
        <v>25</v>
      </c>
      <c r="D27" s="22"/>
      <c r="E27" s="159"/>
    </row>
    <row r="28" spans="1:5" ht="17.45">
      <c r="A28" s="31" t="s">
        <v>41</v>
      </c>
      <c r="B28" s="33" t="s">
        <v>42</v>
      </c>
      <c r="C28" s="29" t="s">
        <v>25</v>
      </c>
      <c r="D28" s="22"/>
      <c r="E28" s="159"/>
    </row>
    <row r="29" spans="1:5" ht="17.45">
      <c r="A29" s="31" t="s">
        <v>43</v>
      </c>
      <c r="B29" s="33" t="s">
        <v>44</v>
      </c>
      <c r="C29" s="29" t="s">
        <v>25</v>
      </c>
      <c r="D29" s="22"/>
      <c r="E29" s="159"/>
    </row>
    <row r="30" spans="1:5">
      <c r="A30" s="34" t="s">
        <v>45</v>
      </c>
      <c r="B30" s="12" t="s">
        <v>46</v>
      </c>
      <c r="C30" s="31"/>
      <c r="D30" s="22"/>
      <c r="E30" s="161"/>
    </row>
    <row r="31" spans="1:5">
      <c r="A31" s="34"/>
      <c r="B31" s="16" t="s">
        <v>47</v>
      </c>
      <c r="C31" s="31"/>
      <c r="D31" s="22"/>
      <c r="E31" s="159"/>
    </row>
    <row r="32" spans="1:5" ht="17.45">
      <c r="A32" s="29" t="s">
        <v>48</v>
      </c>
      <c r="B32" s="33" t="s">
        <v>49</v>
      </c>
      <c r="C32" s="29" t="s">
        <v>25</v>
      </c>
      <c r="D32" s="22"/>
      <c r="E32" s="159"/>
    </row>
    <row r="33" spans="1:5" ht="17.45">
      <c r="A33" s="29" t="s">
        <v>50</v>
      </c>
      <c r="B33" s="33" t="s">
        <v>51</v>
      </c>
      <c r="C33" s="29" t="s">
        <v>25</v>
      </c>
      <c r="D33" s="22"/>
      <c r="E33" s="159"/>
    </row>
    <row r="34" spans="1:5" ht="17.45">
      <c r="A34" s="29" t="s">
        <v>52</v>
      </c>
      <c r="B34" s="19" t="s">
        <v>53</v>
      </c>
      <c r="C34" s="29" t="s">
        <v>25</v>
      </c>
      <c r="D34" s="22"/>
      <c r="E34" s="159"/>
    </row>
    <row r="35" spans="1:5" ht="17.45">
      <c r="A35" s="29" t="s">
        <v>54</v>
      </c>
      <c r="B35" s="33" t="s">
        <v>55</v>
      </c>
      <c r="C35" s="29" t="s">
        <v>25</v>
      </c>
      <c r="D35" s="22"/>
      <c r="E35" s="159"/>
    </row>
    <row r="36" spans="1:5">
      <c r="A36" s="29"/>
      <c r="B36" s="16" t="s">
        <v>56</v>
      </c>
      <c r="C36" s="29"/>
      <c r="D36" s="22"/>
      <c r="E36" s="159"/>
    </row>
    <row r="37" spans="1:5" ht="17.45">
      <c r="A37" s="29" t="s">
        <v>57</v>
      </c>
      <c r="B37" s="33" t="s">
        <v>58</v>
      </c>
      <c r="C37" s="29" t="s">
        <v>25</v>
      </c>
      <c r="D37" s="22"/>
      <c r="E37" s="159"/>
    </row>
    <row r="38" spans="1:5" ht="17.45">
      <c r="A38" s="29" t="s">
        <v>59</v>
      </c>
      <c r="B38" s="33" t="s">
        <v>60</v>
      </c>
      <c r="C38" s="29" t="s">
        <v>25</v>
      </c>
      <c r="D38" s="22"/>
      <c r="E38" s="159"/>
    </row>
    <row r="39" spans="1:5">
      <c r="A39" s="34" t="s">
        <v>61</v>
      </c>
      <c r="B39" s="16" t="s">
        <v>62</v>
      </c>
      <c r="C39" s="29"/>
      <c r="D39" s="22"/>
      <c r="E39" s="159"/>
    </row>
    <row r="40" spans="1:5" ht="17.45">
      <c r="A40" s="29" t="s">
        <v>63</v>
      </c>
      <c r="B40" s="36" t="s">
        <v>64</v>
      </c>
      <c r="C40" s="29" t="s">
        <v>25</v>
      </c>
      <c r="D40" s="22"/>
      <c r="E40" s="159"/>
    </row>
    <row r="41" spans="1:5" ht="17.45">
      <c r="A41" s="29" t="s">
        <v>65</v>
      </c>
      <c r="B41" s="36" t="s">
        <v>66</v>
      </c>
      <c r="C41" s="29" t="s">
        <v>25</v>
      </c>
      <c r="D41" s="22"/>
      <c r="E41" s="159"/>
    </row>
    <row r="42" spans="1:5" ht="17.45">
      <c r="A42" s="29" t="s">
        <v>65</v>
      </c>
      <c r="B42" s="36" t="s">
        <v>67</v>
      </c>
      <c r="C42" s="29" t="s">
        <v>68</v>
      </c>
      <c r="D42" s="22"/>
      <c r="E42" s="159"/>
    </row>
    <row r="43" spans="1:5">
      <c r="A43" s="34" t="s">
        <v>69</v>
      </c>
      <c r="B43" s="39" t="s">
        <v>70</v>
      </c>
      <c r="C43" s="37"/>
      <c r="D43" s="22"/>
      <c r="E43" s="159"/>
    </row>
    <row r="44" spans="1:5" ht="17.45">
      <c r="A44" s="29" t="s">
        <v>71</v>
      </c>
      <c r="B44" s="40" t="s">
        <v>72</v>
      </c>
      <c r="C44" s="37" t="s">
        <v>73</v>
      </c>
      <c r="D44" s="22"/>
      <c r="E44" s="159"/>
    </row>
    <row r="45" spans="1:5">
      <c r="A45" s="34" t="s">
        <v>74</v>
      </c>
      <c r="B45" s="41" t="s">
        <v>75</v>
      </c>
      <c r="C45" s="37"/>
      <c r="D45" s="22"/>
      <c r="E45" s="159"/>
    </row>
    <row r="46" spans="1:5" ht="17.45">
      <c r="A46" s="29" t="s">
        <v>76</v>
      </c>
      <c r="B46" s="40" t="s">
        <v>77</v>
      </c>
      <c r="C46" s="37" t="s">
        <v>73</v>
      </c>
      <c r="D46" s="22"/>
      <c r="E46" s="159"/>
    </row>
    <row r="47" spans="1:5" ht="17.45">
      <c r="A47" s="29" t="s">
        <v>78</v>
      </c>
      <c r="B47" s="40" t="s">
        <v>79</v>
      </c>
      <c r="C47" s="37" t="s">
        <v>73</v>
      </c>
      <c r="D47" s="22"/>
      <c r="E47" s="159"/>
    </row>
    <row r="48" spans="1:5" ht="17.45">
      <c r="A48" s="29" t="s">
        <v>80</v>
      </c>
      <c r="B48" s="40" t="s">
        <v>81</v>
      </c>
      <c r="C48" s="37" t="s">
        <v>82</v>
      </c>
      <c r="D48" s="22"/>
      <c r="E48" s="159"/>
    </row>
    <row r="49" spans="1:5">
      <c r="A49" s="44"/>
      <c r="B49" s="94" t="s">
        <v>83</v>
      </c>
      <c r="C49" s="31"/>
      <c r="D49" s="22"/>
      <c r="E49" s="161"/>
    </row>
    <row r="50" spans="1:5">
      <c r="A50" s="29"/>
      <c r="B50" s="43"/>
      <c r="C50" s="29"/>
      <c r="D50" s="22"/>
      <c r="E50" s="159"/>
    </row>
    <row r="51" spans="1:5">
      <c r="A51" s="32" t="s">
        <v>84</v>
      </c>
      <c r="B51" s="28" t="s">
        <v>85</v>
      </c>
      <c r="C51" s="29"/>
      <c r="D51" s="22"/>
      <c r="E51" s="159"/>
    </row>
    <row r="52" spans="1:5" ht="17.45">
      <c r="A52" s="29" t="s">
        <v>86</v>
      </c>
      <c r="B52" s="33" t="s">
        <v>87</v>
      </c>
      <c r="C52" s="29" t="s">
        <v>68</v>
      </c>
      <c r="D52" s="22"/>
      <c r="E52" s="159"/>
    </row>
    <row r="53" spans="1:5" ht="17.45">
      <c r="A53" s="29" t="s">
        <v>88</v>
      </c>
      <c r="B53" s="33" t="s">
        <v>89</v>
      </c>
      <c r="C53" s="29" t="s">
        <v>25</v>
      </c>
      <c r="D53" s="22"/>
      <c r="E53" s="159"/>
    </row>
    <row r="54" spans="1:5" ht="17.45">
      <c r="A54" s="29" t="s">
        <v>90</v>
      </c>
      <c r="B54" s="33" t="s">
        <v>91</v>
      </c>
      <c r="C54" s="29" t="s">
        <v>92</v>
      </c>
      <c r="D54" s="22"/>
      <c r="E54" s="176"/>
    </row>
    <row r="55" spans="1:5">
      <c r="A55" s="44"/>
      <c r="B55" s="94" t="s">
        <v>93</v>
      </c>
      <c r="C55" s="31"/>
      <c r="D55" s="22"/>
      <c r="E55" s="161"/>
    </row>
    <row r="56" spans="1:5">
      <c r="A56" s="3"/>
      <c r="C56" s="44"/>
      <c r="D56" s="22"/>
    </row>
    <row r="57" spans="1:5">
      <c r="A57" s="32" t="s">
        <v>94</v>
      </c>
      <c r="B57" s="28" t="s">
        <v>95</v>
      </c>
      <c r="C57" s="29"/>
      <c r="D57" s="22"/>
      <c r="E57" s="159"/>
    </row>
    <row r="58" spans="1:5">
      <c r="A58" s="34" t="s">
        <v>96</v>
      </c>
      <c r="B58" s="28" t="s">
        <v>56</v>
      </c>
      <c r="C58" s="29"/>
      <c r="D58" s="22"/>
      <c r="E58" s="159"/>
    </row>
    <row r="59" spans="1:5">
      <c r="A59" s="29" t="s">
        <v>97</v>
      </c>
      <c r="B59" s="33" t="s">
        <v>98</v>
      </c>
      <c r="C59" s="29" t="s">
        <v>99</v>
      </c>
      <c r="D59" s="22"/>
      <c r="E59" s="159"/>
    </row>
    <row r="60" spans="1:5" ht="17.45">
      <c r="A60" s="29" t="s">
        <v>100</v>
      </c>
      <c r="B60" s="40" t="s">
        <v>101</v>
      </c>
      <c r="C60" s="29" t="s">
        <v>92</v>
      </c>
      <c r="D60" s="22"/>
      <c r="E60" s="159"/>
    </row>
    <row r="61" spans="1:5" ht="17.45">
      <c r="A61" s="29" t="s">
        <v>102</v>
      </c>
      <c r="B61" s="40" t="s">
        <v>103</v>
      </c>
      <c r="C61" s="29" t="s">
        <v>104</v>
      </c>
      <c r="D61" s="22"/>
      <c r="E61" s="159"/>
    </row>
    <row r="62" spans="1:5">
      <c r="A62" s="44"/>
      <c r="B62" s="94" t="s">
        <v>105</v>
      </c>
      <c r="C62" s="31"/>
      <c r="D62" s="22"/>
      <c r="E62" s="161"/>
    </row>
    <row r="63" spans="1:5">
      <c r="A63" s="45" t="s">
        <v>106</v>
      </c>
      <c r="B63" s="46" t="s">
        <v>107</v>
      </c>
      <c r="C63" s="29"/>
      <c r="D63" s="22"/>
      <c r="E63" s="159"/>
    </row>
    <row r="64" spans="1:5">
      <c r="A64" s="47" t="s">
        <v>108</v>
      </c>
      <c r="B64" s="46" t="s">
        <v>56</v>
      </c>
      <c r="C64" s="29"/>
      <c r="D64" s="22"/>
      <c r="E64" s="159"/>
    </row>
    <row r="65" spans="1:5">
      <c r="A65" s="47" t="s">
        <v>109</v>
      </c>
      <c r="B65" s="39" t="s">
        <v>110</v>
      </c>
      <c r="C65" s="29"/>
      <c r="D65" s="22"/>
      <c r="E65" s="159"/>
    </row>
    <row r="66" spans="1:5" ht="33.6">
      <c r="A66" s="44" t="s">
        <v>111</v>
      </c>
      <c r="B66" s="33" t="s">
        <v>112</v>
      </c>
      <c r="C66" s="48" t="s">
        <v>113</v>
      </c>
      <c r="D66" s="22"/>
      <c r="E66" s="159"/>
    </row>
    <row r="67" spans="1:5" ht="17.45">
      <c r="A67" s="44" t="s">
        <v>114</v>
      </c>
      <c r="B67" s="40" t="s">
        <v>115</v>
      </c>
      <c r="C67" s="48" t="s">
        <v>113</v>
      </c>
      <c r="D67" s="22"/>
      <c r="E67" s="159"/>
    </row>
    <row r="68" spans="1:5">
      <c r="A68" s="47" t="s">
        <v>116</v>
      </c>
      <c r="B68" s="39" t="s">
        <v>117</v>
      </c>
      <c r="C68" s="29"/>
      <c r="D68" s="22"/>
      <c r="E68" s="159"/>
    </row>
    <row r="69" spans="1:5">
      <c r="A69" s="44" t="s">
        <v>118</v>
      </c>
      <c r="B69" s="40" t="s">
        <v>119</v>
      </c>
      <c r="C69" s="29" t="s">
        <v>99</v>
      </c>
      <c r="D69" s="22"/>
      <c r="E69" s="159"/>
    </row>
    <row r="70" spans="1:5">
      <c r="A70" s="44" t="s">
        <v>120</v>
      </c>
      <c r="B70" s="40" t="s">
        <v>121</v>
      </c>
      <c r="C70" s="29" t="s">
        <v>99</v>
      </c>
      <c r="D70" s="22"/>
      <c r="E70" s="159"/>
    </row>
    <row r="71" spans="1:5">
      <c r="A71" s="44" t="s">
        <v>122</v>
      </c>
      <c r="B71" s="39" t="s">
        <v>123</v>
      </c>
      <c r="C71" s="29"/>
      <c r="D71" s="22"/>
      <c r="E71" s="159"/>
    </row>
    <row r="72" spans="1:5" ht="17.45">
      <c r="A72" s="44" t="s">
        <v>124</v>
      </c>
      <c r="B72" s="40" t="s">
        <v>125</v>
      </c>
      <c r="C72" s="48" t="s">
        <v>113</v>
      </c>
      <c r="D72" s="22"/>
      <c r="E72" s="159"/>
    </row>
    <row r="73" spans="1:5" ht="17.45">
      <c r="A73" s="44" t="s">
        <v>126</v>
      </c>
      <c r="B73" s="40" t="s">
        <v>127</v>
      </c>
      <c r="C73" s="48" t="s">
        <v>113</v>
      </c>
      <c r="D73" s="22"/>
      <c r="E73" s="159"/>
    </row>
    <row r="74" spans="1:5" ht="17.45">
      <c r="A74" s="44" t="s">
        <v>128</v>
      </c>
      <c r="B74" s="40" t="s">
        <v>129</v>
      </c>
      <c r="C74" s="48" t="s">
        <v>113</v>
      </c>
      <c r="D74" s="22"/>
      <c r="E74" s="159"/>
    </row>
    <row r="75" spans="1:5" ht="17.45">
      <c r="A75" s="44" t="s">
        <v>130</v>
      </c>
      <c r="B75" s="40" t="s">
        <v>131</v>
      </c>
      <c r="C75" s="48" t="s">
        <v>113</v>
      </c>
      <c r="D75" s="22"/>
      <c r="E75" s="159"/>
    </row>
    <row r="76" spans="1:5">
      <c r="A76" s="44"/>
      <c r="B76" s="94" t="s">
        <v>132</v>
      </c>
      <c r="C76" s="31"/>
      <c r="D76" s="22"/>
      <c r="E76" s="161"/>
    </row>
    <row r="77" spans="1:5">
      <c r="A77" s="44"/>
      <c r="B77" s="31"/>
      <c r="C77" s="31"/>
      <c r="D77" s="22"/>
      <c r="E77" s="161"/>
    </row>
    <row r="78" spans="1:5">
      <c r="A78" s="45" t="s">
        <v>133</v>
      </c>
      <c r="B78" s="46" t="s">
        <v>134</v>
      </c>
      <c r="C78" s="29"/>
      <c r="D78" s="22"/>
      <c r="E78" s="159"/>
    </row>
    <row r="79" spans="1:5">
      <c r="A79" s="47" t="s">
        <v>135</v>
      </c>
      <c r="B79" s="50" t="s">
        <v>136</v>
      </c>
      <c r="C79" s="29"/>
      <c r="D79" s="22"/>
      <c r="E79" s="159"/>
    </row>
    <row r="80" spans="1:5" ht="33.6">
      <c r="A80" s="44" t="s">
        <v>137</v>
      </c>
      <c r="B80" s="51" t="s">
        <v>138</v>
      </c>
      <c r="C80" s="29" t="s">
        <v>99</v>
      </c>
      <c r="D80" s="22"/>
      <c r="E80" s="159"/>
    </row>
    <row r="81" spans="1:5">
      <c r="A81" s="44"/>
      <c r="B81" s="94" t="s">
        <v>139</v>
      </c>
      <c r="C81" s="31"/>
      <c r="D81" s="22"/>
      <c r="E81" s="161"/>
    </row>
    <row r="82" spans="1:5">
      <c r="A82" s="44"/>
      <c r="B82" s="50"/>
      <c r="C82" s="31"/>
      <c r="D82" s="22"/>
      <c r="E82" s="159"/>
    </row>
    <row r="83" spans="1:5">
      <c r="A83" s="44"/>
      <c r="B83" s="44"/>
      <c r="C83" s="31"/>
      <c r="D83" s="22"/>
      <c r="E83" s="159"/>
    </row>
    <row r="84" spans="1:5">
      <c r="A84" s="45" t="s">
        <v>140</v>
      </c>
      <c r="B84" s="46" t="s">
        <v>141</v>
      </c>
      <c r="C84" s="29"/>
      <c r="D84" s="22"/>
      <c r="E84" s="159"/>
    </row>
    <row r="85" spans="1:5">
      <c r="A85" s="45" t="s">
        <v>142</v>
      </c>
      <c r="B85" s="46" t="s">
        <v>56</v>
      </c>
      <c r="C85" s="29"/>
      <c r="D85" s="22"/>
      <c r="E85" s="159"/>
    </row>
    <row r="86" spans="1:5">
      <c r="A86" s="47" t="s">
        <v>143</v>
      </c>
      <c r="B86" s="46" t="s">
        <v>144</v>
      </c>
      <c r="C86" s="29"/>
      <c r="D86" s="22"/>
      <c r="E86" s="159"/>
    </row>
    <row r="87" spans="1:5" ht="50.45">
      <c r="A87" s="18" t="s">
        <v>145</v>
      </c>
      <c r="B87" s="19" t="s">
        <v>146</v>
      </c>
      <c r="C87" s="52" t="s">
        <v>147</v>
      </c>
      <c r="D87" s="22"/>
      <c r="E87" s="159"/>
    </row>
    <row r="88" spans="1:5" ht="50.45">
      <c r="A88" s="18" t="s">
        <v>148</v>
      </c>
      <c r="B88" s="19" t="s">
        <v>149</v>
      </c>
      <c r="C88" s="52" t="s">
        <v>147</v>
      </c>
      <c r="D88" s="22"/>
      <c r="E88" s="159"/>
    </row>
    <row r="89" spans="1:5" ht="50.45">
      <c r="A89" s="18" t="s">
        <v>150</v>
      </c>
      <c r="B89" s="19" t="s">
        <v>151</v>
      </c>
      <c r="C89" s="52" t="s">
        <v>147</v>
      </c>
      <c r="D89" s="22"/>
      <c r="E89" s="159"/>
    </row>
    <row r="90" spans="1:5" ht="33.6">
      <c r="A90" s="18" t="s">
        <v>152</v>
      </c>
      <c r="B90" s="19" t="s">
        <v>153</v>
      </c>
      <c r="C90" s="52" t="s">
        <v>147</v>
      </c>
      <c r="D90" s="22"/>
      <c r="E90" s="159"/>
    </row>
    <row r="91" spans="1:5" ht="33.6">
      <c r="A91" s="18" t="s">
        <v>154</v>
      </c>
      <c r="B91" s="19" t="s">
        <v>155</v>
      </c>
      <c r="C91" s="52" t="s">
        <v>147</v>
      </c>
      <c r="D91" s="22"/>
      <c r="E91" s="159"/>
    </row>
    <row r="92" spans="1:5" ht="33.6">
      <c r="A92" s="18" t="s">
        <v>156</v>
      </c>
      <c r="B92" s="19" t="s">
        <v>157</v>
      </c>
      <c r="C92" s="52" t="s">
        <v>147</v>
      </c>
      <c r="D92" s="22"/>
      <c r="E92" s="159"/>
    </row>
    <row r="93" spans="1:5" ht="33.6">
      <c r="A93" s="18" t="s">
        <v>158</v>
      </c>
      <c r="B93" s="19" t="s">
        <v>159</v>
      </c>
      <c r="C93" s="52" t="s">
        <v>147</v>
      </c>
      <c r="D93" s="22"/>
      <c r="E93" s="159"/>
    </row>
    <row r="94" spans="1:5">
      <c r="A94" s="47" t="s">
        <v>160</v>
      </c>
      <c r="B94" s="46" t="s">
        <v>161</v>
      </c>
      <c r="C94" s="52"/>
      <c r="D94" s="22"/>
      <c r="E94" s="159"/>
    </row>
    <row r="95" spans="1:5">
      <c r="A95" s="18" t="s">
        <v>160</v>
      </c>
      <c r="B95" s="19"/>
      <c r="C95" s="52"/>
      <c r="D95" s="22"/>
      <c r="E95" s="159"/>
    </row>
    <row r="96" spans="1:5" ht="33.6">
      <c r="A96" s="18" t="s">
        <v>162</v>
      </c>
      <c r="B96" s="19" t="s">
        <v>163</v>
      </c>
      <c r="C96" s="52" t="s">
        <v>164</v>
      </c>
      <c r="D96" s="22"/>
      <c r="E96" s="159"/>
    </row>
    <row r="97" spans="1:5" ht="33.6">
      <c r="A97" s="18" t="s">
        <v>165</v>
      </c>
      <c r="B97" s="19" t="s">
        <v>166</v>
      </c>
      <c r="C97" s="52" t="s">
        <v>164</v>
      </c>
      <c r="D97" s="22"/>
      <c r="E97" s="159"/>
    </row>
    <row r="98" spans="1:5" ht="33.6">
      <c r="A98" s="18" t="s">
        <v>167</v>
      </c>
      <c r="B98" s="19" t="s">
        <v>168</v>
      </c>
      <c r="C98" s="52" t="s">
        <v>164</v>
      </c>
      <c r="D98" s="22"/>
      <c r="E98" s="159"/>
    </row>
    <row r="99" spans="1:5" ht="33.6">
      <c r="A99" s="18" t="s">
        <v>169</v>
      </c>
      <c r="B99" s="19" t="s">
        <v>170</v>
      </c>
      <c r="C99" s="52" t="s">
        <v>164</v>
      </c>
      <c r="D99" s="22"/>
      <c r="E99" s="159"/>
    </row>
    <row r="100" spans="1:5" ht="33.6">
      <c r="A100" s="18" t="s">
        <v>171</v>
      </c>
      <c r="B100" s="19" t="s">
        <v>172</v>
      </c>
      <c r="C100" s="52" t="s">
        <v>164</v>
      </c>
      <c r="D100" s="22"/>
      <c r="E100" s="159"/>
    </row>
    <row r="101" spans="1:5" ht="33.6">
      <c r="A101" s="18" t="s">
        <v>173</v>
      </c>
      <c r="B101" s="19" t="s">
        <v>174</v>
      </c>
      <c r="C101" s="52" t="s">
        <v>164</v>
      </c>
      <c r="D101" s="22"/>
      <c r="E101" s="159"/>
    </row>
    <row r="102" spans="1:5" ht="33.6">
      <c r="A102" s="18" t="s">
        <v>175</v>
      </c>
      <c r="B102" s="19" t="s">
        <v>176</v>
      </c>
      <c r="C102" s="52" t="s">
        <v>164</v>
      </c>
      <c r="D102" s="22"/>
      <c r="E102" s="159"/>
    </row>
    <row r="103" spans="1:5">
      <c r="A103" s="18" t="s">
        <v>177</v>
      </c>
      <c r="B103" s="19"/>
      <c r="C103" s="52"/>
      <c r="D103" s="22"/>
      <c r="E103" s="159"/>
    </row>
    <row r="104" spans="1:5" ht="33.6">
      <c r="A104" s="18" t="s">
        <v>178</v>
      </c>
      <c r="B104" s="19" t="s">
        <v>179</v>
      </c>
      <c r="C104" s="52" t="s">
        <v>164</v>
      </c>
      <c r="D104" s="22"/>
      <c r="E104" s="159"/>
    </row>
    <row r="105" spans="1:5" ht="33.6">
      <c r="A105" s="18" t="s">
        <v>180</v>
      </c>
      <c r="B105" s="19" t="s">
        <v>181</v>
      </c>
      <c r="C105" s="52" t="s">
        <v>164</v>
      </c>
      <c r="D105" s="22"/>
      <c r="E105" s="159"/>
    </row>
    <row r="106" spans="1:5">
      <c r="A106" s="47" t="s">
        <v>182</v>
      </c>
      <c r="B106" s="39" t="s">
        <v>183</v>
      </c>
      <c r="C106" s="29"/>
      <c r="D106" s="22"/>
      <c r="E106" s="159"/>
    </row>
    <row r="107" spans="1:5">
      <c r="A107" s="44" t="s">
        <v>184</v>
      </c>
      <c r="B107" s="38" t="s">
        <v>185</v>
      </c>
      <c r="C107" s="29" t="s">
        <v>99</v>
      </c>
      <c r="D107" s="22"/>
      <c r="E107" s="159"/>
    </row>
    <row r="108" spans="1:5">
      <c r="A108" s="44" t="s">
        <v>186</v>
      </c>
      <c r="B108" s="40" t="s">
        <v>187</v>
      </c>
      <c r="C108" s="29" t="s">
        <v>99</v>
      </c>
      <c r="D108" s="22"/>
      <c r="E108" s="159"/>
    </row>
    <row r="109" spans="1:5">
      <c r="A109" s="44" t="s">
        <v>188</v>
      </c>
      <c r="B109" s="40" t="s">
        <v>189</v>
      </c>
      <c r="C109" s="29" t="s">
        <v>190</v>
      </c>
      <c r="D109" s="22"/>
      <c r="E109" s="159"/>
    </row>
    <row r="110" spans="1:5">
      <c r="A110" s="44" t="s">
        <v>191</v>
      </c>
      <c r="B110" s="40" t="s">
        <v>192</v>
      </c>
      <c r="C110" s="29" t="s">
        <v>99</v>
      </c>
      <c r="D110" s="22"/>
      <c r="E110" s="159"/>
    </row>
    <row r="111" spans="1:5">
      <c r="A111" s="44" t="s">
        <v>193</v>
      </c>
      <c r="B111" s="40" t="s">
        <v>194</v>
      </c>
      <c r="C111" s="29" t="s">
        <v>164</v>
      </c>
      <c r="D111" s="22"/>
      <c r="E111" s="159"/>
    </row>
    <row r="112" spans="1:5" ht="17.45">
      <c r="A112" s="44" t="s">
        <v>195</v>
      </c>
      <c r="B112" s="40" t="s">
        <v>196</v>
      </c>
      <c r="C112" s="29" t="s">
        <v>92</v>
      </c>
      <c r="D112" s="22"/>
      <c r="E112" s="159"/>
    </row>
    <row r="113" spans="1:5">
      <c r="A113" s="44"/>
      <c r="B113" s="94" t="s">
        <v>197</v>
      </c>
      <c r="C113" s="31"/>
      <c r="D113" s="22"/>
      <c r="E113" s="161"/>
    </row>
    <row r="114" spans="1:5">
      <c r="A114" s="44"/>
      <c r="B114" s="44"/>
      <c r="C114" s="44"/>
      <c r="D114" s="22"/>
      <c r="E114" s="159"/>
    </row>
    <row r="115" spans="1:5">
      <c r="A115" s="45" t="s">
        <v>198</v>
      </c>
      <c r="B115" s="46" t="s">
        <v>199</v>
      </c>
      <c r="C115" s="29"/>
      <c r="D115" s="22"/>
      <c r="E115" s="159"/>
    </row>
    <row r="116" spans="1:5">
      <c r="A116" s="47" t="s">
        <v>200</v>
      </c>
      <c r="B116" s="46" t="s">
        <v>56</v>
      </c>
      <c r="C116" s="29"/>
      <c r="D116" s="22"/>
      <c r="E116" s="159"/>
    </row>
    <row r="117" spans="1:5" ht="17.45">
      <c r="A117" s="44" t="s">
        <v>201</v>
      </c>
      <c r="B117" s="40" t="s">
        <v>202</v>
      </c>
      <c r="C117" s="29" t="s">
        <v>203</v>
      </c>
      <c r="D117" s="22"/>
      <c r="E117" s="159"/>
    </row>
    <row r="118" spans="1:5" ht="17.45">
      <c r="A118" s="44" t="s">
        <v>204</v>
      </c>
      <c r="B118" s="40" t="s">
        <v>205</v>
      </c>
      <c r="C118" s="29" t="s">
        <v>203</v>
      </c>
      <c r="D118" s="22"/>
      <c r="E118" s="159"/>
    </row>
    <row r="119" spans="1:5" ht="33.6">
      <c r="A119" s="44" t="s">
        <v>206</v>
      </c>
      <c r="B119" s="33" t="s">
        <v>207</v>
      </c>
      <c r="C119" s="29" t="s">
        <v>208</v>
      </c>
      <c r="D119" s="22"/>
      <c r="E119" s="159"/>
    </row>
    <row r="120" spans="1:5">
      <c r="A120" s="44" t="s">
        <v>209</v>
      </c>
      <c r="B120" s="40" t="s">
        <v>210</v>
      </c>
      <c r="C120" s="29" t="s">
        <v>11</v>
      </c>
      <c r="D120" s="22"/>
      <c r="E120" s="159"/>
    </row>
    <row r="121" spans="1:5" ht="17.45">
      <c r="A121" s="44" t="s">
        <v>211</v>
      </c>
      <c r="B121" s="177" t="s">
        <v>212</v>
      </c>
      <c r="C121" s="29" t="s">
        <v>203</v>
      </c>
      <c r="D121" s="22"/>
      <c r="E121" s="159"/>
    </row>
    <row r="122" spans="1:5">
      <c r="A122" s="44"/>
      <c r="B122" s="177"/>
      <c r="C122" s="29"/>
      <c r="D122" s="22"/>
      <c r="E122" s="159"/>
    </row>
    <row r="123" spans="1:5">
      <c r="A123" s="44"/>
      <c r="B123" s="94" t="s">
        <v>213</v>
      </c>
      <c r="C123" s="31"/>
      <c r="D123" s="22"/>
      <c r="E123" s="161"/>
    </row>
    <row r="124" spans="1:5">
      <c r="A124" s="44"/>
      <c r="B124" s="54"/>
      <c r="C124" s="44"/>
      <c r="D124" s="22"/>
      <c r="E124" s="159"/>
    </row>
    <row r="125" spans="1:5">
      <c r="A125" s="45" t="s">
        <v>214</v>
      </c>
      <c r="B125" s="46" t="s">
        <v>215</v>
      </c>
      <c r="C125" s="29"/>
      <c r="D125" s="22"/>
      <c r="E125" s="159"/>
    </row>
    <row r="126" spans="1:5">
      <c r="A126" s="47" t="s">
        <v>216</v>
      </c>
      <c r="B126" s="46" t="s">
        <v>56</v>
      </c>
      <c r="C126" s="29"/>
      <c r="D126" s="22"/>
      <c r="E126" s="159"/>
    </row>
    <row r="127" spans="1:5">
      <c r="A127" s="47" t="s">
        <v>217</v>
      </c>
      <c r="B127" s="39" t="s">
        <v>218</v>
      </c>
      <c r="C127" s="29"/>
      <c r="D127" s="22"/>
      <c r="E127" s="159"/>
    </row>
    <row r="128" spans="1:5">
      <c r="A128" s="44" t="s">
        <v>219</v>
      </c>
      <c r="B128" s="40" t="s">
        <v>220</v>
      </c>
      <c r="C128" s="29" t="s">
        <v>221</v>
      </c>
      <c r="D128" s="22"/>
      <c r="E128" s="159"/>
    </row>
    <row r="129" spans="1:5">
      <c r="A129" s="44" t="s">
        <v>222</v>
      </c>
      <c r="B129" s="33" t="s">
        <v>223</v>
      </c>
      <c r="C129" s="29" t="s">
        <v>221</v>
      </c>
      <c r="D129" s="22"/>
      <c r="E129" s="159"/>
    </row>
    <row r="130" spans="1:5">
      <c r="A130" s="47" t="s">
        <v>224</v>
      </c>
      <c r="B130" s="39" t="s">
        <v>225</v>
      </c>
      <c r="C130" s="29"/>
      <c r="D130" s="22"/>
      <c r="E130" s="159"/>
    </row>
    <row r="131" spans="1:5" ht="33.6">
      <c r="A131" s="44" t="s">
        <v>226</v>
      </c>
      <c r="B131" s="33" t="s">
        <v>227</v>
      </c>
      <c r="C131" s="29" t="s">
        <v>221</v>
      </c>
      <c r="D131" s="22"/>
      <c r="E131" s="159"/>
    </row>
    <row r="132" spans="1:5">
      <c r="A132" s="47" t="s">
        <v>228</v>
      </c>
      <c r="B132" s="46" t="s">
        <v>229</v>
      </c>
      <c r="C132" s="29"/>
      <c r="D132" s="22"/>
      <c r="E132" s="159"/>
    </row>
    <row r="133" spans="1:5">
      <c r="A133" s="44" t="s">
        <v>230</v>
      </c>
      <c r="B133" s="40" t="s">
        <v>231</v>
      </c>
      <c r="C133" s="29" t="s">
        <v>232</v>
      </c>
      <c r="D133" s="22"/>
      <c r="E133" s="159"/>
    </row>
    <row r="134" spans="1:5">
      <c r="A134" s="44" t="s">
        <v>233</v>
      </c>
      <c r="B134" s="40" t="s">
        <v>234</v>
      </c>
      <c r="C134" s="29" t="s">
        <v>232</v>
      </c>
      <c r="D134" s="22"/>
      <c r="E134" s="159"/>
    </row>
    <row r="135" spans="1:5">
      <c r="A135" s="44" t="s">
        <v>235</v>
      </c>
      <c r="B135" s="40" t="s">
        <v>236</v>
      </c>
      <c r="C135" s="29" t="s">
        <v>232</v>
      </c>
      <c r="D135" s="22"/>
      <c r="E135" s="159"/>
    </row>
    <row r="136" spans="1:5">
      <c r="A136" s="44" t="s">
        <v>237</v>
      </c>
      <c r="B136" s="40" t="s">
        <v>238</v>
      </c>
      <c r="C136" s="29" t="s">
        <v>232</v>
      </c>
      <c r="D136" s="22"/>
      <c r="E136" s="159"/>
    </row>
    <row r="137" spans="1:5">
      <c r="A137" s="44" t="s">
        <v>239</v>
      </c>
      <c r="B137" s="40" t="s">
        <v>240</v>
      </c>
      <c r="C137" s="29" t="s">
        <v>232</v>
      </c>
      <c r="D137" s="22"/>
      <c r="E137" s="159"/>
    </row>
    <row r="138" spans="1:5">
      <c r="A138" s="44"/>
      <c r="B138" s="94" t="s">
        <v>241</v>
      </c>
      <c r="C138" s="31"/>
      <c r="D138" s="22"/>
      <c r="E138" s="161"/>
    </row>
    <row r="139" spans="1:5">
      <c r="A139" s="55"/>
      <c r="B139" s="56"/>
      <c r="C139" s="57"/>
      <c r="D139" s="59"/>
      <c r="E139" s="4"/>
    </row>
    <row r="140" spans="1:5">
      <c r="A140" s="15" t="s">
        <v>242</v>
      </c>
      <c r="B140" s="60" t="s">
        <v>243</v>
      </c>
      <c r="C140" s="6"/>
      <c r="D140" s="178"/>
      <c r="E140" s="179"/>
    </row>
    <row r="141" spans="1:5">
      <c r="A141" s="34" t="s">
        <v>244</v>
      </c>
      <c r="B141" s="39" t="s">
        <v>245</v>
      </c>
      <c r="C141" s="40"/>
      <c r="D141" s="29"/>
      <c r="E141" s="112"/>
    </row>
    <row r="142" spans="1:5">
      <c r="A142" s="29" t="s">
        <v>246</v>
      </c>
      <c r="B142" s="39" t="s">
        <v>247</v>
      </c>
      <c r="C142" s="13" t="s">
        <v>4</v>
      </c>
      <c r="D142" s="17"/>
      <c r="E142" s="158"/>
    </row>
    <row r="143" spans="1:5">
      <c r="A143" s="34" t="s">
        <v>248</v>
      </c>
      <c r="B143" s="39" t="s">
        <v>249</v>
      </c>
      <c r="C143" s="38"/>
      <c r="D143" s="62"/>
      <c r="E143" s="163"/>
    </row>
    <row r="144" spans="1:5" ht="33.6">
      <c r="A144" s="29" t="s">
        <v>250</v>
      </c>
      <c r="B144" s="33" t="s">
        <v>251</v>
      </c>
      <c r="C144" s="29" t="s">
        <v>221</v>
      </c>
      <c r="D144" s="22"/>
      <c r="E144" s="159"/>
    </row>
    <row r="145" spans="1:5" ht="33.6">
      <c r="A145" s="29" t="s">
        <v>252</v>
      </c>
      <c r="B145" s="33" t="s">
        <v>253</v>
      </c>
      <c r="C145" s="29" t="s">
        <v>221</v>
      </c>
      <c r="D145" s="22"/>
      <c r="E145" s="159"/>
    </row>
    <row r="146" spans="1:5" ht="33.6">
      <c r="A146" s="29" t="s">
        <v>254</v>
      </c>
      <c r="B146" s="33" t="s">
        <v>255</v>
      </c>
      <c r="C146" s="29" t="s">
        <v>232</v>
      </c>
      <c r="D146" s="22"/>
      <c r="E146" s="159"/>
    </row>
    <row r="147" spans="1:5">
      <c r="A147" s="34" t="s">
        <v>256</v>
      </c>
      <c r="B147" s="16" t="s">
        <v>257</v>
      </c>
      <c r="C147" s="29"/>
      <c r="D147" s="22"/>
      <c r="E147" s="159"/>
    </row>
    <row r="148" spans="1:5" ht="50.45">
      <c r="A148" s="29" t="s">
        <v>258</v>
      </c>
      <c r="B148" s="19" t="s">
        <v>259</v>
      </c>
      <c r="C148" s="29" t="s">
        <v>221</v>
      </c>
      <c r="D148" s="22"/>
      <c r="E148" s="159"/>
    </row>
    <row r="149" spans="1:5">
      <c r="A149" s="34" t="s">
        <v>260</v>
      </c>
      <c r="B149" s="16" t="s">
        <v>261</v>
      </c>
      <c r="C149" s="29"/>
      <c r="D149" s="22"/>
      <c r="E149" s="159"/>
    </row>
    <row r="150" spans="1:5">
      <c r="A150" s="34"/>
      <c r="B150" s="33" t="s">
        <v>262</v>
      </c>
      <c r="C150" s="29" t="s">
        <v>232</v>
      </c>
      <c r="D150" s="22"/>
      <c r="E150" s="159"/>
    </row>
    <row r="151" spans="1:5">
      <c r="A151" s="34" t="s">
        <v>263</v>
      </c>
      <c r="B151" s="39" t="s">
        <v>264</v>
      </c>
      <c r="C151" s="29"/>
      <c r="D151" s="22"/>
      <c r="E151" s="159"/>
    </row>
    <row r="152" spans="1:5">
      <c r="A152" s="29" t="s">
        <v>265</v>
      </c>
      <c r="B152" s="33" t="s">
        <v>266</v>
      </c>
      <c r="C152" s="29" t="s">
        <v>221</v>
      </c>
      <c r="D152" s="22"/>
      <c r="E152" s="159"/>
    </row>
    <row r="153" spans="1:5">
      <c r="A153" s="29" t="s">
        <v>267</v>
      </c>
      <c r="B153" s="33" t="s">
        <v>268</v>
      </c>
      <c r="C153" s="29" t="s">
        <v>221</v>
      </c>
      <c r="D153" s="22"/>
      <c r="E153" s="159"/>
    </row>
    <row r="154" spans="1:5">
      <c r="A154" s="29" t="s">
        <v>269</v>
      </c>
      <c r="B154" s="33" t="s">
        <v>270</v>
      </c>
      <c r="C154" s="29" t="s">
        <v>221</v>
      </c>
      <c r="D154" s="22"/>
      <c r="E154" s="159"/>
    </row>
    <row r="155" spans="1:5">
      <c r="A155" s="29" t="s">
        <v>271</v>
      </c>
      <c r="B155" s="33" t="s">
        <v>272</v>
      </c>
      <c r="C155" s="29" t="s">
        <v>221</v>
      </c>
      <c r="D155" s="22"/>
      <c r="E155" s="159"/>
    </row>
    <row r="156" spans="1:5">
      <c r="A156" s="34" t="s">
        <v>273</v>
      </c>
      <c r="B156" s="39" t="s">
        <v>274</v>
      </c>
      <c r="C156" s="29"/>
      <c r="D156" s="22"/>
      <c r="E156" s="159"/>
    </row>
    <row r="157" spans="1:5">
      <c r="A157" s="29" t="s">
        <v>275</v>
      </c>
      <c r="B157" s="33" t="s">
        <v>276</v>
      </c>
      <c r="C157" s="29" t="s">
        <v>221</v>
      </c>
      <c r="D157" s="22"/>
      <c r="E157" s="159"/>
    </row>
    <row r="158" spans="1:5">
      <c r="A158" s="34" t="s">
        <v>277</v>
      </c>
      <c r="B158" s="39" t="s">
        <v>278</v>
      </c>
      <c r="C158" s="29"/>
      <c r="D158" s="62"/>
      <c r="E158" s="159"/>
    </row>
    <row r="159" spans="1:5">
      <c r="A159" s="29" t="s">
        <v>279</v>
      </c>
      <c r="B159" s="38" t="s">
        <v>280</v>
      </c>
      <c r="C159" s="29" t="s">
        <v>232</v>
      </c>
      <c r="D159" s="22"/>
      <c r="E159" s="159"/>
    </row>
    <row r="160" spans="1:5">
      <c r="A160" s="29" t="s">
        <v>281</v>
      </c>
      <c r="B160" s="38" t="s">
        <v>282</v>
      </c>
      <c r="C160" s="29" t="s">
        <v>232</v>
      </c>
      <c r="D160" s="22"/>
      <c r="E160" s="159"/>
    </row>
    <row r="161" spans="1:5">
      <c r="A161" s="29" t="s">
        <v>283</v>
      </c>
      <c r="B161" s="63" t="s">
        <v>284</v>
      </c>
      <c r="C161" s="29" t="s">
        <v>232</v>
      </c>
      <c r="D161" s="22"/>
      <c r="E161" s="159"/>
    </row>
    <row r="162" spans="1:5">
      <c r="A162" s="34" t="s">
        <v>285</v>
      </c>
      <c r="B162" s="39" t="s">
        <v>286</v>
      </c>
      <c r="C162" s="29"/>
      <c r="D162" s="22"/>
      <c r="E162" s="159"/>
    </row>
    <row r="163" spans="1:5">
      <c r="A163" s="29" t="s">
        <v>287</v>
      </c>
      <c r="B163" s="40" t="s">
        <v>288</v>
      </c>
      <c r="C163" s="29" t="s">
        <v>232</v>
      </c>
      <c r="D163" s="22"/>
      <c r="E163" s="159"/>
    </row>
    <row r="164" spans="1:5">
      <c r="A164" s="29" t="s">
        <v>289</v>
      </c>
      <c r="B164" s="40" t="s">
        <v>290</v>
      </c>
      <c r="C164" s="29" t="s">
        <v>232</v>
      </c>
      <c r="D164" s="22"/>
      <c r="E164" s="159"/>
    </row>
    <row r="165" spans="1:5">
      <c r="A165" s="29" t="s">
        <v>291</v>
      </c>
      <c r="B165" s="40" t="s">
        <v>292</v>
      </c>
      <c r="C165" s="29" t="s">
        <v>232</v>
      </c>
      <c r="D165" s="22"/>
      <c r="E165" s="159"/>
    </row>
    <row r="166" spans="1:5">
      <c r="A166" s="34" t="s">
        <v>293</v>
      </c>
      <c r="B166" s="39" t="s">
        <v>294</v>
      </c>
      <c r="C166" s="29"/>
      <c r="D166" s="22"/>
      <c r="E166" s="159"/>
    </row>
    <row r="167" spans="1:5">
      <c r="A167" s="29" t="s">
        <v>295</v>
      </c>
      <c r="B167" s="40" t="s">
        <v>296</v>
      </c>
      <c r="C167" s="29" t="s">
        <v>232</v>
      </c>
      <c r="D167" s="22"/>
      <c r="E167" s="159"/>
    </row>
    <row r="168" spans="1:5">
      <c r="A168" s="34" t="s">
        <v>297</v>
      </c>
      <c r="B168" s="64" t="s">
        <v>298</v>
      </c>
      <c r="C168" s="29"/>
      <c r="D168" s="22"/>
      <c r="E168" s="159"/>
    </row>
    <row r="169" spans="1:5">
      <c r="A169" s="65" t="s">
        <v>299</v>
      </c>
      <c r="B169" s="40" t="s">
        <v>300</v>
      </c>
      <c r="C169" s="37" t="s">
        <v>232</v>
      </c>
      <c r="D169" s="22"/>
      <c r="E169" s="159"/>
    </row>
    <row r="170" spans="1:5">
      <c r="A170" s="65" t="s">
        <v>301</v>
      </c>
      <c r="B170" s="40" t="s">
        <v>302</v>
      </c>
      <c r="C170" s="37" t="s">
        <v>232</v>
      </c>
      <c r="D170" s="22"/>
      <c r="E170" s="159"/>
    </row>
    <row r="171" spans="1:5">
      <c r="A171" s="65" t="s">
        <v>303</v>
      </c>
      <c r="B171" s="40" t="s">
        <v>304</v>
      </c>
      <c r="C171" s="37" t="s">
        <v>232</v>
      </c>
      <c r="D171" s="22"/>
      <c r="E171" s="159"/>
    </row>
    <row r="172" spans="1:5">
      <c r="A172" s="66" t="s">
        <v>305</v>
      </c>
      <c r="B172" s="39" t="s">
        <v>306</v>
      </c>
      <c r="C172" s="37"/>
      <c r="D172" s="22"/>
      <c r="E172" s="159"/>
    </row>
    <row r="173" spans="1:5">
      <c r="A173" s="65" t="s">
        <v>307</v>
      </c>
      <c r="B173" s="40" t="s">
        <v>308</v>
      </c>
      <c r="C173" s="37" t="s">
        <v>221</v>
      </c>
      <c r="D173" s="22"/>
      <c r="E173" s="159"/>
    </row>
    <row r="174" spans="1:5">
      <c r="A174" s="65" t="s">
        <v>309</v>
      </c>
      <c r="B174" s="40" t="s">
        <v>310</v>
      </c>
      <c r="C174" s="37" t="s">
        <v>232</v>
      </c>
      <c r="D174" s="22"/>
      <c r="E174" s="159"/>
    </row>
    <row r="176" spans="1:5">
      <c r="A176" s="44"/>
      <c r="B176" s="94" t="s">
        <v>311</v>
      </c>
      <c r="C176" s="31"/>
      <c r="D176" s="22"/>
      <c r="E176" s="161"/>
    </row>
    <row r="177" spans="1:6">
      <c r="B177" s="119" t="s">
        <v>312</v>
      </c>
      <c r="C177" s="31"/>
      <c r="D177" s="30"/>
      <c r="E177" s="67"/>
    </row>
    <row r="180" spans="1:6">
      <c r="A180" s="226" t="s">
        <v>313</v>
      </c>
      <c r="B180" s="227"/>
      <c r="C180" s="227"/>
      <c r="D180" s="227"/>
      <c r="E180" s="227"/>
      <c r="F180" s="227"/>
    </row>
    <row r="181" spans="1:6">
      <c r="A181" s="182"/>
      <c r="B181" s="182"/>
      <c r="C181" s="183"/>
      <c r="D181" s="184"/>
      <c r="E181" s="183"/>
    </row>
    <row r="182" spans="1:6" ht="33.6">
      <c r="A182" s="185" t="s">
        <v>2</v>
      </c>
      <c r="B182" s="186" t="s">
        <v>314</v>
      </c>
      <c r="C182" s="187" t="s">
        <v>315</v>
      </c>
      <c r="D182" s="17" t="s">
        <v>5</v>
      </c>
      <c r="E182" s="17" t="s">
        <v>6</v>
      </c>
    </row>
    <row r="183" spans="1:6">
      <c r="A183" s="13" t="s">
        <v>7</v>
      </c>
      <c r="B183" s="189" t="s">
        <v>8</v>
      </c>
      <c r="C183" s="187"/>
      <c r="D183" s="190"/>
      <c r="E183" s="190"/>
    </row>
    <row r="184" spans="1:6">
      <c r="A184" s="18" t="s">
        <v>9</v>
      </c>
      <c r="B184" s="191" t="s">
        <v>10</v>
      </c>
      <c r="C184" s="192" t="s">
        <v>11</v>
      </c>
      <c r="D184" s="190"/>
      <c r="E184" s="190"/>
    </row>
    <row r="185" spans="1:6">
      <c r="A185" s="13" t="s">
        <v>21</v>
      </c>
      <c r="B185" s="193" t="s">
        <v>22</v>
      </c>
      <c r="C185" s="187"/>
      <c r="D185" s="190"/>
      <c r="E185" s="190"/>
    </row>
    <row r="186" spans="1:6">
      <c r="A186" s="31" t="s">
        <v>23</v>
      </c>
      <c r="B186" s="191" t="s">
        <v>24</v>
      </c>
      <c r="C186" s="192" t="s">
        <v>316</v>
      </c>
      <c r="D186" s="190"/>
      <c r="E186" s="190"/>
    </row>
    <row r="187" spans="1:6">
      <c r="A187" s="194"/>
      <c r="B187" s="195"/>
      <c r="C187" s="192"/>
      <c r="D187" s="190"/>
      <c r="E187" s="190"/>
    </row>
    <row r="188" spans="1:6">
      <c r="A188" s="32" t="s">
        <v>26</v>
      </c>
      <c r="B188" s="189" t="s">
        <v>27</v>
      </c>
      <c r="C188" s="192"/>
      <c r="D188" s="190"/>
      <c r="E188" s="190"/>
    </row>
    <row r="189" spans="1:6" ht="33.6">
      <c r="A189" s="29" t="s">
        <v>28</v>
      </c>
      <c r="B189" s="196" t="s">
        <v>29</v>
      </c>
      <c r="C189" s="192" t="s">
        <v>316</v>
      </c>
      <c r="D189" s="190"/>
      <c r="E189" s="190"/>
    </row>
    <row r="190" spans="1:6">
      <c r="A190" s="194"/>
      <c r="B190" s="194"/>
      <c r="C190" s="192"/>
      <c r="D190" s="190"/>
      <c r="E190" s="190"/>
    </row>
    <row r="191" spans="1:6">
      <c r="A191" s="197" t="s">
        <v>33</v>
      </c>
      <c r="B191" s="197" t="s">
        <v>34</v>
      </c>
      <c r="C191" s="187"/>
      <c r="D191" s="190"/>
      <c r="E191" s="190"/>
    </row>
    <row r="192" spans="1:6">
      <c r="A192" s="197" t="s">
        <v>35</v>
      </c>
      <c r="B192" s="197" t="s">
        <v>36</v>
      </c>
      <c r="C192" s="187"/>
      <c r="D192" s="190"/>
      <c r="E192" s="190"/>
    </row>
    <row r="193" spans="1:5">
      <c r="A193" s="194" t="s">
        <v>37</v>
      </c>
      <c r="B193" s="194" t="s">
        <v>38</v>
      </c>
      <c r="C193" s="192" t="s">
        <v>316</v>
      </c>
      <c r="D193" s="190"/>
      <c r="E193" s="190"/>
    </row>
    <row r="194" spans="1:5">
      <c r="A194" s="194" t="s">
        <v>39</v>
      </c>
      <c r="B194" s="194" t="s">
        <v>40</v>
      </c>
      <c r="C194" s="192" t="s">
        <v>316</v>
      </c>
      <c r="D194" s="190"/>
      <c r="E194" s="190"/>
    </row>
    <row r="195" spans="1:5">
      <c r="A195" s="194" t="s">
        <v>41</v>
      </c>
      <c r="B195" s="194" t="s">
        <v>317</v>
      </c>
      <c r="C195" s="192" t="s">
        <v>99</v>
      </c>
      <c r="D195" s="190"/>
      <c r="E195" s="190"/>
    </row>
    <row r="196" spans="1:5">
      <c r="A196" s="194" t="s">
        <v>43</v>
      </c>
      <c r="B196" s="194" t="s">
        <v>318</v>
      </c>
      <c r="C196" s="192" t="s">
        <v>316</v>
      </c>
      <c r="D196" s="190"/>
      <c r="E196" s="190"/>
    </row>
    <row r="197" spans="1:5">
      <c r="A197" s="197"/>
      <c r="B197" s="194"/>
      <c r="C197" s="187"/>
      <c r="D197" s="190"/>
      <c r="E197" s="190"/>
    </row>
    <row r="198" spans="1:5">
      <c r="A198" s="197" t="s">
        <v>45</v>
      </c>
      <c r="B198" s="197" t="s">
        <v>319</v>
      </c>
      <c r="C198" s="187"/>
      <c r="D198" s="190"/>
      <c r="E198" s="190"/>
    </row>
    <row r="199" spans="1:5">
      <c r="A199" s="197"/>
      <c r="B199" s="197" t="s">
        <v>47</v>
      </c>
      <c r="C199" s="187"/>
      <c r="D199" s="190"/>
      <c r="E199" s="190"/>
    </row>
    <row r="200" spans="1:5">
      <c r="A200" s="194" t="s">
        <v>50</v>
      </c>
      <c r="B200" s="195" t="s">
        <v>320</v>
      </c>
      <c r="C200" s="192" t="s">
        <v>316</v>
      </c>
      <c r="D200" s="190"/>
      <c r="E200" s="190"/>
    </row>
    <row r="201" spans="1:5" ht="27.6">
      <c r="A201" s="194" t="s">
        <v>52</v>
      </c>
      <c r="B201" s="195" t="s">
        <v>321</v>
      </c>
      <c r="C201" s="192" t="s">
        <v>316</v>
      </c>
      <c r="D201" s="190"/>
      <c r="E201" s="190"/>
    </row>
    <row r="202" spans="1:5">
      <c r="A202" s="194" t="s">
        <v>54</v>
      </c>
      <c r="B202" s="194" t="s">
        <v>322</v>
      </c>
      <c r="C202" s="192" t="s">
        <v>316</v>
      </c>
      <c r="D202" s="190"/>
      <c r="E202" s="190"/>
    </row>
    <row r="203" spans="1:5" ht="27.6">
      <c r="A203" s="194" t="s">
        <v>57</v>
      </c>
      <c r="B203" s="194" t="s">
        <v>323</v>
      </c>
      <c r="C203" s="192" t="s">
        <v>316</v>
      </c>
      <c r="D203" s="190"/>
      <c r="E203" s="190"/>
    </row>
    <row r="204" spans="1:5">
      <c r="A204" s="194"/>
      <c r="B204" s="194"/>
      <c r="C204" s="192"/>
      <c r="D204" s="190"/>
      <c r="E204" s="190"/>
    </row>
    <row r="205" spans="1:5">
      <c r="A205" s="197" t="s">
        <v>59</v>
      </c>
      <c r="B205" s="197" t="s">
        <v>324</v>
      </c>
      <c r="C205" s="198"/>
      <c r="D205" s="190"/>
      <c r="E205" s="190"/>
    </row>
    <row r="206" spans="1:5">
      <c r="A206" s="194" t="s">
        <v>325</v>
      </c>
      <c r="B206" s="194" t="s">
        <v>326</v>
      </c>
      <c r="C206" s="192" t="s">
        <v>316</v>
      </c>
      <c r="D206" s="190"/>
      <c r="E206" s="190"/>
    </row>
    <row r="207" spans="1:5">
      <c r="A207" s="199"/>
      <c r="B207" s="199"/>
      <c r="C207" s="200"/>
      <c r="D207" s="190"/>
      <c r="E207" s="190"/>
    </row>
    <row r="208" spans="1:5">
      <c r="A208" s="197" t="s">
        <v>84</v>
      </c>
      <c r="B208" s="197" t="s">
        <v>85</v>
      </c>
      <c r="C208" s="187"/>
      <c r="D208" s="190"/>
      <c r="E208" s="190"/>
    </row>
    <row r="209" spans="1:5">
      <c r="A209" s="194" t="s">
        <v>86</v>
      </c>
      <c r="B209" s="194" t="s">
        <v>327</v>
      </c>
      <c r="C209" s="192" t="s">
        <v>328</v>
      </c>
      <c r="D209" s="190"/>
      <c r="E209" s="190"/>
    </row>
    <row r="210" spans="1:5">
      <c r="A210" s="194" t="s">
        <v>88</v>
      </c>
      <c r="B210" s="194" t="s">
        <v>329</v>
      </c>
      <c r="C210" s="192" t="s">
        <v>316</v>
      </c>
      <c r="D210" s="190"/>
      <c r="E210" s="190"/>
    </row>
    <row r="211" spans="1:5">
      <c r="A211" s="194" t="s">
        <v>90</v>
      </c>
      <c r="B211" s="195" t="s">
        <v>91</v>
      </c>
      <c r="C211" s="192" t="s">
        <v>328</v>
      </c>
      <c r="D211" s="190"/>
      <c r="E211" s="190"/>
    </row>
    <row r="212" spans="1:5">
      <c r="A212" s="199"/>
      <c r="B212" s="199"/>
      <c r="C212" s="200"/>
      <c r="D212" s="190"/>
      <c r="E212" s="190"/>
    </row>
    <row r="213" spans="1:5">
      <c r="A213" s="197" t="s">
        <v>94</v>
      </c>
      <c r="B213" s="197" t="s">
        <v>95</v>
      </c>
      <c r="C213" s="192"/>
      <c r="D213" s="190"/>
      <c r="E213" s="190"/>
    </row>
    <row r="214" spans="1:5">
      <c r="A214" s="194" t="s">
        <v>96</v>
      </c>
      <c r="B214" s="194" t="s">
        <v>330</v>
      </c>
      <c r="C214" s="192" t="s">
        <v>99</v>
      </c>
      <c r="D214" s="190"/>
      <c r="E214" s="190"/>
    </row>
    <row r="215" spans="1:5">
      <c r="A215" s="194"/>
      <c r="B215" s="194"/>
      <c r="C215" s="192"/>
      <c r="D215" s="190"/>
      <c r="E215" s="190"/>
    </row>
    <row r="216" spans="1:5">
      <c r="A216" s="186" t="s">
        <v>331</v>
      </c>
      <c r="B216" s="197" t="s">
        <v>332</v>
      </c>
      <c r="C216" s="192"/>
      <c r="D216" s="190"/>
      <c r="E216" s="190"/>
    </row>
    <row r="217" spans="1:5">
      <c r="A217" s="195" t="s">
        <v>333</v>
      </c>
      <c r="B217" s="194" t="s">
        <v>334</v>
      </c>
      <c r="C217" s="192" t="s">
        <v>328</v>
      </c>
      <c r="D217" s="190"/>
      <c r="E217" s="190"/>
    </row>
    <row r="218" spans="1:5">
      <c r="A218" s="201" t="s">
        <v>335</v>
      </c>
      <c r="B218" s="202" t="s">
        <v>336</v>
      </c>
      <c r="C218" s="192" t="s">
        <v>328</v>
      </c>
      <c r="D218" s="190"/>
      <c r="E218" s="190"/>
    </row>
    <row r="219" spans="1:5">
      <c r="A219" s="195"/>
      <c r="B219" s="194"/>
      <c r="C219" s="192"/>
      <c r="D219" s="190"/>
      <c r="E219" s="190"/>
    </row>
    <row r="220" spans="1:5">
      <c r="A220" s="197" t="s">
        <v>337</v>
      </c>
      <c r="B220" s="186" t="s">
        <v>338</v>
      </c>
      <c r="C220" s="192"/>
      <c r="D220" s="190"/>
      <c r="E220" s="190"/>
    </row>
    <row r="221" spans="1:5">
      <c r="A221" s="194" t="s">
        <v>339</v>
      </c>
      <c r="B221" s="195" t="s">
        <v>340</v>
      </c>
      <c r="C221" s="192" t="s">
        <v>341</v>
      </c>
      <c r="D221" s="190"/>
      <c r="E221" s="190"/>
    </row>
    <row r="222" spans="1:5">
      <c r="A222" s="195"/>
      <c r="B222" s="195"/>
      <c r="C222" s="192"/>
      <c r="D222" s="190"/>
      <c r="E222" s="190"/>
    </row>
    <row r="223" spans="1:5">
      <c r="A223" s="185" t="s">
        <v>106</v>
      </c>
      <c r="B223" s="197" t="s">
        <v>107</v>
      </c>
      <c r="C223" s="192"/>
      <c r="D223" s="190"/>
      <c r="E223" s="190"/>
    </row>
    <row r="224" spans="1:5">
      <c r="A224" s="185" t="s">
        <v>108</v>
      </c>
      <c r="B224" s="197" t="s">
        <v>110</v>
      </c>
      <c r="C224" s="192"/>
      <c r="D224" s="190"/>
      <c r="E224" s="190"/>
    </row>
    <row r="225" spans="1:5">
      <c r="A225" s="185" t="s">
        <v>116</v>
      </c>
      <c r="B225" s="197" t="s">
        <v>342</v>
      </c>
      <c r="C225" s="192"/>
      <c r="D225" s="190"/>
      <c r="E225" s="190"/>
    </row>
    <row r="226" spans="1:5" ht="27.6">
      <c r="A226" s="199" t="s">
        <v>118</v>
      </c>
      <c r="B226" s="194" t="s">
        <v>343</v>
      </c>
      <c r="C226" s="192" t="s">
        <v>328</v>
      </c>
      <c r="D226" s="190"/>
      <c r="E226" s="190"/>
    </row>
    <row r="227" spans="1:5">
      <c r="A227" s="44" t="s">
        <v>114</v>
      </c>
      <c r="B227" s="182"/>
      <c r="C227" s="192" t="s">
        <v>328</v>
      </c>
      <c r="D227" s="190"/>
      <c r="E227" s="190"/>
    </row>
    <row r="228" spans="1:5">
      <c r="A228" s="199"/>
      <c r="B228" s="203" t="s">
        <v>115</v>
      </c>
      <c r="C228" s="192"/>
      <c r="D228" s="190"/>
      <c r="E228" s="190"/>
    </row>
    <row r="229" spans="1:5">
      <c r="A229" s="185" t="s">
        <v>344</v>
      </c>
      <c r="B229" s="197" t="s">
        <v>345</v>
      </c>
      <c r="C229" s="192"/>
      <c r="D229" s="190"/>
      <c r="E229" s="190"/>
    </row>
    <row r="230" spans="1:5">
      <c r="A230" s="199" t="s">
        <v>346</v>
      </c>
      <c r="B230" s="194" t="s">
        <v>347</v>
      </c>
      <c r="C230" s="192" t="s">
        <v>328</v>
      </c>
      <c r="D230" s="190"/>
      <c r="E230" s="190"/>
    </row>
    <row r="231" spans="1:5">
      <c r="A231" s="199" t="s">
        <v>348</v>
      </c>
      <c r="B231" s="195" t="s">
        <v>131</v>
      </c>
      <c r="C231" s="192" t="s">
        <v>328</v>
      </c>
      <c r="D231" s="190"/>
      <c r="E231" s="190"/>
    </row>
    <row r="232" spans="1:5">
      <c r="A232" s="199"/>
      <c r="B232" s="195"/>
      <c r="C232" s="192"/>
      <c r="D232" s="190"/>
      <c r="E232" s="190"/>
    </row>
    <row r="233" spans="1:5">
      <c r="A233" s="185" t="s">
        <v>349</v>
      </c>
      <c r="B233" s="197" t="s">
        <v>350</v>
      </c>
      <c r="C233" s="192"/>
      <c r="D233" s="190"/>
      <c r="E233" s="190"/>
    </row>
    <row r="234" spans="1:5">
      <c r="A234" s="44" t="s">
        <v>118</v>
      </c>
      <c r="B234" s="40" t="s">
        <v>119</v>
      </c>
      <c r="C234" s="192" t="s">
        <v>99</v>
      </c>
      <c r="D234" s="190"/>
      <c r="E234" s="190"/>
    </row>
    <row r="235" spans="1:5">
      <c r="A235" s="185"/>
      <c r="B235" s="197"/>
      <c r="C235" s="192"/>
      <c r="D235" s="190"/>
      <c r="E235" s="190"/>
    </row>
    <row r="236" spans="1:5">
      <c r="A236" s="185" t="s">
        <v>351</v>
      </c>
      <c r="B236" s="197" t="s">
        <v>352</v>
      </c>
      <c r="C236" s="192"/>
      <c r="D236" s="190"/>
      <c r="E236" s="190"/>
    </row>
    <row r="237" spans="1:5">
      <c r="A237" s="185" t="s">
        <v>353</v>
      </c>
      <c r="B237" s="197" t="s">
        <v>354</v>
      </c>
      <c r="C237" s="192"/>
      <c r="D237" s="190"/>
      <c r="E237" s="190"/>
    </row>
    <row r="238" spans="1:5">
      <c r="A238" s="44" t="s">
        <v>355</v>
      </c>
      <c r="B238" s="195" t="s">
        <v>356</v>
      </c>
      <c r="C238" s="192" t="s">
        <v>164</v>
      </c>
      <c r="D238" s="190"/>
      <c r="E238" s="190"/>
    </row>
    <row r="239" spans="1:5">
      <c r="A239" s="44" t="s">
        <v>357</v>
      </c>
      <c r="B239" s="195" t="s">
        <v>358</v>
      </c>
      <c r="C239" s="192" t="s">
        <v>99</v>
      </c>
      <c r="D239" s="190"/>
      <c r="E239" s="190"/>
    </row>
    <row r="240" spans="1:5">
      <c r="A240" s="44" t="s">
        <v>359</v>
      </c>
      <c r="B240" s="195" t="s">
        <v>360</v>
      </c>
      <c r="C240" s="192" t="s">
        <v>99</v>
      </c>
      <c r="D240" s="190"/>
      <c r="E240" s="190"/>
    </row>
    <row r="241" spans="1:5">
      <c r="A241" s="185" t="s">
        <v>361</v>
      </c>
      <c r="B241" s="197" t="s">
        <v>362</v>
      </c>
      <c r="C241" s="192"/>
      <c r="D241" s="190"/>
      <c r="E241" s="190"/>
    </row>
    <row r="242" spans="1:5" ht="27.6">
      <c r="A242" s="44" t="s">
        <v>363</v>
      </c>
      <c r="B242" s="194" t="s">
        <v>364</v>
      </c>
      <c r="C242" s="192" t="s">
        <v>328</v>
      </c>
      <c r="D242" s="190"/>
      <c r="E242" s="190"/>
    </row>
    <row r="243" spans="1:5">
      <c r="A243" s="44" t="s">
        <v>365</v>
      </c>
      <c r="B243" s="194" t="s">
        <v>366</v>
      </c>
      <c r="C243" s="192" t="s">
        <v>99</v>
      </c>
      <c r="D243" s="190"/>
      <c r="E243" s="190"/>
    </row>
    <row r="244" spans="1:5">
      <c r="A244" s="44" t="s">
        <v>367</v>
      </c>
      <c r="B244" s="194" t="s">
        <v>368</v>
      </c>
      <c r="C244" s="192" t="s">
        <v>99</v>
      </c>
      <c r="D244" s="190"/>
      <c r="E244" s="190"/>
    </row>
    <row r="245" spans="1:5">
      <c r="A245" s="44" t="s">
        <v>369</v>
      </c>
      <c r="B245" s="194" t="s">
        <v>370</v>
      </c>
      <c r="C245" s="192" t="s">
        <v>99</v>
      </c>
      <c r="D245" s="190"/>
      <c r="E245" s="190"/>
    </row>
    <row r="246" spans="1:5">
      <c r="A246" s="44" t="s">
        <v>371</v>
      </c>
      <c r="B246" s="195" t="s">
        <v>372</v>
      </c>
      <c r="C246" s="192" t="s">
        <v>99</v>
      </c>
      <c r="D246" s="190"/>
      <c r="E246" s="190"/>
    </row>
    <row r="247" spans="1:5">
      <c r="A247" s="199"/>
      <c r="B247" s="187"/>
      <c r="C247" s="192"/>
      <c r="D247" s="190"/>
      <c r="E247" s="190"/>
    </row>
    <row r="248" spans="1:5">
      <c r="A248" s="185" t="s">
        <v>133</v>
      </c>
      <c r="B248" s="197" t="s">
        <v>134</v>
      </c>
      <c r="C248" s="192"/>
      <c r="D248" s="190"/>
      <c r="E248" s="190"/>
    </row>
    <row r="249" spans="1:5">
      <c r="A249" s="185" t="s">
        <v>135</v>
      </c>
      <c r="B249" s="197" t="s">
        <v>136</v>
      </c>
      <c r="C249" s="192"/>
      <c r="D249" s="190"/>
      <c r="E249" s="190"/>
    </row>
    <row r="250" spans="1:5" ht="27.6">
      <c r="A250" s="199" t="s">
        <v>137</v>
      </c>
      <c r="B250" s="194" t="s">
        <v>138</v>
      </c>
      <c r="C250" s="192" t="s">
        <v>99</v>
      </c>
      <c r="D250" s="190"/>
      <c r="E250" s="190"/>
    </row>
    <row r="251" spans="1:5">
      <c r="A251" s="199"/>
      <c r="B251" s="199"/>
      <c r="C251" s="192"/>
      <c r="D251" s="190"/>
      <c r="E251" s="190"/>
    </row>
    <row r="252" spans="1:5">
      <c r="A252" s="185" t="s">
        <v>373</v>
      </c>
      <c r="B252" s="197" t="s">
        <v>374</v>
      </c>
      <c r="C252" s="192"/>
      <c r="D252" s="190"/>
      <c r="E252" s="190"/>
    </row>
    <row r="253" spans="1:5">
      <c r="A253" s="199" t="s">
        <v>375</v>
      </c>
      <c r="B253" s="194" t="s">
        <v>376</v>
      </c>
      <c r="C253" s="192" t="s">
        <v>328</v>
      </c>
      <c r="D253" s="190"/>
      <c r="E253" s="190"/>
    </row>
    <row r="254" spans="1:5">
      <c r="A254" s="200"/>
      <c r="B254" s="200"/>
      <c r="C254" s="200"/>
      <c r="D254" s="190"/>
      <c r="E254" s="190"/>
    </row>
    <row r="255" spans="1:5">
      <c r="A255" s="185" t="s">
        <v>140</v>
      </c>
      <c r="B255" s="197" t="s">
        <v>141</v>
      </c>
      <c r="C255" s="192"/>
      <c r="D255" s="190"/>
      <c r="E255" s="190"/>
    </row>
    <row r="256" spans="1:5">
      <c r="A256" s="185" t="s">
        <v>142</v>
      </c>
      <c r="B256" s="186" t="s">
        <v>377</v>
      </c>
      <c r="C256" s="187"/>
      <c r="D256" s="190"/>
      <c r="E256" s="190"/>
    </row>
    <row r="257" spans="1:5">
      <c r="A257" s="199" t="s">
        <v>182</v>
      </c>
      <c r="B257" s="195" t="s">
        <v>378</v>
      </c>
      <c r="C257" s="192" t="s">
        <v>164</v>
      </c>
      <c r="D257" s="190"/>
      <c r="E257" s="190"/>
    </row>
    <row r="258" spans="1:5">
      <c r="A258" s="199" t="s">
        <v>379</v>
      </c>
      <c r="B258" s="195" t="s">
        <v>380</v>
      </c>
      <c r="C258" s="192" t="s">
        <v>164</v>
      </c>
      <c r="D258" s="190"/>
      <c r="E258" s="190"/>
    </row>
    <row r="259" spans="1:5">
      <c r="A259" s="199"/>
      <c r="B259" s="195"/>
      <c r="C259" s="192"/>
      <c r="D259" s="190"/>
      <c r="E259" s="190"/>
    </row>
    <row r="260" spans="1:5">
      <c r="A260" s="199"/>
      <c r="B260" s="195"/>
      <c r="C260" s="192"/>
      <c r="D260" s="190"/>
      <c r="E260" s="190"/>
    </row>
    <row r="261" spans="1:5">
      <c r="A261" s="185" t="s">
        <v>381</v>
      </c>
      <c r="B261" s="197" t="s">
        <v>382</v>
      </c>
      <c r="C261" s="192"/>
      <c r="D261" s="190"/>
      <c r="E261" s="190"/>
    </row>
    <row r="262" spans="1:5">
      <c r="A262" s="199" t="s">
        <v>383</v>
      </c>
      <c r="B262" s="194" t="s">
        <v>384</v>
      </c>
      <c r="C262" s="192" t="s">
        <v>164</v>
      </c>
      <c r="D262" s="190"/>
      <c r="E262" s="190"/>
    </row>
    <row r="263" spans="1:5">
      <c r="A263" s="199"/>
      <c r="B263" s="194"/>
      <c r="C263" s="192"/>
      <c r="D263" s="190"/>
      <c r="E263" s="190"/>
    </row>
    <row r="264" spans="1:5">
      <c r="A264" s="185" t="s">
        <v>385</v>
      </c>
      <c r="B264" s="186" t="s">
        <v>386</v>
      </c>
      <c r="C264" s="192"/>
      <c r="D264" s="190"/>
      <c r="E264" s="190"/>
    </row>
    <row r="265" spans="1:5">
      <c r="A265" s="199" t="s">
        <v>387</v>
      </c>
      <c r="B265" s="194" t="s">
        <v>388</v>
      </c>
      <c r="C265" s="192" t="s">
        <v>164</v>
      </c>
      <c r="D265" s="190"/>
      <c r="E265" s="190"/>
    </row>
    <row r="266" spans="1:5">
      <c r="A266" s="199"/>
      <c r="B266" s="194"/>
      <c r="C266" s="192"/>
      <c r="D266" s="190"/>
      <c r="E266" s="190"/>
    </row>
    <row r="267" spans="1:5">
      <c r="A267" s="185" t="s">
        <v>389</v>
      </c>
      <c r="B267" s="197" t="s">
        <v>390</v>
      </c>
      <c r="C267" s="192"/>
      <c r="D267" s="190"/>
      <c r="E267" s="190"/>
    </row>
    <row r="268" spans="1:5">
      <c r="A268" s="199" t="s">
        <v>391</v>
      </c>
      <c r="B268" s="194" t="s">
        <v>392</v>
      </c>
      <c r="C268" s="192" t="s">
        <v>164</v>
      </c>
      <c r="D268" s="190"/>
      <c r="E268" s="190"/>
    </row>
    <row r="269" spans="1:5">
      <c r="A269" s="185" t="s">
        <v>393</v>
      </c>
      <c r="B269" s="197" t="s">
        <v>394</v>
      </c>
      <c r="C269" s="192"/>
      <c r="D269" s="190"/>
      <c r="E269" s="190"/>
    </row>
    <row r="270" spans="1:5">
      <c r="A270" s="199" t="s">
        <v>395</v>
      </c>
      <c r="B270" s="194" t="s">
        <v>396</v>
      </c>
      <c r="C270" s="192" t="s">
        <v>164</v>
      </c>
      <c r="D270" s="190"/>
      <c r="E270" s="190"/>
    </row>
    <row r="271" spans="1:5">
      <c r="A271" s="199" t="s">
        <v>397</v>
      </c>
      <c r="B271" s="194" t="s">
        <v>398</v>
      </c>
      <c r="C271" s="192" t="s">
        <v>99</v>
      </c>
      <c r="D271" s="190"/>
      <c r="E271" s="190"/>
    </row>
    <row r="272" spans="1:5">
      <c r="A272" s="199" t="s">
        <v>399</v>
      </c>
      <c r="B272" s="194" t="s">
        <v>194</v>
      </c>
      <c r="C272" s="192" t="s">
        <v>164</v>
      </c>
      <c r="D272" s="190"/>
      <c r="E272" s="190"/>
    </row>
    <row r="273" spans="1:5">
      <c r="A273" s="200"/>
      <c r="B273" s="194"/>
      <c r="C273" s="192"/>
      <c r="D273" s="190"/>
      <c r="E273" s="190"/>
    </row>
    <row r="274" spans="1:5">
      <c r="A274" s="185" t="s">
        <v>198</v>
      </c>
      <c r="B274" s="197" t="s">
        <v>199</v>
      </c>
      <c r="C274" s="192"/>
      <c r="D274" s="190"/>
      <c r="E274" s="190"/>
    </row>
    <row r="275" spans="1:5">
      <c r="A275" s="199"/>
      <c r="B275" s="197"/>
      <c r="C275" s="192"/>
      <c r="D275" s="190"/>
      <c r="E275" s="190"/>
    </row>
    <row r="276" spans="1:5">
      <c r="A276" s="199" t="s">
        <v>200</v>
      </c>
      <c r="B276" s="194" t="s">
        <v>202</v>
      </c>
      <c r="C276" s="192" t="s">
        <v>328</v>
      </c>
      <c r="D276" s="190"/>
      <c r="E276" s="190"/>
    </row>
    <row r="277" spans="1:5">
      <c r="A277" s="199" t="s">
        <v>400</v>
      </c>
      <c r="B277" s="195" t="s">
        <v>401</v>
      </c>
      <c r="C277" s="192" t="s">
        <v>328</v>
      </c>
      <c r="D277" s="190"/>
      <c r="E277" s="190"/>
    </row>
    <row r="278" spans="1:5">
      <c r="A278" s="200"/>
      <c r="B278" s="194"/>
      <c r="C278" s="192"/>
      <c r="D278" s="190"/>
      <c r="E278" s="190"/>
    </row>
    <row r="279" spans="1:5">
      <c r="A279" s="185" t="s">
        <v>214</v>
      </c>
      <c r="B279" s="197" t="s">
        <v>215</v>
      </c>
      <c r="C279" s="192"/>
      <c r="D279" s="190"/>
      <c r="E279" s="190"/>
    </row>
    <row r="280" spans="1:5">
      <c r="A280" s="199"/>
      <c r="B280" s="197"/>
      <c r="C280" s="192"/>
      <c r="D280" s="190"/>
      <c r="E280" s="190"/>
    </row>
    <row r="281" spans="1:5">
      <c r="A281" s="185" t="s">
        <v>216</v>
      </c>
      <c r="B281" s="197" t="s">
        <v>218</v>
      </c>
      <c r="C281" s="192"/>
      <c r="D281" s="190"/>
      <c r="E281" s="190"/>
    </row>
    <row r="282" spans="1:5">
      <c r="A282" s="199" t="s">
        <v>217</v>
      </c>
      <c r="B282" s="195" t="s">
        <v>402</v>
      </c>
      <c r="C282" s="192"/>
      <c r="D282" s="190"/>
      <c r="E282" s="190"/>
    </row>
    <row r="283" spans="1:5">
      <c r="A283" s="199"/>
      <c r="B283" s="204" t="s">
        <v>403</v>
      </c>
      <c r="C283" s="192" t="s">
        <v>11</v>
      </c>
      <c r="D283" s="190"/>
      <c r="E283" s="190"/>
    </row>
    <row r="284" spans="1:5">
      <c r="A284" s="199"/>
      <c r="B284" s="204" t="s">
        <v>404</v>
      </c>
      <c r="C284" s="192" t="s">
        <v>11</v>
      </c>
      <c r="D284" s="190"/>
      <c r="E284" s="190"/>
    </row>
    <row r="285" spans="1:5">
      <c r="A285" s="185" t="s">
        <v>405</v>
      </c>
      <c r="B285" s="197" t="s">
        <v>225</v>
      </c>
      <c r="C285" s="192"/>
      <c r="D285" s="190"/>
      <c r="E285" s="190"/>
    </row>
    <row r="286" spans="1:5">
      <c r="A286" s="199" t="s">
        <v>406</v>
      </c>
      <c r="B286" s="195" t="s">
        <v>407</v>
      </c>
      <c r="C286" s="192"/>
      <c r="D286" s="190"/>
      <c r="E286" s="190"/>
    </row>
    <row r="287" spans="1:5">
      <c r="A287" s="199"/>
      <c r="B287" s="204" t="s">
        <v>408</v>
      </c>
      <c r="C287" s="192" t="s">
        <v>11</v>
      </c>
      <c r="D287" s="190"/>
      <c r="E287" s="190"/>
    </row>
    <row r="288" spans="1:5">
      <c r="A288" s="199"/>
      <c r="B288" s="204" t="s">
        <v>409</v>
      </c>
      <c r="C288" s="192" t="s">
        <v>11</v>
      </c>
      <c r="D288" s="190"/>
      <c r="E288" s="190"/>
    </row>
    <row r="289" spans="1:5">
      <c r="A289" s="199"/>
      <c r="B289" s="204" t="s">
        <v>410</v>
      </c>
      <c r="C289" s="192" t="s">
        <v>11</v>
      </c>
      <c r="D289" s="190"/>
      <c r="E289" s="190"/>
    </row>
    <row r="290" spans="1:5">
      <c r="A290" s="199" t="s">
        <v>411</v>
      </c>
      <c r="B290" s="197" t="s">
        <v>229</v>
      </c>
      <c r="C290" s="192"/>
      <c r="D290" s="190"/>
      <c r="E290" s="190"/>
    </row>
    <row r="291" spans="1:5">
      <c r="A291" s="185" t="s">
        <v>412</v>
      </c>
      <c r="B291" s="197" t="s">
        <v>413</v>
      </c>
      <c r="C291" s="192"/>
      <c r="D291" s="190"/>
      <c r="E291" s="190"/>
    </row>
    <row r="292" spans="1:5">
      <c r="A292" s="199" t="s">
        <v>414</v>
      </c>
      <c r="B292" s="194" t="s">
        <v>415</v>
      </c>
      <c r="C292" s="192" t="s">
        <v>164</v>
      </c>
      <c r="D292" s="190"/>
      <c r="E292" s="190"/>
    </row>
    <row r="293" spans="1:5">
      <c r="A293" s="199" t="s">
        <v>416</v>
      </c>
      <c r="B293" s="194" t="s">
        <v>417</v>
      </c>
      <c r="C293" s="192" t="s">
        <v>164</v>
      </c>
      <c r="D293" s="190"/>
      <c r="E293" s="190"/>
    </row>
    <row r="294" spans="1:5">
      <c r="A294" s="199" t="s">
        <v>418</v>
      </c>
      <c r="B294" s="194" t="s">
        <v>419</v>
      </c>
      <c r="C294" s="192" t="s">
        <v>164</v>
      </c>
      <c r="D294" s="190"/>
      <c r="E294" s="190"/>
    </row>
    <row r="295" spans="1:5">
      <c r="A295" s="194"/>
      <c r="B295" s="192"/>
      <c r="C295" s="192"/>
      <c r="D295" s="190"/>
      <c r="E295" s="190"/>
    </row>
    <row r="296" spans="1:5">
      <c r="A296" s="205" t="s">
        <v>242</v>
      </c>
      <c r="B296" s="197" t="s">
        <v>243</v>
      </c>
      <c r="C296" s="192"/>
      <c r="D296" s="190"/>
      <c r="E296" s="190"/>
    </row>
    <row r="297" spans="1:5">
      <c r="A297" s="187" t="s">
        <v>248</v>
      </c>
      <c r="B297" s="197" t="s">
        <v>420</v>
      </c>
      <c r="C297" s="192"/>
      <c r="D297" s="190"/>
      <c r="E297" s="190"/>
    </row>
    <row r="298" spans="1:5" ht="41.45">
      <c r="A298" s="192" t="s">
        <v>250</v>
      </c>
      <c r="B298" s="194" t="s">
        <v>421</v>
      </c>
      <c r="C298" s="192" t="s">
        <v>221</v>
      </c>
      <c r="D298" s="190"/>
      <c r="E298" s="190"/>
    </row>
    <row r="299" spans="1:5">
      <c r="A299" s="192"/>
      <c r="B299" s="194"/>
      <c r="C299" s="192"/>
      <c r="D299" s="190"/>
      <c r="E299" s="190"/>
    </row>
    <row r="300" spans="1:5">
      <c r="A300" s="187" t="s">
        <v>260</v>
      </c>
      <c r="B300" s="197" t="s">
        <v>261</v>
      </c>
      <c r="C300" s="192"/>
      <c r="D300" s="190"/>
      <c r="E300" s="190"/>
    </row>
    <row r="301" spans="1:5">
      <c r="A301" s="195" t="s">
        <v>422</v>
      </c>
      <c r="B301" s="195" t="s">
        <v>423</v>
      </c>
      <c r="C301" s="192" t="s">
        <v>221</v>
      </c>
      <c r="D301" s="190"/>
      <c r="E301" s="190"/>
    </row>
    <row r="302" spans="1:5">
      <c r="A302" s="192"/>
      <c r="B302" s="194"/>
      <c r="C302" s="192"/>
      <c r="D302" s="190"/>
      <c r="E302" s="190"/>
    </row>
    <row r="303" spans="1:5">
      <c r="A303" s="187" t="s">
        <v>263</v>
      </c>
      <c r="B303" s="197" t="s">
        <v>264</v>
      </c>
      <c r="C303" s="192"/>
      <c r="D303" s="190"/>
      <c r="E303" s="190"/>
    </row>
    <row r="304" spans="1:5" ht="27.6">
      <c r="A304" s="192" t="s">
        <v>424</v>
      </c>
      <c r="B304" s="194" t="s">
        <v>425</v>
      </c>
      <c r="C304" s="192" t="s">
        <v>221</v>
      </c>
      <c r="D304" s="190"/>
      <c r="E304" s="190"/>
    </row>
    <row r="305" spans="1:5">
      <c r="A305" s="192"/>
      <c r="B305" s="194"/>
      <c r="C305" s="192"/>
      <c r="D305" s="190"/>
      <c r="E305" s="190"/>
    </row>
    <row r="306" spans="1:5">
      <c r="A306" s="187" t="s">
        <v>273</v>
      </c>
      <c r="B306" s="197" t="s">
        <v>274</v>
      </c>
      <c r="C306" s="192"/>
      <c r="D306" s="190"/>
      <c r="E306" s="190"/>
    </row>
    <row r="307" spans="1:5">
      <c r="A307" s="192" t="s">
        <v>275</v>
      </c>
      <c r="B307" s="194" t="s">
        <v>426</v>
      </c>
      <c r="C307" s="192" t="s">
        <v>221</v>
      </c>
      <c r="D307" s="190"/>
      <c r="E307" s="190"/>
    </row>
    <row r="308" spans="1:5">
      <c r="A308" s="192"/>
      <c r="B308" s="194"/>
      <c r="C308" s="192"/>
      <c r="D308" s="190"/>
      <c r="E308" s="190"/>
    </row>
    <row r="309" spans="1:5">
      <c r="A309" s="187" t="s">
        <v>277</v>
      </c>
      <c r="B309" s="197" t="s">
        <v>278</v>
      </c>
      <c r="C309" s="192"/>
      <c r="D309" s="190"/>
      <c r="E309" s="190"/>
    </row>
    <row r="310" spans="1:5" ht="27.6">
      <c r="A310" s="192" t="s">
        <v>279</v>
      </c>
      <c r="B310" s="194" t="s">
        <v>427</v>
      </c>
      <c r="C310" s="192" t="s">
        <v>164</v>
      </c>
      <c r="D310" s="190"/>
      <c r="E310" s="190"/>
    </row>
    <row r="311" spans="1:5" ht="27.6">
      <c r="A311" s="192" t="s">
        <v>281</v>
      </c>
      <c r="B311" s="194" t="s">
        <v>428</v>
      </c>
      <c r="C311" s="192" t="s">
        <v>164</v>
      </c>
      <c r="D311" s="190"/>
      <c r="E311" s="190"/>
    </row>
    <row r="312" spans="1:5">
      <c r="A312" s="192" t="s">
        <v>283</v>
      </c>
      <c r="B312" s="194" t="s">
        <v>429</v>
      </c>
      <c r="C312" s="192" t="s">
        <v>164</v>
      </c>
      <c r="D312" s="190"/>
      <c r="E312" s="190"/>
    </row>
    <row r="313" spans="1:5" ht="27.6">
      <c r="A313" s="192" t="s">
        <v>430</v>
      </c>
      <c r="B313" s="194" t="s">
        <v>431</v>
      </c>
      <c r="C313" s="192" t="s">
        <v>164</v>
      </c>
      <c r="D313" s="190"/>
      <c r="E313" s="190"/>
    </row>
    <row r="314" spans="1:5">
      <c r="A314" s="192"/>
      <c r="B314" s="194"/>
      <c r="C314" s="192"/>
      <c r="D314" s="190"/>
      <c r="E314" s="190"/>
    </row>
    <row r="315" spans="1:5">
      <c r="A315" s="187" t="s">
        <v>285</v>
      </c>
      <c r="B315" s="197" t="s">
        <v>286</v>
      </c>
      <c r="C315" s="192"/>
      <c r="D315" s="190"/>
      <c r="E315" s="190"/>
    </row>
    <row r="316" spans="1:5">
      <c r="A316" s="192" t="s">
        <v>287</v>
      </c>
      <c r="B316" s="194" t="s">
        <v>288</v>
      </c>
      <c r="C316" s="192" t="s">
        <v>164</v>
      </c>
      <c r="D316" s="190"/>
      <c r="E316" s="190"/>
    </row>
    <row r="317" spans="1:5">
      <c r="A317" s="192" t="s">
        <v>289</v>
      </c>
      <c r="B317" s="194" t="s">
        <v>290</v>
      </c>
      <c r="C317" s="192" t="s">
        <v>164</v>
      </c>
      <c r="D317" s="190"/>
      <c r="E317" s="190"/>
    </row>
    <row r="318" spans="1:5">
      <c r="A318" s="192"/>
      <c r="B318" s="194"/>
      <c r="C318" s="192"/>
      <c r="D318" s="190"/>
      <c r="E318" s="190"/>
    </row>
    <row r="319" spans="1:5">
      <c r="A319" s="187" t="s">
        <v>293</v>
      </c>
      <c r="B319" s="197" t="s">
        <v>294</v>
      </c>
      <c r="C319" s="192"/>
      <c r="D319" s="190"/>
      <c r="E319" s="190"/>
    </row>
    <row r="320" spans="1:5">
      <c r="A320" s="192" t="s">
        <v>295</v>
      </c>
      <c r="B320" s="194" t="s">
        <v>432</v>
      </c>
      <c r="C320" s="192" t="s">
        <v>164</v>
      </c>
      <c r="D320" s="190"/>
      <c r="E320" s="190"/>
    </row>
    <row r="321" spans="1:6">
      <c r="A321" s="192" t="s">
        <v>433</v>
      </c>
      <c r="B321" s="194" t="s">
        <v>434</v>
      </c>
      <c r="C321" s="192" t="s">
        <v>164</v>
      </c>
      <c r="D321" s="190"/>
      <c r="E321" s="190"/>
    </row>
    <row r="322" spans="1:6">
      <c r="A322" s="199"/>
      <c r="B322" s="206"/>
      <c r="C322" s="192"/>
      <c r="D322" s="190"/>
      <c r="E322" s="190"/>
    </row>
    <row r="323" spans="1:6">
      <c r="A323" s="207"/>
      <c r="B323" s="208" t="s">
        <v>435</v>
      </c>
      <c r="C323" s="209"/>
      <c r="D323" s="211"/>
      <c r="E323" s="210"/>
    </row>
    <row r="326" spans="1:6" ht="16.899999999999999" customHeight="1">
      <c r="A326" s="226" t="s">
        <v>436</v>
      </c>
      <c r="B326" s="227"/>
      <c r="C326" s="227"/>
      <c r="D326" s="227"/>
      <c r="E326" s="227"/>
      <c r="F326" s="227"/>
    </row>
    <row r="327" spans="1:6">
      <c r="B327" s="76"/>
      <c r="C327" s="76"/>
      <c r="D327" s="9"/>
      <c r="E327" s="214"/>
      <c r="F327" s="9"/>
    </row>
    <row r="328" spans="1:6">
      <c r="A328" s="11"/>
      <c r="B328" s="225" t="s">
        <v>1</v>
      </c>
      <c r="C328" s="225"/>
      <c r="D328" s="225"/>
      <c r="E328" s="9"/>
      <c r="F328" s="9"/>
    </row>
    <row r="329" spans="1:6">
      <c r="A329" s="11"/>
      <c r="B329" s="76"/>
      <c r="C329" s="76"/>
      <c r="D329" s="9"/>
      <c r="E329" s="9"/>
      <c r="F329" s="9"/>
    </row>
    <row r="330" spans="1:6">
      <c r="F330" s="5"/>
    </row>
    <row r="331" spans="1:6" ht="33.6">
      <c r="A331" s="13" t="s">
        <v>2</v>
      </c>
      <c r="B331" s="12" t="s">
        <v>3</v>
      </c>
      <c r="C331" s="13" t="s">
        <v>4</v>
      </c>
      <c r="D331" s="17" t="s">
        <v>5</v>
      </c>
      <c r="E331" s="17" t="s">
        <v>6</v>
      </c>
    </row>
    <row r="332" spans="1:6">
      <c r="A332" s="18"/>
      <c r="B332" s="19"/>
      <c r="C332" s="18"/>
      <c r="D332" s="20"/>
      <c r="E332" s="20"/>
    </row>
    <row r="333" spans="1:6">
      <c r="A333" s="13" t="s">
        <v>7</v>
      </c>
      <c r="B333" s="12" t="s">
        <v>8</v>
      </c>
      <c r="C333" s="18"/>
      <c r="D333" s="20"/>
      <c r="E333" s="20"/>
    </row>
    <row r="334" spans="1:6">
      <c r="A334" s="18" t="s">
        <v>9</v>
      </c>
      <c r="B334" s="19" t="s">
        <v>10</v>
      </c>
      <c r="C334" s="18" t="s">
        <v>11</v>
      </c>
      <c r="D334" s="22"/>
      <c r="E334" s="22"/>
    </row>
    <row r="335" spans="1:6">
      <c r="A335" s="13" t="s">
        <v>17</v>
      </c>
      <c r="B335" s="12" t="s">
        <v>18</v>
      </c>
      <c r="C335" s="18"/>
      <c r="D335" s="22"/>
      <c r="E335" s="22"/>
    </row>
    <row r="336" spans="1:6">
      <c r="A336" s="18" t="s">
        <v>19</v>
      </c>
      <c r="B336" s="19" t="s">
        <v>437</v>
      </c>
      <c r="C336" s="18" t="s">
        <v>11</v>
      </c>
      <c r="D336" s="22"/>
      <c r="E336" s="22"/>
    </row>
    <row r="337" spans="1:5">
      <c r="A337" s="13" t="s">
        <v>21</v>
      </c>
      <c r="B337" s="50" t="s">
        <v>22</v>
      </c>
      <c r="C337" s="29"/>
      <c r="D337" s="22"/>
      <c r="E337" s="22"/>
    </row>
    <row r="338" spans="1:5">
      <c r="A338" s="32" t="s">
        <v>26</v>
      </c>
      <c r="B338" s="12" t="s">
        <v>438</v>
      </c>
      <c r="C338" s="29"/>
      <c r="D338" s="22"/>
      <c r="E338" s="22"/>
    </row>
    <row r="339" spans="1:5" ht="17.45">
      <c r="A339" s="29" t="s">
        <v>28</v>
      </c>
      <c r="B339" s="33" t="s">
        <v>439</v>
      </c>
      <c r="C339" s="29" t="s">
        <v>25</v>
      </c>
      <c r="D339" s="22"/>
      <c r="E339" s="22"/>
    </row>
    <row r="340" spans="1:5" ht="17.45">
      <c r="A340" s="29" t="s">
        <v>30</v>
      </c>
      <c r="B340" s="33" t="s">
        <v>440</v>
      </c>
      <c r="C340" s="29" t="s">
        <v>25</v>
      </c>
      <c r="D340" s="22"/>
      <c r="E340" s="22"/>
    </row>
    <row r="341" spans="1:5">
      <c r="A341" s="44"/>
      <c r="B341" s="94" t="s">
        <v>441</v>
      </c>
      <c r="C341" s="31"/>
      <c r="D341" s="22"/>
      <c r="E341" s="35"/>
    </row>
    <row r="342" spans="1:5">
      <c r="A342" s="44"/>
      <c r="B342" s="94"/>
      <c r="C342" s="31"/>
      <c r="D342" s="22"/>
      <c r="E342" s="35"/>
    </row>
    <row r="343" spans="1:5">
      <c r="A343" s="34" t="s">
        <v>33</v>
      </c>
      <c r="B343" s="16" t="s">
        <v>34</v>
      </c>
      <c r="C343" s="34"/>
      <c r="D343" s="22"/>
      <c r="E343" s="216"/>
    </row>
    <row r="344" spans="1:5">
      <c r="A344" s="34" t="s">
        <v>35</v>
      </c>
      <c r="B344" s="16" t="s">
        <v>36</v>
      </c>
      <c r="C344" s="34"/>
      <c r="D344" s="22"/>
      <c r="E344" s="216"/>
    </row>
    <row r="345" spans="1:5" ht="17.45">
      <c r="A345" s="31" t="s">
        <v>41</v>
      </c>
      <c r="B345" s="33" t="s">
        <v>42</v>
      </c>
      <c r="C345" s="29" t="s">
        <v>25</v>
      </c>
      <c r="D345" s="22"/>
      <c r="E345" s="22"/>
    </row>
    <row r="346" spans="1:5" ht="17.45">
      <c r="A346" s="31" t="s">
        <v>43</v>
      </c>
      <c r="B346" s="33" t="s">
        <v>44</v>
      </c>
      <c r="C346" s="29" t="s">
        <v>25</v>
      </c>
      <c r="D346" s="22"/>
      <c r="E346" s="22"/>
    </row>
    <row r="347" spans="1:5">
      <c r="A347" s="34" t="s">
        <v>45</v>
      </c>
      <c r="B347" s="12" t="s">
        <v>46</v>
      </c>
      <c r="C347" s="31"/>
      <c r="D347" s="22"/>
      <c r="E347" s="35"/>
    </row>
    <row r="348" spans="1:5" ht="17.45">
      <c r="A348" s="29" t="s">
        <v>442</v>
      </c>
      <c r="B348" s="40" t="s">
        <v>443</v>
      </c>
      <c r="C348" s="29" t="s">
        <v>73</v>
      </c>
      <c r="D348" s="217"/>
      <c r="E348" s="22"/>
    </row>
    <row r="349" spans="1:5" ht="17.45">
      <c r="A349" s="29" t="s">
        <v>78</v>
      </c>
      <c r="B349" s="40" t="s">
        <v>79</v>
      </c>
      <c r="C349" s="29" t="s">
        <v>73</v>
      </c>
      <c r="D349" s="217"/>
      <c r="E349" s="22"/>
    </row>
    <row r="350" spans="1:5">
      <c r="A350" s="34" t="s">
        <v>444</v>
      </c>
      <c r="B350" s="39" t="s">
        <v>445</v>
      </c>
      <c r="C350" s="34"/>
      <c r="D350" s="217"/>
      <c r="E350" s="35"/>
    </row>
    <row r="351" spans="1:5">
      <c r="A351" s="29" t="s">
        <v>446</v>
      </c>
      <c r="B351" s="33" t="s">
        <v>447</v>
      </c>
      <c r="C351" s="29"/>
      <c r="D351" s="217"/>
      <c r="E351" s="22"/>
    </row>
    <row r="352" spans="1:5" ht="17.45">
      <c r="A352" s="29" t="s">
        <v>448</v>
      </c>
      <c r="B352" s="33" t="s">
        <v>449</v>
      </c>
      <c r="C352" s="29" t="s">
        <v>25</v>
      </c>
      <c r="D352" s="217"/>
      <c r="E352" s="22"/>
    </row>
    <row r="353" spans="1:5" ht="17.45">
      <c r="A353" s="29" t="s">
        <v>450</v>
      </c>
      <c r="B353" s="108" t="s">
        <v>451</v>
      </c>
      <c r="C353" s="29" t="s">
        <v>25</v>
      </c>
      <c r="D353" s="217"/>
      <c r="E353" s="22"/>
    </row>
    <row r="354" spans="1:5">
      <c r="A354" s="34" t="s">
        <v>452</v>
      </c>
      <c r="B354" s="16" t="s">
        <v>453</v>
      </c>
      <c r="C354" s="29"/>
      <c r="D354" s="217"/>
      <c r="E354" s="22"/>
    </row>
    <row r="355" spans="1:5" ht="17.45">
      <c r="A355" s="29" t="s">
        <v>454</v>
      </c>
      <c r="B355" s="33" t="s">
        <v>455</v>
      </c>
      <c r="C355" s="29" t="s">
        <v>25</v>
      </c>
      <c r="D355" s="217"/>
      <c r="E355" s="22"/>
    </row>
    <row r="356" spans="1:5" ht="17.45">
      <c r="A356" s="29" t="s">
        <v>456</v>
      </c>
      <c r="B356" s="33" t="s">
        <v>457</v>
      </c>
      <c r="C356" s="29" t="s">
        <v>25</v>
      </c>
      <c r="D356" s="217"/>
      <c r="E356" s="22"/>
    </row>
    <row r="357" spans="1:5">
      <c r="A357" s="29"/>
      <c r="B357" s="94" t="s">
        <v>83</v>
      </c>
      <c r="C357" s="29"/>
      <c r="D357" s="217"/>
      <c r="E357" s="181"/>
    </row>
    <row r="358" spans="1:5">
      <c r="A358" s="29"/>
      <c r="B358" s="43"/>
      <c r="C358" s="29"/>
      <c r="D358" s="217"/>
      <c r="E358" s="22"/>
    </row>
    <row r="359" spans="1:5">
      <c r="A359" s="32" t="s">
        <v>84</v>
      </c>
      <c r="B359" s="50" t="s">
        <v>85</v>
      </c>
      <c r="C359" s="29"/>
      <c r="D359" s="217"/>
      <c r="E359" s="22"/>
    </row>
    <row r="360" spans="1:5" ht="17.45">
      <c r="A360" s="98" t="s">
        <v>86</v>
      </c>
      <c r="B360" s="108" t="s">
        <v>87</v>
      </c>
      <c r="C360" s="98" t="s">
        <v>68</v>
      </c>
      <c r="D360" s="217"/>
      <c r="E360" s="217"/>
    </row>
    <row r="361" spans="1:5" ht="17.45">
      <c r="A361" s="98" t="s">
        <v>88</v>
      </c>
      <c r="B361" s="108" t="s">
        <v>89</v>
      </c>
      <c r="C361" s="98" t="s">
        <v>25</v>
      </c>
      <c r="D361" s="217"/>
      <c r="E361" s="217"/>
    </row>
    <row r="362" spans="1:5" ht="17.45">
      <c r="A362" s="98" t="s">
        <v>90</v>
      </c>
      <c r="B362" s="33" t="s">
        <v>91</v>
      </c>
      <c r="C362" s="29" t="s">
        <v>92</v>
      </c>
      <c r="D362" s="218"/>
      <c r="E362" s="30"/>
    </row>
    <row r="363" spans="1:5">
      <c r="A363" s="44"/>
      <c r="B363" s="94" t="s">
        <v>93</v>
      </c>
      <c r="C363" s="29"/>
      <c r="D363" s="22"/>
      <c r="E363" s="181"/>
    </row>
    <row r="364" spans="1:5">
      <c r="A364" s="32" t="s">
        <v>94</v>
      </c>
      <c r="B364" s="50" t="s">
        <v>95</v>
      </c>
      <c r="C364" s="29"/>
      <c r="D364" s="22"/>
      <c r="E364" s="22"/>
    </row>
    <row r="365" spans="1:5">
      <c r="A365" s="34" t="s">
        <v>96</v>
      </c>
      <c r="B365" s="50" t="s">
        <v>56</v>
      </c>
      <c r="C365" s="29"/>
      <c r="D365" s="22"/>
      <c r="E365" s="22"/>
    </row>
    <row r="366" spans="1:5">
      <c r="A366" s="29" t="s">
        <v>97</v>
      </c>
      <c r="B366" s="33" t="s">
        <v>98</v>
      </c>
      <c r="C366" s="29" t="s">
        <v>99</v>
      </c>
      <c r="D366" s="22"/>
      <c r="E366" s="22"/>
    </row>
    <row r="367" spans="1:5" ht="17.45">
      <c r="A367" s="29" t="s">
        <v>100</v>
      </c>
      <c r="B367" s="40" t="s">
        <v>458</v>
      </c>
      <c r="C367" s="29" t="s">
        <v>92</v>
      </c>
      <c r="D367" s="22"/>
      <c r="E367" s="22"/>
    </row>
    <row r="368" spans="1:5">
      <c r="A368" s="34" t="s">
        <v>331</v>
      </c>
      <c r="B368" s="50" t="s">
        <v>459</v>
      </c>
      <c r="C368" s="29"/>
      <c r="D368" s="22"/>
      <c r="E368" s="22"/>
    </row>
    <row r="369" spans="1:5" ht="17.45">
      <c r="A369" s="29" t="s">
        <v>460</v>
      </c>
      <c r="B369" s="40" t="s">
        <v>461</v>
      </c>
      <c r="C369" s="29" t="s">
        <v>92</v>
      </c>
      <c r="D369" s="22"/>
      <c r="E369" s="22"/>
    </row>
    <row r="370" spans="1:5">
      <c r="A370" s="29"/>
      <c r="B370" s="94" t="s">
        <v>105</v>
      </c>
      <c r="C370" s="29"/>
      <c r="D370" s="22"/>
      <c r="E370" s="181"/>
    </row>
    <row r="371" spans="1:5">
      <c r="A371" s="45" t="s">
        <v>106</v>
      </c>
      <c r="B371" s="46" t="s">
        <v>107</v>
      </c>
      <c r="C371" s="29"/>
      <c r="D371" s="22"/>
      <c r="E371" s="22"/>
    </row>
    <row r="372" spans="1:5">
      <c r="A372" s="47" t="s">
        <v>108</v>
      </c>
      <c r="B372" s="46" t="s">
        <v>56</v>
      </c>
      <c r="C372" s="29"/>
      <c r="D372" s="22"/>
      <c r="E372" s="22"/>
    </row>
    <row r="373" spans="1:5">
      <c r="A373" s="47" t="s">
        <v>109</v>
      </c>
      <c r="B373" s="39" t="s">
        <v>110</v>
      </c>
      <c r="C373" s="29"/>
      <c r="D373" s="22"/>
      <c r="E373" s="22"/>
    </row>
    <row r="374" spans="1:5" ht="33.6">
      <c r="A374" s="44" t="s">
        <v>111</v>
      </c>
      <c r="B374" s="33" t="s">
        <v>112</v>
      </c>
      <c r="C374" s="48" t="s">
        <v>113</v>
      </c>
      <c r="D374" s="22"/>
      <c r="E374" s="22"/>
    </row>
    <row r="375" spans="1:5" ht="17.45">
      <c r="A375" s="44" t="s">
        <v>114</v>
      </c>
      <c r="B375" s="40" t="s">
        <v>115</v>
      </c>
      <c r="C375" s="48" t="s">
        <v>113</v>
      </c>
      <c r="D375" s="22"/>
      <c r="E375" s="22"/>
    </row>
    <row r="376" spans="1:5">
      <c r="A376" s="47" t="s">
        <v>116</v>
      </c>
      <c r="B376" s="39" t="s">
        <v>117</v>
      </c>
      <c r="C376" s="29"/>
      <c r="D376" s="22"/>
      <c r="E376" s="22"/>
    </row>
    <row r="377" spans="1:5">
      <c r="A377" s="44" t="s">
        <v>118</v>
      </c>
      <c r="B377" s="40" t="s">
        <v>119</v>
      </c>
      <c r="C377" s="29" t="s">
        <v>99</v>
      </c>
      <c r="D377" s="22"/>
      <c r="E377" s="22"/>
    </row>
    <row r="378" spans="1:5">
      <c r="A378" s="44" t="s">
        <v>120</v>
      </c>
      <c r="B378" s="40" t="s">
        <v>121</v>
      </c>
      <c r="C378" s="29" t="s">
        <v>99</v>
      </c>
      <c r="D378" s="22"/>
      <c r="E378" s="22"/>
    </row>
    <row r="379" spans="1:5">
      <c r="A379" s="44" t="s">
        <v>122</v>
      </c>
      <c r="B379" s="39" t="s">
        <v>123</v>
      </c>
      <c r="C379" s="29"/>
      <c r="D379" s="22"/>
      <c r="E379" s="22"/>
    </row>
    <row r="380" spans="1:5" ht="17.45">
      <c r="A380" s="44" t="s">
        <v>128</v>
      </c>
      <c r="B380" s="40" t="s">
        <v>129</v>
      </c>
      <c r="C380" s="48" t="s">
        <v>113</v>
      </c>
      <c r="D380" s="22"/>
      <c r="E380" s="22"/>
    </row>
    <row r="381" spans="1:5" ht="17.45">
      <c r="A381" s="44" t="s">
        <v>130</v>
      </c>
      <c r="B381" s="40" t="s">
        <v>131</v>
      </c>
      <c r="C381" s="48" t="s">
        <v>113</v>
      </c>
      <c r="D381" s="22"/>
      <c r="E381" s="22"/>
    </row>
    <row r="382" spans="1:5">
      <c r="A382" s="47"/>
      <c r="B382" s="46" t="s">
        <v>462</v>
      </c>
      <c r="C382" s="29"/>
      <c r="D382" s="22"/>
      <c r="E382" s="22"/>
    </row>
    <row r="383" spans="1:5">
      <c r="A383" s="32" t="s">
        <v>94</v>
      </c>
      <c r="B383" s="50" t="s">
        <v>95</v>
      </c>
      <c r="C383" s="29"/>
      <c r="D383" s="22"/>
      <c r="E383" s="22"/>
    </row>
    <row r="384" spans="1:5">
      <c r="A384" s="29" t="s">
        <v>100</v>
      </c>
      <c r="B384" s="40" t="s">
        <v>458</v>
      </c>
      <c r="C384" s="29" t="s">
        <v>208</v>
      </c>
      <c r="D384" s="22"/>
      <c r="E384" s="22"/>
    </row>
    <row r="385" spans="1:5">
      <c r="A385" s="47" t="s">
        <v>346</v>
      </c>
      <c r="B385" s="39" t="s">
        <v>110</v>
      </c>
      <c r="C385" s="29"/>
      <c r="D385" s="22"/>
      <c r="E385" s="22"/>
    </row>
    <row r="386" spans="1:5" ht="17.45">
      <c r="A386" s="44" t="s">
        <v>463</v>
      </c>
      <c r="B386" s="117" t="s">
        <v>342</v>
      </c>
      <c r="C386" s="118" t="s">
        <v>113</v>
      </c>
      <c r="D386" s="22"/>
      <c r="E386" s="217"/>
    </row>
    <row r="387" spans="1:5" ht="17.45">
      <c r="A387" s="44" t="s">
        <v>464</v>
      </c>
      <c r="B387" s="40" t="s">
        <v>465</v>
      </c>
      <c r="C387" s="48" t="s">
        <v>113</v>
      </c>
      <c r="D387" s="22"/>
      <c r="E387" s="22"/>
    </row>
    <row r="388" spans="1:5" ht="17.45">
      <c r="A388" s="44" t="s">
        <v>466</v>
      </c>
      <c r="B388" s="39" t="s">
        <v>117</v>
      </c>
      <c r="C388" s="48"/>
      <c r="D388" s="22"/>
      <c r="E388" s="22"/>
    </row>
    <row r="389" spans="1:5">
      <c r="A389" s="44" t="s">
        <v>467</v>
      </c>
      <c r="B389" s="40" t="s">
        <v>468</v>
      </c>
      <c r="C389" s="29" t="s">
        <v>99</v>
      </c>
      <c r="D389" s="22"/>
      <c r="E389" s="22"/>
    </row>
    <row r="390" spans="1:5">
      <c r="A390" s="44" t="s">
        <v>348</v>
      </c>
      <c r="B390" s="39" t="s">
        <v>123</v>
      </c>
      <c r="C390" s="29"/>
      <c r="D390" s="22"/>
      <c r="E390" s="22"/>
    </row>
    <row r="391" spans="1:5" ht="17.45">
      <c r="A391" s="44" t="s">
        <v>469</v>
      </c>
      <c r="B391" s="40" t="s">
        <v>470</v>
      </c>
      <c r="C391" s="48" t="s">
        <v>113</v>
      </c>
      <c r="D391" s="22"/>
      <c r="E391" s="22"/>
    </row>
    <row r="392" spans="1:5" ht="17.45">
      <c r="A392" s="44" t="s">
        <v>471</v>
      </c>
      <c r="B392" s="40" t="s">
        <v>131</v>
      </c>
      <c r="C392" s="48" t="s">
        <v>113</v>
      </c>
      <c r="D392" s="22"/>
      <c r="E392" s="22"/>
    </row>
    <row r="393" spans="1:5">
      <c r="A393" s="44"/>
      <c r="B393" s="119" t="s">
        <v>132</v>
      </c>
      <c r="C393" s="31"/>
      <c r="D393" s="22"/>
      <c r="E393" s="35"/>
    </row>
    <row r="394" spans="1:5">
      <c r="A394" s="44"/>
      <c r="B394" s="31"/>
      <c r="C394" s="31"/>
      <c r="D394" s="22"/>
      <c r="E394" s="35"/>
    </row>
    <row r="395" spans="1:5">
      <c r="A395" s="45" t="s">
        <v>351</v>
      </c>
      <c r="B395" s="46" t="s">
        <v>352</v>
      </c>
      <c r="C395" s="29"/>
      <c r="D395" s="22"/>
      <c r="E395" s="22"/>
    </row>
    <row r="396" spans="1:5">
      <c r="A396" s="47" t="s">
        <v>361</v>
      </c>
      <c r="B396" s="46" t="s">
        <v>459</v>
      </c>
      <c r="C396" s="29"/>
      <c r="D396" s="22"/>
      <c r="E396" s="22"/>
    </row>
    <row r="397" spans="1:5">
      <c r="A397" s="47" t="s">
        <v>472</v>
      </c>
      <c r="B397" s="39" t="s">
        <v>354</v>
      </c>
      <c r="C397" s="29"/>
      <c r="D397" s="22"/>
      <c r="E397" s="22"/>
    </row>
    <row r="398" spans="1:5">
      <c r="A398" s="44" t="s">
        <v>473</v>
      </c>
      <c r="B398" s="40" t="s">
        <v>474</v>
      </c>
      <c r="C398" s="29" t="s">
        <v>99</v>
      </c>
      <c r="D398" s="22"/>
      <c r="E398" s="22"/>
    </row>
    <row r="399" spans="1:5">
      <c r="A399" s="44" t="s">
        <v>475</v>
      </c>
      <c r="B399" s="39" t="s">
        <v>362</v>
      </c>
      <c r="C399" s="29"/>
      <c r="D399" s="22"/>
      <c r="E399" s="22"/>
    </row>
    <row r="400" spans="1:5" ht="17.45">
      <c r="A400" s="44" t="s">
        <v>363</v>
      </c>
      <c r="B400" s="40" t="s">
        <v>476</v>
      </c>
      <c r="C400" s="98" t="s">
        <v>92</v>
      </c>
      <c r="D400" s="22"/>
      <c r="E400" s="22"/>
    </row>
    <row r="401" spans="1:5">
      <c r="A401" s="44" t="s">
        <v>365</v>
      </c>
      <c r="B401" s="33" t="s">
        <v>477</v>
      </c>
      <c r="C401" s="29" t="s">
        <v>99</v>
      </c>
      <c r="D401" s="22"/>
      <c r="E401" s="22"/>
    </row>
    <row r="402" spans="1:5">
      <c r="A402" s="44" t="s">
        <v>367</v>
      </c>
      <c r="B402" s="40" t="s">
        <v>478</v>
      </c>
      <c r="C402" s="29" t="s">
        <v>99</v>
      </c>
      <c r="D402" s="22"/>
      <c r="E402" s="22"/>
    </row>
    <row r="403" spans="1:5">
      <c r="A403" s="44" t="s">
        <v>369</v>
      </c>
      <c r="B403" s="40" t="s">
        <v>479</v>
      </c>
      <c r="C403" s="29" t="s">
        <v>99</v>
      </c>
      <c r="D403" s="22"/>
      <c r="E403" s="22"/>
    </row>
    <row r="404" spans="1:5">
      <c r="A404" s="44" t="s">
        <v>371</v>
      </c>
      <c r="B404" s="33" t="s">
        <v>480</v>
      </c>
      <c r="C404" s="29" t="s">
        <v>99</v>
      </c>
      <c r="D404" s="22"/>
      <c r="E404" s="22"/>
    </row>
    <row r="405" spans="1:5">
      <c r="A405" s="44"/>
      <c r="B405" s="32" t="s">
        <v>481</v>
      </c>
      <c r="C405" s="31"/>
      <c r="D405" s="22"/>
      <c r="E405" s="35"/>
    </row>
    <row r="406" spans="1:5">
      <c r="A406" s="44"/>
      <c r="B406" s="32"/>
      <c r="C406" s="31"/>
      <c r="D406" s="22"/>
      <c r="E406" s="35"/>
    </row>
    <row r="407" spans="1:5">
      <c r="A407" s="45" t="s">
        <v>133</v>
      </c>
      <c r="B407" s="46" t="s">
        <v>134</v>
      </c>
      <c r="C407" s="29"/>
      <c r="D407" s="22"/>
      <c r="E407" s="22"/>
    </row>
    <row r="408" spans="1:5">
      <c r="A408" s="47" t="s">
        <v>135</v>
      </c>
      <c r="B408" s="50" t="s">
        <v>136</v>
      </c>
      <c r="C408" s="29"/>
      <c r="D408" s="22"/>
      <c r="E408" s="22"/>
    </row>
    <row r="409" spans="1:5" ht="33.6">
      <c r="A409" s="44" t="s">
        <v>137</v>
      </c>
      <c r="B409" s="51" t="s">
        <v>138</v>
      </c>
      <c r="C409" s="29" t="s">
        <v>99</v>
      </c>
      <c r="D409" s="22"/>
      <c r="E409" s="22"/>
    </row>
    <row r="410" spans="1:5">
      <c r="A410" s="44"/>
      <c r="B410" s="121" t="s">
        <v>139</v>
      </c>
      <c r="C410" s="31"/>
      <c r="D410" s="22"/>
      <c r="E410" s="35"/>
    </row>
    <row r="411" spans="1:5">
      <c r="A411" s="44"/>
      <c r="B411" s="50"/>
      <c r="C411" s="31"/>
      <c r="D411" s="22"/>
      <c r="E411" s="22"/>
    </row>
    <row r="412" spans="1:5">
      <c r="A412" s="45" t="s">
        <v>373</v>
      </c>
      <c r="B412" s="46" t="s">
        <v>374</v>
      </c>
      <c r="C412" s="29"/>
      <c r="D412" s="22"/>
      <c r="E412" s="22"/>
    </row>
    <row r="413" spans="1:5">
      <c r="A413" s="45" t="s">
        <v>375</v>
      </c>
      <c r="B413" s="46" t="s">
        <v>56</v>
      </c>
      <c r="C413" s="29"/>
      <c r="D413" s="22"/>
      <c r="E413" s="22"/>
    </row>
    <row r="414" spans="1:5" ht="17.45">
      <c r="A414" s="44" t="s">
        <v>482</v>
      </c>
      <c r="B414" s="40" t="s">
        <v>483</v>
      </c>
      <c r="C414" s="29" t="s">
        <v>92</v>
      </c>
      <c r="D414" s="22"/>
      <c r="E414" s="22"/>
    </row>
    <row r="415" spans="1:5">
      <c r="A415" s="44" t="s">
        <v>484</v>
      </c>
      <c r="B415" s="46" t="s">
        <v>485</v>
      </c>
      <c r="C415" s="29"/>
      <c r="D415" s="22"/>
      <c r="E415" s="22"/>
    </row>
    <row r="416" spans="1:5" ht="17.45">
      <c r="A416" s="44" t="s">
        <v>486</v>
      </c>
      <c r="B416" s="40" t="s">
        <v>487</v>
      </c>
      <c r="C416" s="29" t="s">
        <v>92</v>
      </c>
      <c r="D416" s="22"/>
      <c r="E416" s="22"/>
    </row>
    <row r="417" spans="1:5">
      <c r="A417" s="44"/>
      <c r="B417" s="119" t="s">
        <v>488</v>
      </c>
      <c r="C417" s="31"/>
      <c r="D417" s="22"/>
      <c r="E417" s="35"/>
    </row>
    <row r="418" spans="1:5">
      <c r="A418" s="44"/>
      <c r="B418" s="44"/>
      <c r="C418" s="31"/>
      <c r="D418" s="22"/>
      <c r="E418" s="22"/>
    </row>
    <row r="419" spans="1:5">
      <c r="A419" s="45" t="s">
        <v>140</v>
      </c>
      <c r="B419" s="46" t="s">
        <v>141</v>
      </c>
      <c r="C419" s="29"/>
      <c r="D419" s="22"/>
      <c r="E419" s="22"/>
    </row>
    <row r="420" spans="1:5">
      <c r="A420" s="45" t="s">
        <v>142</v>
      </c>
      <c r="B420" s="46" t="s">
        <v>56</v>
      </c>
      <c r="C420" s="29"/>
      <c r="D420" s="22"/>
      <c r="E420" s="22"/>
    </row>
    <row r="421" spans="1:5">
      <c r="A421" s="47" t="s">
        <v>143</v>
      </c>
      <c r="B421" s="46" t="s">
        <v>144</v>
      </c>
      <c r="C421" s="29"/>
      <c r="D421" s="22"/>
      <c r="E421" s="22"/>
    </row>
    <row r="422" spans="1:5" ht="33.6">
      <c r="A422" s="18" t="s">
        <v>152</v>
      </c>
      <c r="B422" s="19" t="s">
        <v>489</v>
      </c>
      <c r="C422" s="52" t="s">
        <v>147</v>
      </c>
      <c r="D422" s="22"/>
      <c r="E422" s="22"/>
    </row>
    <row r="423" spans="1:5" ht="33.6">
      <c r="A423" s="18" t="s">
        <v>154</v>
      </c>
      <c r="B423" s="19" t="s">
        <v>490</v>
      </c>
      <c r="C423" s="52" t="s">
        <v>147</v>
      </c>
      <c r="D423" s="22"/>
      <c r="E423" s="22"/>
    </row>
    <row r="424" spans="1:5" ht="33.6">
      <c r="A424" s="18" t="s">
        <v>156</v>
      </c>
      <c r="B424" s="19" t="s">
        <v>491</v>
      </c>
      <c r="C424" s="52" t="s">
        <v>147</v>
      </c>
      <c r="D424" s="22"/>
      <c r="E424" s="22"/>
    </row>
    <row r="425" spans="1:5">
      <c r="A425" s="47" t="s">
        <v>160</v>
      </c>
      <c r="B425" s="46" t="s">
        <v>161</v>
      </c>
      <c r="C425" s="29"/>
      <c r="D425" s="22"/>
      <c r="E425" s="22"/>
    </row>
    <row r="426" spans="1:5" ht="33.6">
      <c r="A426" s="44" t="s">
        <v>162</v>
      </c>
      <c r="B426" s="19" t="s">
        <v>492</v>
      </c>
      <c r="C426" s="52" t="s">
        <v>164</v>
      </c>
      <c r="D426" s="22"/>
      <c r="E426" s="22"/>
    </row>
    <row r="427" spans="1:5" ht="33.6">
      <c r="A427" s="44" t="s">
        <v>165</v>
      </c>
      <c r="B427" s="19" t="s">
        <v>493</v>
      </c>
      <c r="C427" s="52" t="s">
        <v>164</v>
      </c>
      <c r="D427" s="22"/>
      <c r="E427" s="22"/>
    </row>
    <row r="428" spans="1:5" ht="33.6">
      <c r="A428" s="44" t="s">
        <v>167</v>
      </c>
      <c r="B428" s="19" t="s">
        <v>494</v>
      </c>
      <c r="C428" s="52" t="s">
        <v>164</v>
      </c>
      <c r="D428" s="22"/>
      <c r="E428" s="22"/>
    </row>
    <row r="429" spans="1:5" ht="33.6">
      <c r="A429" s="44" t="s">
        <v>169</v>
      </c>
      <c r="B429" s="19" t="s">
        <v>495</v>
      </c>
      <c r="C429" s="52" t="s">
        <v>164</v>
      </c>
      <c r="D429" s="22"/>
      <c r="E429" s="22"/>
    </row>
    <row r="430" spans="1:5" ht="33.6">
      <c r="A430" s="44" t="s">
        <v>171</v>
      </c>
      <c r="B430" s="19" t="s">
        <v>496</v>
      </c>
      <c r="C430" s="52" t="s">
        <v>164</v>
      </c>
      <c r="D430" s="22"/>
      <c r="E430" s="22"/>
    </row>
    <row r="431" spans="1:5">
      <c r="A431" s="44" t="s">
        <v>173</v>
      </c>
      <c r="B431" s="19" t="s">
        <v>497</v>
      </c>
      <c r="C431" s="52" t="s">
        <v>99</v>
      </c>
      <c r="D431" s="22"/>
      <c r="E431" s="22"/>
    </row>
    <row r="432" spans="1:5">
      <c r="A432" s="44"/>
      <c r="B432" s="19" t="s">
        <v>498</v>
      </c>
      <c r="C432" s="52"/>
      <c r="D432" s="22"/>
      <c r="E432" s="22"/>
    </row>
    <row r="433" spans="1:5" ht="33.6">
      <c r="A433" s="44" t="s">
        <v>175</v>
      </c>
      <c r="B433" s="19" t="s">
        <v>499</v>
      </c>
      <c r="C433" s="52" t="s">
        <v>99</v>
      </c>
      <c r="D433" s="22"/>
      <c r="E433" s="22"/>
    </row>
    <row r="434" spans="1:5" ht="17.45">
      <c r="A434" s="44" t="s">
        <v>177</v>
      </c>
      <c r="B434" s="19" t="s">
        <v>500</v>
      </c>
      <c r="C434" s="52" t="s">
        <v>92</v>
      </c>
      <c r="D434" s="22"/>
      <c r="E434" s="22"/>
    </row>
    <row r="435" spans="1:5">
      <c r="A435" s="47" t="s">
        <v>182</v>
      </c>
      <c r="B435" s="39" t="s">
        <v>183</v>
      </c>
      <c r="C435" s="29"/>
      <c r="D435" s="22"/>
      <c r="E435" s="22"/>
    </row>
    <row r="436" spans="1:5">
      <c r="A436" s="44" t="s">
        <v>188</v>
      </c>
      <c r="B436" s="40" t="s">
        <v>189</v>
      </c>
      <c r="C436" s="29" t="s">
        <v>190</v>
      </c>
      <c r="D436" s="22"/>
      <c r="E436" s="22"/>
    </row>
    <row r="437" spans="1:5">
      <c r="A437" s="44" t="s">
        <v>191</v>
      </c>
      <c r="B437" s="40" t="s">
        <v>192</v>
      </c>
      <c r="C437" s="29" t="s">
        <v>99</v>
      </c>
      <c r="D437" s="22"/>
      <c r="E437" s="22"/>
    </row>
    <row r="438" spans="1:5">
      <c r="A438" s="44" t="s">
        <v>193</v>
      </c>
      <c r="B438" s="40" t="s">
        <v>194</v>
      </c>
      <c r="C438" s="29" t="s">
        <v>164</v>
      </c>
      <c r="D438" s="22"/>
      <c r="E438" s="22"/>
    </row>
    <row r="439" spans="1:5" ht="17.45">
      <c r="A439" s="44" t="s">
        <v>195</v>
      </c>
      <c r="B439" s="40" t="s">
        <v>196</v>
      </c>
      <c r="C439" s="29" t="s">
        <v>92</v>
      </c>
      <c r="D439" s="22"/>
      <c r="E439" s="22"/>
    </row>
    <row r="440" spans="1:5">
      <c r="A440" s="47" t="s">
        <v>381</v>
      </c>
      <c r="B440" s="46" t="s">
        <v>462</v>
      </c>
      <c r="C440" s="29"/>
      <c r="D440" s="22"/>
      <c r="E440" s="22"/>
    </row>
    <row r="441" spans="1:5">
      <c r="A441" s="47" t="s">
        <v>501</v>
      </c>
      <c r="B441" s="46" t="s">
        <v>502</v>
      </c>
      <c r="C441" s="29"/>
      <c r="D441" s="22"/>
      <c r="E441" s="22"/>
    </row>
    <row r="442" spans="1:5" ht="33.6">
      <c r="A442" s="44" t="s">
        <v>503</v>
      </c>
      <c r="B442" s="19" t="s">
        <v>504</v>
      </c>
      <c r="C442" s="29" t="s">
        <v>147</v>
      </c>
      <c r="D442" s="22"/>
      <c r="E442" s="22"/>
    </row>
    <row r="443" spans="1:5" ht="33.6">
      <c r="A443" s="44" t="s">
        <v>505</v>
      </c>
      <c r="B443" s="33" t="s">
        <v>506</v>
      </c>
      <c r="C443" s="29" t="s">
        <v>164</v>
      </c>
      <c r="D443" s="22"/>
      <c r="E443" s="22"/>
    </row>
    <row r="444" spans="1:5" ht="33.6">
      <c r="A444" s="44" t="s">
        <v>507</v>
      </c>
      <c r="B444" s="33" t="s">
        <v>508</v>
      </c>
      <c r="C444" s="29" t="s">
        <v>164</v>
      </c>
      <c r="D444" s="22"/>
      <c r="E444" s="22"/>
    </row>
    <row r="445" spans="1:5">
      <c r="A445" s="47" t="s">
        <v>509</v>
      </c>
      <c r="B445" s="16" t="s">
        <v>510</v>
      </c>
      <c r="C445" s="29"/>
      <c r="D445" s="22"/>
      <c r="E445" s="22"/>
    </row>
    <row r="446" spans="1:5" ht="33.6">
      <c r="A446" s="53" t="s">
        <v>511</v>
      </c>
      <c r="B446" s="33" t="s">
        <v>512</v>
      </c>
      <c r="C446" s="18" t="s">
        <v>164</v>
      </c>
      <c r="D446" s="22"/>
      <c r="E446" s="22"/>
    </row>
    <row r="447" spans="1:5" ht="33.6">
      <c r="A447" s="53" t="s">
        <v>513</v>
      </c>
      <c r="B447" s="33" t="s">
        <v>514</v>
      </c>
      <c r="C447" s="18" t="s">
        <v>164</v>
      </c>
      <c r="D447" s="22"/>
      <c r="E447" s="22"/>
    </row>
    <row r="448" spans="1:5" ht="33.6">
      <c r="A448" s="53" t="s">
        <v>515</v>
      </c>
      <c r="B448" s="33" t="s">
        <v>516</v>
      </c>
      <c r="C448" s="18" t="s">
        <v>164</v>
      </c>
      <c r="D448" s="22"/>
      <c r="E448" s="22"/>
    </row>
    <row r="449" spans="1:5" ht="33.6">
      <c r="A449" s="53" t="s">
        <v>517</v>
      </c>
      <c r="B449" s="33" t="s">
        <v>518</v>
      </c>
      <c r="C449" s="18" t="s">
        <v>164</v>
      </c>
      <c r="D449" s="22"/>
      <c r="E449" s="22"/>
    </row>
    <row r="450" spans="1:5" ht="33.6">
      <c r="A450" s="53" t="s">
        <v>519</v>
      </c>
      <c r="B450" s="33" t="s">
        <v>520</v>
      </c>
      <c r="C450" s="18" t="s">
        <v>164</v>
      </c>
      <c r="D450" s="22"/>
      <c r="E450" s="22"/>
    </row>
    <row r="451" spans="1:5">
      <c r="A451" s="47" t="s">
        <v>521</v>
      </c>
      <c r="B451" s="39" t="s">
        <v>183</v>
      </c>
      <c r="C451" s="29"/>
      <c r="D451" s="22"/>
      <c r="E451" s="22"/>
    </row>
    <row r="452" spans="1:5">
      <c r="A452" s="44" t="s">
        <v>522</v>
      </c>
      <c r="B452" s="40" t="s">
        <v>189</v>
      </c>
      <c r="C452" s="29" t="s">
        <v>190</v>
      </c>
      <c r="D452" s="22"/>
      <c r="E452" s="22"/>
    </row>
    <row r="453" spans="1:5">
      <c r="A453" s="44" t="s">
        <v>523</v>
      </c>
      <c r="B453" s="40" t="s">
        <v>398</v>
      </c>
      <c r="C453" s="29" t="s">
        <v>99</v>
      </c>
      <c r="D453" s="22"/>
      <c r="E453" s="22"/>
    </row>
    <row r="454" spans="1:5">
      <c r="A454" s="44" t="s">
        <v>524</v>
      </c>
      <c r="B454" s="40" t="s">
        <v>194</v>
      </c>
      <c r="C454" s="29" t="s">
        <v>232</v>
      </c>
      <c r="D454" s="22"/>
      <c r="E454" s="22"/>
    </row>
    <row r="455" spans="1:5">
      <c r="A455" s="44"/>
      <c r="B455" s="119" t="s">
        <v>197</v>
      </c>
      <c r="C455" s="31"/>
      <c r="D455" s="22"/>
      <c r="E455" s="181"/>
    </row>
    <row r="456" spans="1:5">
      <c r="A456" s="44"/>
      <c r="B456" s="44"/>
      <c r="C456" s="44"/>
      <c r="D456" s="22"/>
      <c r="E456" s="22"/>
    </row>
    <row r="457" spans="1:5">
      <c r="A457" s="45" t="s">
        <v>198</v>
      </c>
      <c r="B457" s="46" t="s">
        <v>199</v>
      </c>
      <c r="C457" s="29"/>
      <c r="D457" s="22"/>
      <c r="E457" s="22"/>
    </row>
    <row r="458" spans="1:5">
      <c r="A458" s="47" t="s">
        <v>200</v>
      </c>
      <c r="B458" s="46" t="s">
        <v>56</v>
      </c>
      <c r="C458" s="29"/>
      <c r="D458" s="22"/>
      <c r="E458" s="22"/>
    </row>
    <row r="459" spans="1:5" ht="17.45">
      <c r="A459" s="44" t="s">
        <v>201</v>
      </c>
      <c r="B459" s="40" t="s">
        <v>202</v>
      </c>
      <c r="C459" s="29" t="s">
        <v>203</v>
      </c>
      <c r="D459" s="22"/>
      <c r="E459" s="22"/>
    </row>
    <row r="460" spans="1:5" ht="17.45">
      <c r="A460" s="44" t="s">
        <v>204</v>
      </c>
      <c r="B460" s="117" t="s">
        <v>205</v>
      </c>
      <c r="C460" s="29" t="s">
        <v>203</v>
      </c>
      <c r="D460" s="22"/>
      <c r="E460" s="22"/>
    </row>
    <row r="461" spans="1:5" ht="17.45">
      <c r="A461" s="44" t="s">
        <v>206</v>
      </c>
      <c r="B461" s="40" t="s">
        <v>525</v>
      </c>
      <c r="C461" s="29" t="s">
        <v>203</v>
      </c>
      <c r="D461" s="22"/>
      <c r="E461" s="22"/>
    </row>
    <row r="462" spans="1:5">
      <c r="A462" s="44" t="s">
        <v>209</v>
      </c>
      <c r="B462" s="40" t="s">
        <v>210</v>
      </c>
      <c r="C462" s="29" t="s">
        <v>11</v>
      </c>
      <c r="D462" s="22"/>
      <c r="E462" s="22"/>
    </row>
    <row r="463" spans="1:5" ht="17.45">
      <c r="A463" s="44" t="s">
        <v>211</v>
      </c>
      <c r="B463" s="137" t="s">
        <v>212</v>
      </c>
      <c r="C463" s="98" t="s">
        <v>203</v>
      </c>
      <c r="D463" s="22"/>
      <c r="E463" s="22"/>
    </row>
    <row r="464" spans="1:5">
      <c r="A464" s="47" t="s">
        <v>526</v>
      </c>
      <c r="B464" s="46" t="s">
        <v>462</v>
      </c>
      <c r="C464" s="29"/>
      <c r="D464" s="22"/>
      <c r="E464" s="22"/>
    </row>
    <row r="465" spans="1:5" ht="17.45">
      <c r="A465" s="44" t="s">
        <v>527</v>
      </c>
      <c r="B465" s="117" t="s">
        <v>528</v>
      </c>
      <c r="C465" s="98" t="s">
        <v>203</v>
      </c>
      <c r="D465" s="22"/>
      <c r="E465" s="22"/>
    </row>
    <row r="466" spans="1:5">
      <c r="A466" s="44"/>
      <c r="B466" s="119" t="s">
        <v>213</v>
      </c>
      <c r="C466" s="31"/>
      <c r="D466" s="22"/>
      <c r="E466" s="181"/>
    </row>
    <row r="467" spans="1:5">
      <c r="A467" s="44"/>
      <c r="B467" s="54"/>
      <c r="C467" s="44"/>
      <c r="D467" s="22"/>
      <c r="E467" s="22"/>
    </row>
    <row r="468" spans="1:5">
      <c r="A468" s="45" t="s">
        <v>214</v>
      </c>
      <c r="B468" s="46" t="s">
        <v>215</v>
      </c>
      <c r="C468" s="29"/>
      <c r="D468" s="22"/>
      <c r="E468" s="22"/>
    </row>
    <row r="469" spans="1:5">
      <c r="A469" s="47" t="s">
        <v>216</v>
      </c>
      <c r="B469" s="46" t="s">
        <v>56</v>
      </c>
      <c r="C469" s="29"/>
      <c r="D469" s="22"/>
      <c r="E469" s="22"/>
    </row>
    <row r="470" spans="1:5">
      <c r="A470" s="47" t="s">
        <v>217</v>
      </c>
      <c r="B470" s="39" t="s">
        <v>218</v>
      </c>
      <c r="C470" s="29"/>
      <c r="D470" s="22"/>
      <c r="E470" s="22"/>
    </row>
    <row r="471" spans="1:5">
      <c r="A471" s="44" t="s">
        <v>219</v>
      </c>
      <c r="B471" s="40" t="s">
        <v>220</v>
      </c>
      <c r="C471" s="29" t="s">
        <v>99</v>
      </c>
      <c r="D471" s="22"/>
      <c r="E471" s="22"/>
    </row>
    <row r="472" spans="1:5" ht="33.6">
      <c r="A472" s="44" t="s">
        <v>222</v>
      </c>
      <c r="B472" s="33" t="s">
        <v>223</v>
      </c>
      <c r="C472" s="29" t="s">
        <v>99</v>
      </c>
      <c r="D472" s="22"/>
      <c r="E472" s="22"/>
    </row>
    <row r="473" spans="1:5">
      <c r="A473" s="47" t="s">
        <v>224</v>
      </c>
      <c r="B473" s="39" t="s">
        <v>225</v>
      </c>
      <c r="C473" s="98"/>
      <c r="D473" s="22"/>
      <c r="E473" s="22"/>
    </row>
    <row r="474" spans="1:5" ht="33.6">
      <c r="A474" s="44" t="s">
        <v>226</v>
      </c>
      <c r="B474" s="33" t="s">
        <v>227</v>
      </c>
      <c r="C474" s="98" t="s">
        <v>99</v>
      </c>
      <c r="D474" s="22"/>
      <c r="E474" s="22"/>
    </row>
    <row r="475" spans="1:5">
      <c r="A475" s="47" t="s">
        <v>228</v>
      </c>
      <c r="B475" s="46" t="s">
        <v>229</v>
      </c>
      <c r="C475" s="29"/>
      <c r="D475" s="22"/>
      <c r="E475" s="22"/>
    </row>
    <row r="476" spans="1:5">
      <c r="A476" s="44" t="s">
        <v>230</v>
      </c>
      <c r="B476" s="40" t="s">
        <v>231</v>
      </c>
      <c r="C476" s="29" t="s">
        <v>232</v>
      </c>
      <c r="D476" s="22"/>
      <c r="E476" s="22"/>
    </row>
    <row r="477" spans="1:5">
      <c r="A477" s="44" t="s">
        <v>233</v>
      </c>
      <c r="B477" s="40" t="s">
        <v>529</v>
      </c>
      <c r="C477" s="29" t="s">
        <v>232</v>
      </c>
      <c r="D477" s="22"/>
      <c r="E477" s="22"/>
    </row>
    <row r="478" spans="1:5">
      <c r="A478" s="44" t="s">
        <v>235</v>
      </c>
      <c r="B478" s="40" t="s">
        <v>234</v>
      </c>
      <c r="C478" s="29" t="s">
        <v>232</v>
      </c>
      <c r="D478" s="22"/>
      <c r="E478" s="22"/>
    </row>
    <row r="479" spans="1:5">
      <c r="A479" s="44" t="s">
        <v>237</v>
      </c>
      <c r="B479" s="40" t="s">
        <v>236</v>
      </c>
      <c r="C479" s="29" t="s">
        <v>232</v>
      </c>
      <c r="D479" s="22"/>
      <c r="E479" s="22"/>
    </row>
    <row r="480" spans="1:5">
      <c r="A480" s="44" t="s">
        <v>239</v>
      </c>
      <c r="B480" s="40" t="s">
        <v>238</v>
      </c>
      <c r="C480" s="29" t="s">
        <v>232</v>
      </c>
      <c r="D480" s="22"/>
      <c r="E480" s="22"/>
    </row>
    <row r="481" spans="1:5">
      <c r="A481" s="47" t="s">
        <v>405</v>
      </c>
      <c r="B481" s="46" t="s">
        <v>462</v>
      </c>
      <c r="C481" s="29"/>
      <c r="D481" s="22"/>
      <c r="E481" s="22"/>
    </row>
    <row r="482" spans="1:5">
      <c r="A482" s="47" t="s">
        <v>406</v>
      </c>
      <c r="B482" s="39" t="s">
        <v>218</v>
      </c>
      <c r="C482" s="29"/>
      <c r="D482" s="22"/>
      <c r="E482" s="22"/>
    </row>
    <row r="483" spans="1:5" ht="33.6">
      <c r="A483" s="44" t="s">
        <v>530</v>
      </c>
      <c r="B483" s="33" t="s">
        <v>531</v>
      </c>
      <c r="C483" s="29" t="s">
        <v>532</v>
      </c>
      <c r="D483" s="22"/>
      <c r="E483" s="22"/>
    </row>
    <row r="484" spans="1:5">
      <c r="A484" s="47" t="s">
        <v>533</v>
      </c>
      <c r="B484" s="39" t="s">
        <v>225</v>
      </c>
      <c r="C484" s="29"/>
      <c r="D484" s="22"/>
      <c r="E484" s="22"/>
    </row>
    <row r="485" spans="1:5" ht="33.6">
      <c r="A485" s="44" t="s">
        <v>534</v>
      </c>
      <c r="B485" s="33" t="s">
        <v>535</v>
      </c>
      <c r="C485" s="29" t="s">
        <v>532</v>
      </c>
      <c r="D485" s="22"/>
      <c r="E485" s="22"/>
    </row>
    <row r="486" spans="1:5">
      <c r="A486" s="47" t="s">
        <v>536</v>
      </c>
      <c r="B486" s="46" t="s">
        <v>229</v>
      </c>
      <c r="C486" s="29"/>
      <c r="D486" s="22"/>
      <c r="E486" s="22"/>
    </row>
    <row r="487" spans="1:5">
      <c r="A487" s="44" t="s">
        <v>537</v>
      </c>
      <c r="B487" s="40" t="s">
        <v>231</v>
      </c>
      <c r="C487" s="29" t="s">
        <v>164</v>
      </c>
      <c r="D487" s="22"/>
      <c r="E487" s="22"/>
    </row>
    <row r="488" spans="1:5">
      <c r="A488" s="44" t="s">
        <v>538</v>
      </c>
      <c r="B488" s="40" t="s">
        <v>234</v>
      </c>
      <c r="C488" s="29" t="s">
        <v>164</v>
      </c>
      <c r="D488" s="22"/>
      <c r="E488" s="22"/>
    </row>
    <row r="489" spans="1:5">
      <c r="A489" s="44" t="s">
        <v>539</v>
      </c>
      <c r="B489" s="40" t="s">
        <v>236</v>
      </c>
      <c r="C489" s="29" t="s">
        <v>164</v>
      </c>
      <c r="D489" s="22"/>
      <c r="E489" s="22"/>
    </row>
    <row r="490" spans="1:5">
      <c r="A490" s="44" t="s">
        <v>540</v>
      </c>
      <c r="B490" s="40" t="s">
        <v>238</v>
      </c>
      <c r="C490" s="29" t="s">
        <v>164</v>
      </c>
      <c r="D490" s="22"/>
      <c r="E490" s="22"/>
    </row>
    <row r="491" spans="1:5">
      <c r="A491" s="44"/>
      <c r="B491" s="32" t="s">
        <v>241</v>
      </c>
      <c r="C491" s="31"/>
      <c r="D491" s="22"/>
      <c r="E491" s="181"/>
    </row>
    <row r="492" spans="1:5">
      <c r="A492" s="44"/>
      <c r="B492" s="32"/>
      <c r="C492" s="31"/>
      <c r="D492" s="22"/>
      <c r="E492" s="30"/>
    </row>
    <row r="493" spans="1:5">
      <c r="A493" s="34" t="s">
        <v>242</v>
      </c>
      <c r="B493" s="39" t="s">
        <v>243</v>
      </c>
      <c r="C493" s="40"/>
      <c r="D493" s="40"/>
      <c r="E493" s="51"/>
    </row>
    <row r="494" spans="1:5">
      <c r="A494" s="138" t="s">
        <v>244</v>
      </c>
      <c r="B494" s="139" t="s">
        <v>245</v>
      </c>
      <c r="C494" s="140"/>
      <c r="D494" s="140"/>
      <c r="E494" s="140"/>
    </row>
    <row r="495" spans="1:5">
      <c r="A495" s="29" t="s">
        <v>246</v>
      </c>
      <c r="B495" s="39" t="s">
        <v>247</v>
      </c>
      <c r="C495" s="13" t="s">
        <v>4</v>
      </c>
      <c r="D495" s="17"/>
      <c r="E495" s="17"/>
    </row>
    <row r="496" spans="1:5">
      <c r="A496" s="34" t="s">
        <v>248</v>
      </c>
      <c r="B496" s="141" t="s">
        <v>249</v>
      </c>
      <c r="C496" s="38"/>
      <c r="D496" s="220"/>
      <c r="E496" s="51"/>
    </row>
    <row r="497" spans="1:5" ht="33.6">
      <c r="A497" s="29" t="s">
        <v>252</v>
      </c>
      <c r="B497" s="33" t="s">
        <v>253</v>
      </c>
      <c r="C497" s="29" t="s">
        <v>221</v>
      </c>
      <c r="D497" s="22"/>
      <c r="E497" s="22"/>
    </row>
    <row r="498" spans="1:5" ht="33.6">
      <c r="A498" s="29" t="s">
        <v>254</v>
      </c>
      <c r="B498" s="33" t="s">
        <v>255</v>
      </c>
      <c r="C498" s="29" t="s">
        <v>232</v>
      </c>
      <c r="D498" s="22"/>
      <c r="E498" s="22"/>
    </row>
    <row r="499" spans="1:5">
      <c r="A499" s="34" t="s">
        <v>256</v>
      </c>
      <c r="B499" s="16" t="s">
        <v>257</v>
      </c>
      <c r="C499" s="29"/>
      <c r="D499" s="22"/>
      <c r="E499" s="22"/>
    </row>
    <row r="500" spans="1:5" ht="50.45">
      <c r="A500" s="29" t="s">
        <v>258</v>
      </c>
      <c r="B500" s="19" t="s">
        <v>259</v>
      </c>
      <c r="C500" s="29" t="s">
        <v>221</v>
      </c>
      <c r="D500" s="22"/>
      <c r="E500" s="22"/>
    </row>
    <row r="501" spans="1:5">
      <c r="A501" s="34" t="s">
        <v>260</v>
      </c>
      <c r="B501" s="16" t="s">
        <v>261</v>
      </c>
      <c r="C501" s="29"/>
      <c r="D501" s="22"/>
      <c r="E501" s="22"/>
    </row>
    <row r="502" spans="1:5">
      <c r="A502" s="34"/>
      <c r="B502" s="33" t="s">
        <v>262</v>
      </c>
      <c r="C502" s="29" t="s">
        <v>221</v>
      </c>
      <c r="D502" s="22"/>
      <c r="E502" s="22"/>
    </row>
    <row r="503" spans="1:5">
      <c r="A503" s="34" t="s">
        <v>263</v>
      </c>
      <c r="B503" s="39" t="s">
        <v>264</v>
      </c>
      <c r="C503" s="29"/>
      <c r="D503" s="22"/>
      <c r="E503" s="22"/>
    </row>
    <row r="504" spans="1:5">
      <c r="A504" s="29" t="s">
        <v>265</v>
      </c>
      <c r="B504" s="33" t="s">
        <v>266</v>
      </c>
      <c r="C504" s="29" t="s">
        <v>221</v>
      </c>
      <c r="D504" s="22"/>
      <c r="E504" s="22"/>
    </row>
    <row r="505" spans="1:5">
      <c r="A505" s="29" t="s">
        <v>267</v>
      </c>
      <c r="B505" s="33" t="s">
        <v>268</v>
      </c>
      <c r="C505" s="29" t="s">
        <v>221</v>
      </c>
      <c r="D505" s="22"/>
      <c r="E505" s="22"/>
    </row>
    <row r="506" spans="1:5">
      <c r="A506" s="29" t="s">
        <v>269</v>
      </c>
      <c r="B506" s="33" t="s">
        <v>270</v>
      </c>
      <c r="C506" s="29" t="s">
        <v>221</v>
      </c>
      <c r="D506" s="22"/>
      <c r="E506" s="22"/>
    </row>
    <row r="507" spans="1:5">
      <c r="A507" s="29" t="s">
        <v>271</v>
      </c>
      <c r="B507" s="33" t="s">
        <v>272</v>
      </c>
      <c r="C507" s="29" t="s">
        <v>221</v>
      </c>
      <c r="D507" s="22"/>
      <c r="E507" s="22"/>
    </row>
    <row r="508" spans="1:5">
      <c r="A508" s="34" t="s">
        <v>273</v>
      </c>
      <c r="B508" s="39" t="s">
        <v>274</v>
      </c>
      <c r="C508" s="29"/>
      <c r="D508" s="22"/>
      <c r="E508" s="22"/>
    </row>
    <row r="509" spans="1:5">
      <c r="A509" s="29" t="s">
        <v>275</v>
      </c>
      <c r="B509" s="33" t="s">
        <v>276</v>
      </c>
      <c r="C509" s="29" t="s">
        <v>221</v>
      </c>
      <c r="D509" s="22"/>
      <c r="E509" s="22"/>
    </row>
    <row r="510" spans="1:5">
      <c r="A510" s="34" t="s">
        <v>277</v>
      </c>
      <c r="B510" s="39" t="s">
        <v>278</v>
      </c>
      <c r="C510" s="29"/>
      <c r="D510" s="62"/>
      <c r="E510" s="22"/>
    </row>
    <row r="511" spans="1:5">
      <c r="A511" s="29" t="s">
        <v>279</v>
      </c>
      <c r="B511" s="38" t="s">
        <v>280</v>
      </c>
      <c r="C511" s="29" t="s">
        <v>232</v>
      </c>
      <c r="D511" s="22"/>
      <c r="E511" s="22"/>
    </row>
    <row r="512" spans="1:5">
      <c r="A512" s="29" t="s">
        <v>281</v>
      </c>
      <c r="B512" s="38" t="s">
        <v>282</v>
      </c>
      <c r="C512" s="29" t="s">
        <v>232</v>
      </c>
      <c r="D512" s="22"/>
      <c r="E512" s="22"/>
    </row>
    <row r="513" spans="1:5">
      <c r="A513" s="34" t="s">
        <v>285</v>
      </c>
      <c r="B513" s="39" t="s">
        <v>286</v>
      </c>
      <c r="C513" s="29"/>
      <c r="D513" s="22"/>
      <c r="E513" s="22"/>
    </row>
    <row r="514" spans="1:5">
      <c r="A514" s="29" t="s">
        <v>287</v>
      </c>
      <c r="B514" s="117" t="s">
        <v>288</v>
      </c>
      <c r="C514" s="29" t="s">
        <v>232</v>
      </c>
      <c r="D514" s="22"/>
      <c r="E514" s="22"/>
    </row>
    <row r="515" spans="1:5">
      <c r="A515" s="29" t="s">
        <v>289</v>
      </c>
      <c r="B515" s="117" t="s">
        <v>290</v>
      </c>
      <c r="C515" s="29" t="s">
        <v>232</v>
      </c>
      <c r="D515" s="22"/>
      <c r="E515" s="22"/>
    </row>
    <row r="516" spans="1:5">
      <c r="A516" s="29" t="s">
        <v>291</v>
      </c>
      <c r="B516" s="40" t="s">
        <v>292</v>
      </c>
      <c r="C516" s="29" t="s">
        <v>232</v>
      </c>
      <c r="D516" s="22"/>
      <c r="E516" s="22"/>
    </row>
    <row r="517" spans="1:5">
      <c r="A517" s="34" t="s">
        <v>293</v>
      </c>
      <c r="B517" s="39" t="s">
        <v>294</v>
      </c>
      <c r="C517" s="29"/>
      <c r="D517" s="22"/>
      <c r="E517" s="22"/>
    </row>
    <row r="518" spans="1:5">
      <c r="A518" s="29" t="s">
        <v>295</v>
      </c>
      <c r="B518" s="40" t="s">
        <v>296</v>
      </c>
      <c r="C518" s="29" t="s">
        <v>232</v>
      </c>
      <c r="D518" s="22"/>
      <c r="E518" s="22"/>
    </row>
    <row r="519" spans="1:5">
      <c r="A519" s="34" t="s">
        <v>297</v>
      </c>
      <c r="B519" s="39" t="s">
        <v>298</v>
      </c>
      <c r="C519" s="29"/>
      <c r="D519" s="22"/>
      <c r="E519" s="22"/>
    </row>
    <row r="520" spans="1:5">
      <c r="A520" s="29" t="s">
        <v>299</v>
      </c>
      <c r="B520" s="117" t="s">
        <v>300</v>
      </c>
      <c r="C520" s="29" t="s">
        <v>232</v>
      </c>
      <c r="D520" s="22"/>
      <c r="E520" s="22"/>
    </row>
    <row r="521" spans="1:5">
      <c r="A521" s="29" t="s">
        <v>301</v>
      </c>
      <c r="B521" s="117" t="s">
        <v>302</v>
      </c>
      <c r="C521" s="29" t="s">
        <v>232</v>
      </c>
      <c r="D521" s="22"/>
      <c r="E521" s="22"/>
    </row>
    <row r="522" spans="1:5">
      <c r="A522" s="29" t="s">
        <v>303</v>
      </c>
      <c r="B522" s="117" t="s">
        <v>304</v>
      </c>
      <c r="C522" s="29" t="s">
        <v>232</v>
      </c>
      <c r="D522" s="22"/>
      <c r="E522" s="22"/>
    </row>
    <row r="523" spans="1:5">
      <c r="A523" s="34" t="s">
        <v>305</v>
      </c>
      <c r="B523" s="39" t="s">
        <v>306</v>
      </c>
      <c r="C523" s="29"/>
      <c r="D523" s="22"/>
      <c r="E523" s="22"/>
    </row>
    <row r="524" spans="1:5">
      <c r="A524" s="98" t="s">
        <v>307</v>
      </c>
      <c r="B524" s="117" t="s">
        <v>308</v>
      </c>
      <c r="C524" s="29" t="s">
        <v>221</v>
      </c>
      <c r="D524" s="22"/>
      <c r="E524" s="22"/>
    </row>
    <row r="525" spans="1:5">
      <c r="A525" s="98" t="s">
        <v>309</v>
      </c>
      <c r="B525" s="117" t="s">
        <v>310</v>
      </c>
      <c r="C525" s="29" t="s">
        <v>232</v>
      </c>
      <c r="D525" s="22"/>
      <c r="E525" s="22"/>
    </row>
    <row r="526" spans="1:5">
      <c r="A526" s="44"/>
      <c r="B526" s="40"/>
      <c r="C526" s="29"/>
      <c r="D526" s="22"/>
      <c r="E526" s="22"/>
    </row>
    <row r="527" spans="1:5">
      <c r="A527" s="29"/>
      <c r="B527" s="143" t="s">
        <v>311</v>
      </c>
      <c r="C527" s="144"/>
      <c r="D527" s="147"/>
      <c r="E527" s="221"/>
    </row>
    <row r="528" spans="1:5">
      <c r="A528" s="29"/>
      <c r="B528" s="32"/>
      <c r="C528" s="31"/>
      <c r="D528" s="22"/>
      <c r="E528" s="181"/>
    </row>
    <row r="529" spans="1:5">
      <c r="A529" s="138" t="s">
        <v>541</v>
      </c>
      <c r="B529" s="139" t="s">
        <v>485</v>
      </c>
      <c r="C529" s="138"/>
      <c r="D529" s="223"/>
      <c r="E529" s="223"/>
    </row>
    <row r="530" spans="1:5">
      <c r="A530" s="29" t="s">
        <v>246</v>
      </c>
      <c r="B530" s="39" t="s">
        <v>247</v>
      </c>
      <c r="C530" s="13"/>
      <c r="D530" s="17"/>
      <c r="E530" s="17"/>
    </row>
    <row r="531" spans="1:5">
      <c r="A531" s="34" t="s">
        <v>256</v>
      </c>
      <c r="B531" s="16" t="s">
        <v>542</v>
      </c>
      <c r="C531" s="29"/>
      <c r="D531" s="220"/>
      <c r="E531" s="51"/>
    </row>
    <row r="532" spans="1:5" ht="50.45">
      <c r="A532" s="29" t="s">
        <v>543</v>
      </c>
      <c r="B532" s="33" t="s">
        <v>544</v>
      </c>
      <c r="C532" s="29" t="s">
        <v>221</v>
      </c>
      <c r="D532" s="22"/>
      <c r="E532" s="70"/>
    </row>
    <row r="533" spans="1:5">
      <c r="A533" s="34" t="s">
        <v>260</v>
      </c>
      <c r="B533" s="16" t="s">
        <v>261</v>
      </c>
      <c r="C533" s="29"/>
      <c r="D533" s="22"/>
      <c r="E533" s="70"/>
    </row>
    <row r="534" spans="1:5">
      <c r="A534" s="34" t="s">
        <v>260</v>
      </c>
      <c r="B534" s="19" t="s">
        <v>545</v>
      </c>
      <c r="C534" s="29" t="s">
        <v>221</v>
      </c>
      <c r="D534" s="22"/>
      <c r="E534" s="70"/>
    </row>
    <row r="535" spans="1:5">
      <c r="A535" s="34" t="s">
        <v>263</v>
      </c>
      <c r="B535" s="39" t="s">
        <v>264</v>
      </c>
      <c r="C535" s="29"/>
      <c r="D535" s="22"/>
      <c r="E535" s="70"/>
    </row>
    <row r="536" spans="1:5">
      <c r="A536" s="29" t="s">
        <v>265</v>
      </c>
      <c r="B536" s="19" t="s">
        <v>266</v>
      </c>
      <c r="C536" s="29" t="s">
        <v>221</v>
      </c>
      <c r="D536" s="22"/>
      <c r="E536" s="70"/>
    </row>
    <row r="537" spans="1:5">
      <c r="A537" s="29" t="s">
        <v>267</v>
      </c>
      <c r="B537" s="33" t="s">
        <v>268</v>
      </c>
      <c r="C537" s="29" t="s">
        <v>221</v>
      </c>
      <c r="D537" s="22"/>
      <c r="E537" s="70"/>
    </row>
    <row r="538" spans="1:5">
      <c r="A538" s="29" t="s">
        <v>269</v>
      </c>
      <c r="B538" s="33" t="s">
        <v>546</v>
      </c>
      <c r="C538" s="29" t="s">
        <v>221</v>
      </c>
      <c r="D538" s="22"/>
      <c r="E538" s="70"/>
    </row>
    <row r="539" spans="1:5">
      <c r="A539" s="29" t="s">
        <v>271</v>
      </c>
      <c r="B539" s="33" t="s">
        <v>272</v>
      </c>
      <c r="C539" s="29" t="s">
        <v>221</v>
      </c>
      <c r="D539" s="22"/>
      <c r="E539" s="70"/>
    </row>
    <row r="540" spans="1:5">
      <c r="A540" s="34" t="s">
        <v>277</v>
      </c>
      <c r="B540" s="39" t="s">
        <v>278</v>
      </c>
      <c r="C540" s="29"/>
      <c r="D540" s="22"/>
      <c r="E540" s="70"/>
    </row>
    <row r="541" spans="1:5">
      <c r="A541" s="29" t="s">
        <v>283</v>
      </c>
      <c r="B541" s="117" t="s">
        <v>284</v>
      </c>
      <c r="C541" s="29" t="s">
        <v>232</v>
      </c>
      <c r="D541" s="22"/>
      <c r="E541" s="70"/>
    </row>
    <row r="542" spans="1:5">
      <c r="A542" s="34" t="s">
        <v>285</v>
      </c>
      <c r="B542" s="39" t="s">
        <v>286</v>
      </c>
      <c r="C542" s="29"/>
      <c r="D542" s="22"/>
      <c r="E542" s="70"/>
    </row>
    <row r="543" spans="1:5">
      <c r="A543" s="29" t="s">
        <v>287</v>
      </c>
      <c r="B543" s="40" t="s">
        <v>288</v>
      </c>
      <c r="C543" s="29" t="s">
        <v>232</v>
      </c>
      <c r="D543" s="22"/>
      <c r="E543" s="70"/>
    </row>
    <row r="544" spans="1:5">
      <c r="A544" s="29" t="s">
        <v>289</v>
      </c>
      <c r="B544" s="40" t="s">
        <v>290</v>
      </c>
      <c r="C544" s="29" t="s">
        <v>232</v>
      </c>
      <c r="D544" s="22"/>
      <c r="E544" s="70"/>
    </row>
    <row r="545" spans="1:5">
      <c r="A545" s="29" t="s">
        <v>291</v>
      </c>
      <c r="B545" s="40" t="s">
        <v>547</v>
      </c>
      <c r="C545" s="29" t="s">
        <v>232</v>
      </c>
      <c r="D545" s="22"/>
      <c r="E545" s="70"/>
    </row>
    <row r="546" spans="1:5">
      <c r="A546" s="29" t="s">
        <v>548</v>
      </c>
      <c r="B546" s="40" t="s">
        <v>549</v>
      </c>
      <c r="C546" s="29" t="s">
        <v>232</v>
      </c>
      <c r="D546" s="22"/>
      <c r="E546" s="70"/>
    </row>
    <row r="547" spans="1:5">
      <c r="A547" s="34" t="s">
        <v>293</v>
      </c>
      <c r="B547" s="39" t="s">
        <v>294</v>
      </c>
      <c r="C547" s="29"/>
      <c r="D547" s="62"/>
      <c r="E547" s="70"/>
    </row>
    <row r="548" spans="1:5">
      <c r="A548" s="29" t="s">
        <v>295</v>
      </c>
      <c r="B548" s="40" t="s">
        <v>296</v>
      </c>
      <c r="C548" s="29" t="s">
        <v>232</v>
      </c>
      <c r="D548" s="22"/>
      <c r="E548" s="70"/>
    </row>
    <row r="549" spans="1:5">
      <c r="A549" s="34" t="s">
        <v>297</v>
      </c>
      <c r="B549" s="39" t="s">
        <v>298</v>
      </c>
      <c r="C549" s="29"/>
      <c r="D549" s="22"/>
      <c r="E549" s="70"/>
    </row>
    <row r="550" spans="1:5">
      <c r="A550" s="29" t="s">
        <v>299</v>
      </c>
      <c r="B550" s="117" t="s">
        <v>300</v>
      </c>
      <c r="C550" s="29" t="s">
        <v>232</v>
      </c>
      <c r="D550" s="22"/>
      <c r="E550" s="70"/>
    </row>
    <row r="551" spans="1:5">
      <c r="A551" s="29" t="s">
        <v>301</v>
      </c>
      <c r="B551" s="117" t="s">
        <v>302</v>
      </c>
      <c r="C551" s="29" t="s">
        <v>232</v>
      </c>
      <c r="D551" s="22"/>
      <c r="E551" s="70"/>
    </row>
    <row r="552" spans="1:5">
      <c r="A552" s="29" t="s">
        <v>303</v>
      </c>
      <c r="B552" s="117" t="s">
        <v>304</v>
      </c>
      <c r="C552" s="29" t="s">
        <v>232</v>
      </c>
      <c r="D552" s="22"/>
      <c r="E552" s="70"/>
    </row>
    <row r="553" spans="1:5">
      <c r="A553" s="34" t="s">
        <v>305</v>
      </c>
      <c r="B553" s="146" t="s">
        <v>550</v>
      </c>
      <c r="C553" s="29"/>
      <c r="D553" s="22"/>
      <c r="E553" s="70"/>
    </row>
    <row r="554" spans="1:5">
      <c r="A554" s="98" t="s">
        <v>307</v>
      </c>
      <c r="B554" s="117" t="s">
        <v>308</v>
      </c>
      <c r="C554" s="29" t="s">
        <v>221</v>
      </c>
      <c r="D554" s="22"/>
      <c r="E554" s="70"/>
    </row>
    <row r="555" spans="1:5">
      <c r="A555" s="98" t="s">
        <v>309</v>
      </c>
      <c r="B555" s="117" t="s">
        <v>310</v>
      </c>
      <c r="C555" s="29" t="s">
        <v>232</v>
      </c>
      <c r="D555" s="22"/>
      <c r="E555" s="70"/>
    </row>
    <row r="556" spans="1:5">
      <c r="A556" s="39"/>
      <c r="B556" s="143" t="s">
        <v>551</v>
      </c>
      <c r="C556" s="144"/>
      <c r="D556" s="147"/>
      <c r="E556" s="221"/>
    </row>
    <row r="557" spans="1:5">
      <c r="A557" s="44"/>
      <c r="B557" s="148" t="s">
        <v>312</v>
      </c>
      <c r="C557" s="149"/>
      <c r="D557" s="150"/>
      <c r="E557" s="224"/>
    </row>
  </sheetData>
  <mergeCells count="4">
    <mergeCell ref="B6:C6"/>
    <mergeCell ref="A180:F180"/>
    <mergeCell ref="A326:F326"/>
    <mergeCell ref="B328:D328"/>
  </mergeCells>
  <pageMargins left="0.7" right="0.7" top="0.75" bottom="0.75" header="0.3" footer="0.3"/>
  <pageSetup paperSize="9" scale="55" orientation="portrait" r:id="rId1"/>
  <rowBreaks count="1" manualBreakCount="1">
    <brk id="13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0B4A-789A-4268-95BE-22D68F6442DB}">
  <sheetPr>
    <tabColor rgb="FFFFFF00"/>
  </sheetPr>
  <dimension ref="A2:E131"/>
  <sheetViews>
    <sheetView topLeftCell="A3" zoomScaleNormal="100" zoomScaleSheetLayoutView="115" workbookViewId="0">
      <selection activeCell="A3" sqref="A1:XFD1048576"/>
    </sheetView>
  </sheetViews>
  <sheetFormatPr defaultColWidth="9.140625" defaultRowHeight="16.899999999999999"/>
  <cols>
    <col min="1" max="1" width="13.28515625" style="7" bestFit="1" customWidth="1"/>
    <col min="2" max="2" width="70" style="6" customWidth="1"/>
    <col min="3" max="3" width="9.5703125" style="3" customWidth="1"/>
    <col min="4" max="4" width="23.140625" style="5" customWidth="1"/>
    <col min="5" max="5" width="21.28515625" style="5" customWidth="1"/>
    <col min="6" max="201" width="9.140625" style="6"/>
    <col min="202" max="202" width="10.7109375" style="6" bestFit="1" customWidth="1"/>
    <col min="203" max="203" width="74" style="6" customWidth="1"/>
    <col min="204" max="204" width="15" style="6" customWidth="1"/>
    <col min="205" max="205" width="13.42578125" style="6" customWidth="1"/>
    <col min="206" max="206" width="17.7109375" style="6" customWidth="1"/>
    <col min="207" max="207" width="21.7109375" style="6" customWidth="1"/>
    <col min="208" max="215" width="0" style="6" hidden="1" customWidth="1"/>
    <col min="216" max="457" width="9.140625" style="6"/>
    <col min="458" max="458" width="10.7109375" style="6" bestFit="1" customWidth="1"/>
    <col min="459" max="459" width="74" style="6" customWidth="1"/>
    <col min="460" max="460" width="15" style="6" customWidth="1"/>
    <col min="461" max="461" width="13.42578125" style="6" customWidth="1"/>
    <col min="462" max="462" width="17.7109375" style="6" customWidth="1"/>
    <col min="463" max="463" width="21.7109375" style="6" customWidth="1"/>
    <col min="464" max="471" width="0" style="6" hidden="1" customWidth="1"/>
    <col min="472" max="713" width="9.140625" style="6"/>
    <col min="714" max="714" width="10.7109375" style="6" bestFit="1" customWidth="1"/>
    <col min="715" max="715" width="74" style="6" customWidth="1"/>
    <col min="716" max="716" width="15" style="6" customWidth="1"/>
    <col min="717" max="717" width="13.42578125" style="6" customWidth="1"/>
    <col min="718" max="718" width="17.7109375" style="6" customWidth="1"/>
    <col min="719" max="719" width="21.7109375" style="6" customWidth="1"/>
    <col min="720" max="727" width="0" style="6" hidden="1" customWidth="1"/>
    <col min="728" max="969" width="9.140625" style="6"/>
    <col min="970" max="970" width="10.7109375" style="6" bestFit="1" customWidth="1"/>
    <col min="971" max="971" width="74" style="6" customWidth="1"/>
    <col min="972" max="972" width="15" style="6" customWidth="1"/>
    <col min="973" max="973" width="13.42578125" style="6" customWidth="1"/>
    <col min="974" max="974" width="17.7109375" style="6" customWidth="1"/>
    <col min="975" max="975" width="21.7109375" style="6" customWidth="1"/>
    <col min="976" max="983" width="0" style="6" hidden="1" customWidth="1"/>
    <col min="984" max="1225" width="9.140625" style="6"/>
    <col min="1226" max="1226" width="10.7109375" style="6" bestFit="1" customWidth="1"/>
    <col min="1227" max="1227" width="74" style="6" customWidth="1"/>
    <col min="1228" max="1228" width="15" style="6" customWidth="1"/>
    <col min="1229" max="1229" width="13.42578125" style="6" customWidth="1"/>
    <col min="1230" max="1230" width="17.7109375" style="6" customWidth="1"/>
    <col min="1231" max="1231" width="21.7109375" style="6" customWidth="1"/>
    <col min="1232" max="1239" width="0" style="6" hidden="1" customWidth="1"/>
    <col min="1240" max="1481" width="9.140625" style="6"/>
    <col min="1482" max="1482" width="10.7109375" style="6" bestFit="1" customWidth="1"/>
    <col min="1483" max="1483" width="74" style="6" customWidth="1"/>
    <col min="1484" max="1484" width="15" style="6" customWidth="1"/>
    <col min="1485" max="1485" width="13.42578125" style="6" customWidth="1"/>
    <col min="1486" max="1486" width="17.7109375" style="6" customWidth="1"/>
    <col min="1487" max="1487" width="21.7109375" style="6" customWidth="1"/>
    <col min="1488" max="1495" width="0" style="6" hidden="1" customWidth="1"/>
    <col min="1496" max="1737" width="9.140625" style="6"/>
    <col min="1738" max="1738" width="10.7109375" style="6" bestFit="1" customWidth="1"/>
    <col min="1739" max="1739" width="74" style="6" customWidth="1"/>
    <col min="1740" max="1740" width="15" style="6" customWidth="1"/>
    <col min="1741" max="1741" width="13.42578125" style="6" customWidth="1"/>
    <col min="1742" max="1742" width="17.7109375" style="6" customWidth="1"/>
    <col min="1743" max="1743" width="21.7109375" style="6" customWidth="1"/>
    <col min="1744" max="1751" width="0" style="6" hidden="1" customWidth="1"/>
    <col min="1752" max="1993" width="9.140625" style="6"/>
    <col min="1994" max="1994" width="10.7109375" style="6" bestFit="1" customWidth="1"/>
    <col min="1995" max="1995" width="74" style="6" customWidth="1"/>
    <col min="1996" max="1996" width="15" style="6" customWidth="1"/>
    <col min="1997" max="1997" width="13.42578125" style="6" customWidth="1"/>
    <col min="1998" max="1998" width="17.7109375" style="6" customWidth="1"/>
    <col min="1999" max="1999" width="21.7109375" style="6" customWidth="1"/>
    <col min="2000" max="2007" width="0" style="6" hidden="1" customWidth="1"/>
    <col min="2008" max="2249" width="9.140625" style="6"/>
    <col min="2250" max="2250" width="10.7109375" style="6" bestFit="1" customWidth="1"/>
    <col min="2251" max="2251" width="74" style="6" customWidth="1"/>
    <col min="2252" max="2252" width="15" style="6" customWidth="1"/>
    <col min="2253" max="2253" width="13.42578125" style="6" customWidth="1"/>
    <col min="2254" max="2254" width="17.7109375" style="6" customWidth="1"/>
    <col min="2255" max="2255" width="21.7109375" style="6" customWidth="1"/>
    <col min="2256" max="2263" width="0" style="6" hidden="1" customWidth="1"/>
    <col min="2264" max="2505" width="9.140625" style="6"/>
    <col min="2506" max="2506" width="10.7109375" style="6" bestFit="1" customWidth="1"/>
    <col min="2507" max="2507" width="74" style="6" customWidth="1"/>
    <col min="2508" max="2508" width="15" style="6" customWidth="1"/>
    <col min="2509" max="2509" width="13.42578125" style="6" customWidth="1"/>
    <col min="2510" max="2510" width="17.7109375" style="6" customWidth="1"/>
    <col min="2511" max="2511" width="21.7109375" style="6" customWidth="1"/>
    <col min="2512" max="2519" width="0" style="6" hidden="1" customWidth="1"/>
    <col min="2520" max="2761" width="9.140625" style="6"/>
    <col min="2762" max="2762" width="10.7109375" style="6" bestFit="1" customWidth="1"/>
    <col min="2763" max="2763" width="74" style="6" customWidth="1"/>
    <col min="2764" max="2764" width="15" style="6" customWidth="1"/>
    <col min="2765" max="2765" width="13.42578125" style="6" customWidth="1"/>
    <col min="2766" max="2766" width="17.7109375" style="6" customWidth="1"/>
    <col min="2767" max="2767" width="21.7109375" style="6" customWidth="1"/>
    <col min="2768" max="2775" width="0" style="6" hidden="1" customWidth="1"/>
    <col min="2776" max="3017" width="9.140625" style="6"/>
    <col min="3018" max="3018" width="10.7109375" style="6" bestFit="1" customWidth="1"/>
    <col min="3019" max="3019" width="74" style="6" customWidth="1"/>
    <col min="3020" max="3020" width="15" style="6" customWidth="1"/>
    <col min="3021" max="3021" width="13.42578125" style="6" customWidth="1"/>
    <col min="3022" max="3022" width="17.7109375" style="6" customWidth="1"/>
    <col min="3023" max="3023" width="21.7109375" style="6" customWidth="1"/>
    <col min="3024" max="3031" width="0" style="6" hidden="1" customWidth="1"/>
    <col min="3032" max="3273" width="9.140625" style="6"/>
    <col min="3274" max="3274" width="10.7109375" style="6" bestFit="1" customWidth="1"/>
    <col min="3275" max="3275" width="74" style="6" customWidth="1"/>
    <col min="3276" max="3276" width="15" style="6" customWidth="1"/>
    <col min="3277" max="3277" width="13.42578125" style="6" customWidth="1"/>
    <col min="3278" max="3278" width="17.7109375" style="6" customWidth="1"/>
    <col min="3279" max="3279" width="21.7109375" style="6" customWidth="1"/>
    <col min="3280" max="3287" width="0" style="6" hidden="1" customWidth="1"/>
    <col min="3288" max="3529" width="9.140625" style="6"/>
    <col min="3530" max="3530" width="10.7109375" style="6" bestFit="1" customWidth="1"/>
    <col min="3531" max="3531" width="74" style="6" customWidth="1"/>
    <col min="3532" max="3532" width="15" style="6" customWidth="1"/>
    <col min="3533" max="3533" width="13.42578125" style="6" customWidth="1"/>
    <col min="3534" max="3534" width="17.7109375" style="6" customWidth="1"/>
    <col min="3535" max="3535" width="21.7109375" style="6" customWidth="1"/>
    <col min="3536" max="3543" width="0" style="6" hidden="1" customWidth="1"/>
    <col min="3544" max="3785" width="9.140625" style="6"/>
    <col min="3786" max="3786" width="10.7109375" style="6" bestFit="1" customWidth="1"/>
    <col min="3787" max="3787" width="74" style="6" customWidth="1"/>
    <col min="3788" max="3788" width="15" style="6" customWidth="1"/>
    <col min="3789" max="3789" width="13.42578125" style="6" customWidth="1"/>
    <col min="3790" max="3790" width="17.7109375" style="6" customWidth="1"/>
    <col min="3791" max="3791" width="21.7109375" style="6" customWidth="1"/>
    <col min="3792" max="3799" width="0" style="6" hidden="1" customWidth="1"/>
    <col min="3800" max="4041" width="9.140625" style="6"/>
    <col min="4042" max="4042" width="10.7109375" style="6" bestFit="1" customWidth="1"/>
    <col min="4043" max="4043" width="74" style="6" customWidth="1"/>
    <col min="4044" max="4044" width="15" style="6" customWidth="1"/>
    <col min="4045" max="4045" width="13.42578125" style="6" customWidth="1"/>
    <col min="4046" max="4046" width="17.7109375" style="6" customWidth="1"/>
    <col min="4047" max="4047" width="21.7109375" style="6" customWidth="1"/>
    <col min="4048" max="4055" width="0" style="6" hidden="1" customWidth="1"/>
    <col min="4056" max="4297" width="9.140625" style="6"/>
    <col min="4298" max="4298" width="10.7109375" style="6" bestFit="1" customWidth="1"/>
    <col min="4299" max="4299" width="74" style="6" customWidth="1"/>
    <col min="4300" max="4300" width="15" style="6" customWidth="1"/>
    <col min="4301" max="4301" width="13.42578125" style="6" customWidth="1"/>
    <col min="4302" max="4302" width="17.7109375" style="6" customWidth="1"/>
    <col min="4303" max="4303" width="21.7109375" style="6" customWidth="1"/>
    <col min="4304" max="4311" width="0" style="6" hidden="1" customWidth="1"/>
    <col min="4312" max="4553" width="9.140625" style="6"/>
    <col min="4554" max="4554" width="10.7109375" style="6" bestFit="1" customWidth="1"/>
    <col min="4555" max="4555" width="74" style="6" customWidth="1"/>
    <col min="4556" max="4556" width="15" style="6" customWidth="1"/>
    <col min="4557" max="4557" width="13.42578125" style="6" customWidth="1"/>
    <col min="4558" max="4558" width="17.7109375" style="6" customWidth="1"/>
    <col min="4559" max="4559" width="21.7109375" style="6" customWidth="1"/>
    <col min="4560" max="4567" width="0" style="6" hidden="1" customWidth="1"/>
    <col min="4568" max="4809" width="9.140625" style="6"/>
    <col min="4810" max="4810" width="10.7109375" style="6" bestFit="1" customWidth="1"/>
    <col min="4811" max="4811" width="74" style="6" customWidth="1"/>
    <col min="4812" max="4812" width="15" style="6" customWidth="1"/>
    <col min="4813" max="4813" width="13.42578125" style="6" customWidth="1"/>
    <col min="4814" max="4814" width="17.7109375" style="6" customWidth="1"/>
    <col min="4815" max="4815" width="21.7109375" style="6" customWidth="1"/>
    <col min="4816" max="4823" width="0" style="6" hidden="1" customWidth="1"/>
    <col min="4824" max="5065" width="9.140625" style="6"/>
    <col min="5066" max="5066" width="10.7109375" style="6" bestFit="1" customWidth="1"/>
    <col min="5067" max="5067" width="74" style="6" customWidth="1"/>
    <col min="5068" max="5068" width="15" style="6" customWidth="1"/>
    <col min="5069" max="5069" width="13.42578125" style="6" customWidth="1"/>
    <col min="5070" max="5070" width="17.7109375" style="6" customWidth="1"/>
    <col min="5071" max="5071" width="21.7109375" style="6" customWidth="1"/>
    <col min="5072" max="5079" width="0" style="6" hidden="1" customWidth="1"/>
    <col min="5080" max="5321" width="9.140625" style="6"/>
    <col min="5322" max="5322" width="10.7109375" style="6" bestFit="1" customWidth="1"/>
    <col min="5323" max="5323" width="74" style="6" customWidth="1"/>
    <col min="5324" max="5324" width="15" style="6" customWidth="1"/>
    <col min="5325" max="5325" width="13.42578125" style="6" customWidth="1"/>
    <col min="5326" max="5326" width="17.7109375" style="6" customWidth="1"/>
    <col min="5327" max="5327" width="21.7109375" style="6" customWidth="1"/>
    <col min="5328" max="5335" width="0" style="6" hidden="1" customWidth="1"/>
    <col min="5336" max="5577" width="9.140625" style="6"/>
    <col min="5578" max="5578" width="10.7109375" style="6" bestFit="1" customWidth="1"/>
    <col min="5579" max="5579" width="74" style="6" customWidth="1"/>
    <col min="5580" max="5580" width="15" style="6" customWidth="1"/>
    <col min="5581" max="5581" width="13.42578125" style="6" customWidth="1"/>
    <col min="5582" max="5582" width="17.7109375" style="6" customWidth="1"/>
    <col min="5583" max="5583" width="21.7109375" style="6" customWidth="1"/>
    <col min="5584" max="5591" width="0" style="6" hidden="1" customWidth="1"/>
    <col min="5592" max="5833" width="9.140625" style="6"/>
    <col min="5834" max="5834" width="10.7109375" style="6" bestFit="1" customWidth="1"/>
    <col min="5835" max="5835" width="74" style="6" customWidth="1"/>
    <col min="5836" max="5836" width="15" style="6" customWidth="1"/>
    <col min="5837" max="5837" width="13.42578125" style="6" customWidth="1"/>
    <col min="5838" max="5838" width="17.7109375" style="6" customWidth="1"/>
    <col min="5839" max="5839" width="21.7109375" style="6" customWidth="1"/>
    <col min="5840" max="5847" width="0" style="6" hidden="1" customWidth="1"/>
    <col min="5848" max="6089" width="9.140625" style="6"/>
    <col min="6090" max="6090" width="10.7109375" style="6" bestFit="1" customWidth="1"/>
    <col min="6091" max="6091" width="74" style="6" customWidth="1"/>
    <col min="6092" max="6092" width="15" style="6" customWidth="1"/>
    <col min="6093" max="6093" width="13.42578125" style="6" customWidth="1"/>
    <col min="6094" max="6094" width="17.7109375" style="6" customWidth="1"/>
    <col min="6095" max="6095" width="21.7109375" style="6" customWidth="1"/>
    <col min="6096" max="6103" width="0" style="6" hidden="1" customWidth="1"/>
    <col min="6104" max="6345" width="9.140625" style="6"/>
    <col min="6346" max="6346" width="10.7109375" style="6" bestFit="1" customWidth="1"/>
    <col min="6347" max="6347" width="74" style="6" customWidth="1"/>
    <col min="6348" max="6348" width="15" style="6" customWidth="1"/>
    <col min="6349" max="6349" width="13.42578125" style="6" customWidth="1"/>
    <col min="6350" max="6350" width="17.7109375" style="6" customWidth="1"/>
    <col min="6351" max="6351" width="21.7109375" style="6" customWidth="1"/>
    <col min="6352" max="6359" width="0" style="6" hidden="1" customWidth="1"/>
    <col min="6360" max="6601" width="9.140625" style="6"/>
    <col min="6602" max="6602" width="10.7109375" style="6" bestFit="1" customWidth="1"/>
    <col min="6603" max="6603" width="74" style="6" customWidth="1"/>
    <col min="6604" max="6604" width="15" style="6" customWidth="1"/>
    <col min="6605" max="6605" width="13.42578125" style="6" customWidth="1"/>
    <col min="6606" max="6606" width="17.7109375" style="6" customWidth="1"/>
    <col min="6607" max="6607" width="21.7109375" style="6" customWidth="1"/>
    <col min="6608" max="6615" width="0" style="6" hidden="1" customWidth="1"/>
    <col min="6616" max="6857" width="9.140625" style="6"/>
    <col min="6858" max="6858" width="10.7109375" style="6" bestFit="1" customWidth="1"/>
    <col min="6859" max="6859" width="74" style="6" customWidth="1"/>
    <col min="6860" max="6860" width="15" style="6" customWidth="1"/>
    <col min="6861" max="6861" width="13.42578125" style="6" customWidth="1"/>
    <col min="6862" max="6862" width="17.7109375" style="6" customWidth="1"/>
    <col min="6863" max="6863" width="21.7109375" style="6" customWidth="1"/>
    <col min="6864" max="6871" width="0" style="6" hidden="1" customWidth="1"/>
    <col min="6872" max="7113" width="9.140625" style="6"/>
    <col min="7114" max="7114" width="10.7109375" style="6" bestFit="1" customWidth="1"/>
    <col min="7115" max="7115" width="74" style="6" customWidth="1"/>
    <col min="7116" max="7116" width="15" style="6" customWidth="1"/>
    <col min="7117" max="7117" width="13.42578125" style="6" customWidth="1"/>
    <col min="7118" max="7118" width="17.7109375" style="6" customWidth="1"/>
    <col min="7119" max="7119" width="21.7109375" style="6" customWidth="1"/>
    <col min="7120" max="7127" width="0" style="6" hidden="1" customWidth="1"/>
    <col min="7128" max="7369" width="9.140625" style="6"/>
    <col min="7370" max="7370" width="10.7109375" style="6" bestFit="1" customWidth="1"/>
    <col min="7371" max="7371" width="74" style="6" customWidth="1"/>
    <col min="7372" max="7372" width="15" style="6" customWidth="1"/>
    <col min="7373" max="7373" width="13.42578125" style="6" customWidth="1"/>
    <col min="7374" max="7374" width="17.7109375" style="6" customWidth="1"/>
    <col min="7375" max="7375" width="21.7109375" style="6" customWidth="1"/>
    <col min="7376" max="7383" width="0" style="6" hidden="1" customWidth="1"/>
    <col min="7384" max="7625" width="9.140625" style="6"/>
    <col min="7626" max="7626" width="10.7109375" style="6" bestFit="1" customWidth="1"/>
    <col min="7627" max="7627" width="74" style="6" customWidth="1"/>
    <col min="7628" max="7628" width="15" style="6" customWidth="1"/>
    <col min="7629" max="7629" width="13.42578125" style="6" customWidth="1"/>
    <col min="7630" max="7630" width="17.7109375" style="6" customWidth="1"/>
    <col min="7631" max="7631" width="21.7109375" style="6" customWidth="1"/>
    <col min="7632" max="7639" width="0" style="6" hidden="1" customWidth="1"/>
    <col min="7640" max="7881" width="9.140625" style="6"/>
    <col min="7882" max="7882" width="10.7109375" style="6" bestFit="1" customWidth="1"/>
    <col min="7883" max="7883" width="74" style="6" customWidth="1"/>
    <col min="7884" max="7884" width="15" style="6" customWidth="1"/>
    <col min="7885" max="7885" width="13.42578125" style="6" customWidth="1"/>
    <col min="7886" max="7886" width="17.7109375" style="6" customWidth="1"/>
    <col min="7887" max="7887" width="21.7109375" style="6" customWidth="1"/>
    <col min="7888" max="7895" width="0" style="6" hidden="1" customWidth="1"/>
    <col min="7896" max="8137" width="9.140625" style="6"/>
    <col min="8138" max="8138" width="10.7109375" style="6" bestFit="1" customWidth="1"/>
    <col min="8139" max="8139" width="74" style="6" customWidth="1"/>
    <col min="8140" max="8140" width="15" style="6" customWidth="1"/>
    <col min="8141" max="8141" width="13.42578125" style="6" customWidth="1"/>
    <col min="8142" max="8142" width="17.7109375" style="6" customWidth="1"/>
    <col min="8143" max="8143" width="21.7109375" style="6" customWidth="1"/>
    <col min="8144" max="8151" width="0" style="6" hidden="1" customWidth="1"/>
    <col min="8152" max="8393" width="9.140625" style="6"/>
    <col min="8394" max="8394" width="10.7109375" style="6" bestFit="1" customWidth="1"/>
    <col min="8395" max="8395" width="74" style="6" customWidth="1"/>
    <col min="8396" max="8396" width="15" style="6" customWidth="1"/>
    <col min="8397" max="8397" width="13.42578125" style="6" customWidth="1"/>
    <col min="8398" max="8398" width="17.7109375" style="6" customWidth="1"/>
    <col min="8399" max="8399" width="21.7109375" style="6" customWidth="1"/>
    <col min="8400" max="8407" width="0" style="6" hidden="1" customWidth="1"/>
    <col min="8408" max="8649" width="9.140625" style="6"/>
    <col min="8650" max="8650" width="10.7109375" style="6" bestFit="1" customWidth="1"/>
    <col min="8651" max="8651" width="74" style="6" customWidth="1"/>
    <col min="8652" max="8652" width="15" style="6" customWidth="1"/>
    <col min="8653" max="8653" width="13.42578125" style="6" customWidth="1"/>
    <col min="8654" max="8654" width="17.7109375" style="6" customWidth="1"/>
    <col min="8655" max="8655" width="21.7109375" style="6" customWidth="1"/>
    <col min="8656" max="8663" width="0" style="6" hidden="1" customWidth="1"/>
    <col min="8664" max="8905" width="9.140625" style="6"/>
    <col min="8906" max="8906" width="10.7109375" style="6" bestFit="1" customWidth="1"/>
    <col min="8907" max="8907" width="74" style="6" customWidth="1"/>
    <col min="8908" max="8908" width="15" style="6" customWidth="1"/>
    <col min="8909" max="8909" width="13.42578125" style="6" customWidth="1"/>
    <col min="8910" max="8910" width="17.7109375" style="6" customWidth="1"/>
    <col min="8911" max="8911" width="21.7109375" style="6" customWidth="1"/>
    <col min="8912" max="8919" width="0" style="6" hidden="1" customWidth="1"/>
    <col min="8920" max="9161" width="9.140625" style="6"/>
    <col min="9162" max="9162" width="10.7109375" style="6" bestFit="1" customWidth="1"/>
    <col min="9163" max="9163" width="74" style="6" customWidth="1"/>
    <col min="9164" max="9164" width="15" style="6" customWidth="1"/>
    <col min="9165" max="9165" width="13.42578125" style="6" customWidth="1"/>
    <col min="9166" max="9166" width="17.7109375" style="6" customWidth="1"/>
    <col min="9167" max="9167" width="21.7109375" style="6" customWidth="1"/>
    <col min="9168" max="9175" width="0" style="6" hidden="1" customWidth="1"/>
    <col min="9176" max="9417" width="9.140625" style="6"/>
    <col min="9418" max="9418" width="10.7109375" style="6" bestFit="1" customWidth="1"/>
    <col min="9419" max="9419" width="74" style="6" customWidth="1"/>
    <col min="9420" max="9420" width="15" style="6" customWidth="1"/>
    <col min="9421" max="9421" width="13.42578125" style="6" customWidth="1"/>
    <col min="9422" max="9422" width="17.7109375" style="6" customWidth="1"/>
    <col min="9423" max="9423" width="21.7109375" style="6" customWidth="1"/>
    <col min="9424" max="9431" width="0" style="6" hidden="1" customWidth="1"/>
    <col min="9432" max="9673" width="9.140625" style="6"/>
    <col min="9674" max="9674" width="10.7109375" style="6" bestFit="1" customWidth="1"/>
    <col min="9675" max="9675" width="74" style="6" customWidth="1"/>
    <col min="9676" max="9676" width="15" style="6" customWidth="1"/>
    <col min="9677" max="9677" width="13.42578125" style="6" customWidth="1"/>
    <col min="9678" max="9678" width="17.7109375" style="6" customWidth="1"/>
    <col min="9679" max="9679" width="21.7109375" style="6" customWidth="1"/>
    <col min="9680" max="9687" width="0" style="6" hidden="1" customWidth="1"/>
    <col min="9688" max="9929" width="9.140625" style="6"/>
    <col min="9930" max="9930" width="10.7109375" style="6" bestFit="1" customWidth="1"/>
    <col min="9931" max="9931" width="74" style="6" customWidth="1"/>
    <col min="9932" max="9932" width="15" style="6" customWidth="1"/>
    <col min="9933" max="9933" width="13.42578125" style="6" customWidth="1"/>
    <col min="9934" max="9934" width="17.7109375" style="6" customWidth="1"/>
    <col min="9935" max="9935" width="21.7109375" style="6" customWidth="1"/>
    <col min="9936" max="9943" width="0" style="6" hidden="1" customWidth="1"/>
    <col min="9944" max="10185" width="9.140625" style="6"/>
    <col min="10186" max="10186" width="10.7109375" style="6" bestFit="1" customWidth="1"/>
    <col min="10187" max="10187" width="74" style="6" customWidth="1"/>
    <col min="10188" max="10188" width="15" style="6" customWidth="1"/>
    <col min="10189" max="10189" width="13.42578125" style="6" customWidth="1"/>
    <col min="10190" max="10190" width="17.7109375" style="6" customWidth="1"/>
    <col min="10191" max="10191" width="21.7109375" style="6" customWidth="1"/>
    <col min="10192" max="10199" width="0" style="6" hidden="1" customWidth="1"/>
    <col min="10200" max="10441" width="9.140625" style="6"/>
    <col min="10442" max="10442" width="10.7109375" style="6" bestFit="1" customWidth="1"/>
    <col min="10443" max="10443" width="74" style="6" customWidth="1"/>
    <col min="10444" max="10444" width="15" style="6" customWidth="1"/>
    <col min="10445" max="10445" width="13.42578125" style="6" customWidth="1"/>
    <col min="10446" max="10446" width="17.7109375" style="6" customWidth="1"/>
    <col min="10447" max="10447" width="21.7109375" style="6" customWidth="1"/>
    <col min="10448" max="10455" width="0" style="6" hidden="1" customWidth="1"/>
    <col min="10456" max="10697" width="9.140625" style="6"/>
    <col min="10698" max="10698" width="10.7109375" style="6" bestFit="1" customWidth="1"/>
    <col min="10699" max="10699" width="74" style="6" customWidth="1"/>
    <col min="10700" max="10700" width="15" style="6" customWidth="1"/>
    <col min="10701" max="10701" width="13.42578125" style="6" customWidth="1"/>
    <col min="10702" max="10702" width="17.7109375" style="6" customWidth="1"/>
    <col min="10703" max="10703" width="21.7109375" style="6" customWidth="1"/>
    <col min="10704" max="10711" width="0" style="6" hidden="1" customWidth="1"/>
    <col min="10712" max="10953" width="9.140625" style="6"/>
    <col min="10954" max="10954" width="10.7109375" style="6" bestFit="1" customWidth="1"/>
    <col min="10955" max="10955" width="74" style="6" customWidth="1"/>
    <col min="10956" max="10956" width="15" style="6" customWidth="1"/>
    <col min="10957" max="10957" width="13.42578125" style="6" customWidth="1"/>
    <col min="10958" max="10958" width="17.7109375" style="6" customWidth="1"/>
    <col min="10959" max="10959" width="21.7109375" style="6" customWidth="1"/>
    <col min="10960" max="10967" width="0" style="6" hidden="1" customWidth="1"/>
    <col min="10968" max="11209" width="9.140625" style="6"/>
    <col min="11210" max="11210" width="10.7109375" style="6" bestFit="1" customWidth="1"/>
    <col min="11211" max="11211" width="74" style="6" customWidth="1"/>
    <col min="11212" max="11212" width="15" style="6" customWidth="1"/>
    <col min="11213" max="11213" width="13.42578125" style="6" customWidth="1"/>
    <col min="11214" max="11214" width="17.7109375" style="6" customWidth="1"/>
    <col min="11215" max="11215" width="21.7109375" style="6" customWidth="1"/>
    <col min="11216" max="11223" width="0" style="6" hidden="1" customWidth="1"/>
    <col min="11224" max="11465" width="9.140625" style="6"/>
    <col min="11466" max="11466" width="10.7109375" style="6" bestFit="1" customWidth="1"/>
    <col min="11467" max="11467" width="74" style="6" customWidth="1"/>
    <col min="11468" max="11468" width="15" style="6" customWidth="1"/>
    <col min="11469" max="11469" width="13.42578125" style="6" customWidth="1"/>
    <col min="11470" max="11470" width="17.7109375" style="6" customWidth="1"/>
    <col min="11471" max="11471" width="21.7109375" style="6" customWidth="1"/>
    <col min="11472" max="11479" width="0" style="6" hidden="1" customWidth="1"/>
    <col min="11480" max="11721" width="9.140625" style="6"/>
    <col min="11722" max="11722" width="10.7109375" style="6" bestFit="1" customWidth="1"/>
    <col min="11723" max="11723" width="74" style="6" customWidth="1"/>
    <col min="11724" max="11724" width="15" style="6" customWidth="1"/>
    <col min="11725" max="11725" width="13.42578125" style="6" customWidth="1"/>
    <col min="11726" max="11726" width="17.7109375" style="6" customWidth="1"/>
    <col min="11727" max="11727" width="21.7109375" style="6" customWidth="1"/>
    <col min="11728" max="11735" width="0" style="6" hidden="1" customWidth="1"/>
    <col min="11736" max="11977" width="9.140625" style="6"/>
    <col min="11978" max="11978" width="10.7109375" style="6" bestFit="1" customWidth="1"/>
    <col min="11979" max="11979" width="74" style="6" customWidth="1"/>
    <col min="11980" max="11980" width="15" style="6" customWidth="1"/>
    <col min="11981" max="11981" width="13.42578125" style="6" customWidth="1"/>
    <col min="11982" max="11982" width="17.7109375" style="6" customWidth="1"/>
    <col min="11983" max="11983" width="21.7109375" style="6" customWidth="1"/>
    <col min="11984" max="11991" width="0" style="6" hidden="1" customWidth="1"/>
    <col min="11992" max="12233" width="9.140625" style="6"/>
    <col min="12234" max="12234" width="10.7109375" style="6" bestFit="1" customWidth="1"/>
    <col min="12235" max="12235" width="74" style="6" customWidth="1"/>
    <col min="12236" max="12236" width="15" style="6" customWidth="1"/>
    <col min="12237" max="12237" width="13.42578125" style="6" customWidth="1"/>
    <col min="12238" max="12238" width="17.7109375" style="6" customWidth="1"/>
    <col min="12239" max="12239" width="21.7109375" style="6" customWidth="1"/>
    <col min="12240" max="12247" width="0" style="6" hidden="1" customWidth="1"/>
    <col min="12248" max="12489" width="9.140625" style="6"/>
    <col min="12490" max="12490" width="10.7109375" style="6" bestFit="1" customWidth="1"/>
    <col min="12491" max="12491" width="74" style="6" customWidth="1"/>
    <col min="12492" max="12492" width="15" style="6" customWidth="1"/>
    <col min="12493" max="12493" width="13.42578125" style="6" customWidth="1"/>
    <col min="12494" max="12494" width="17.7109375" style="6" customWidth="1"/>
    <col min="12495" max="12495" width="21.7109375" style="6" customWidth="1"/>
    <col min="12496" max="12503" width="0" style="6" hidden="1" customWidth="1"/>
    <col min="12504" max="12745" width="9.140625" style="6"/>
    <col min="12746" max="12746" width="10.7109375" style="6" bestFit="1" customWidth="1"/>
    <col min="12747" max="12747" width="74" style="6" customWidth="1"/>
    <col min="12748" max="12748" width="15" style="6" customWidth="1"/>
    <col min="12749" max="12749" width="13.42578125" style="6" customWidth="1"/>
    <col min="12750" max="12750" width="17.7109375" style="6" customWidth="1"/>
    <col min="12751" max="12751" width="21.7109375" style="6" customWidth="1"/>
    <col min="12752" max="12759" width="0" style="6" hidden="1" customWidth="1"/>
    <col min="12760" max="13001" width="9.140625" style="6"/>
    <col min="13002" max="13002" width="10.7109375" style="6" bestFit="1" customWidth="1"/>
    <col min="13003" max="13003" width="74" style="6" customWidth="1"/>
    <col min="13004" max="13004" width="15" style="6" customWidth="1"/>
    <col min="13005" max="13005" width="13.42578125" style="6" customWidth="1"/>
    <col min="13006" max="13006" width="17.7109375" style="6" customWidth="1"/>
    <col min="13007" max="13007" width="21.7109375" style="6" customWidth="1"/>
    <col min="13008" max="13015" width="0" style="6" hidden="1" customWidth="1"/>
    <col min="13016" max="13257" width="9.140625" style="6"/>
    <col min="13258" max="13258" width="10.7109375" style="6" bestFit="1" customWidth="1"/>
    <col min="13259" max="13259" width="74" style="6" customWidth="1"/>
    <col min="13260" max="13260" width="15" style="6" customWidth="1"/>
    <col min="13261" max="13261" width="13.42578125" style="6" customWidth="1"/>
    <col min="13262" max="13262" width="17.7109375" style="6" customWidth="1"/>
    <col min="13263" max="13263" width="21.7109375" style="6" customWidth="1"/>
    <col min="13264" max="13271" width="0" style="6" hidden="1" customWidth="1"/>
    <col min="13272" max="13513" width="9.140625" style="6"/>
    <col min="13514" max="13514" width="10.7109375" style="6" bestFit="1" customWidth="1"/>
    <col min="13515" max="13515" width="74" style="6" customWidth="1"/>
    <col min="13516" max="13516" width="15" style="6" customWidth="1"/>
    <col min="13517" max="13517" width="13.42578125" style="6" customWidth="1"/>
    <col min="13518" max="13518" width="17.7109375" style="6" customWidth="1"/>
    <col min="13519" max="13519" width="21.7109375" style="6" customWidth="1"/>
    <col min="13520" max="13527" width="0" style="6" hidden="1" customWidth="1"/>
    <col min="13528" max="13769" width="9.140625" style="6"/>
    <col min="13770" max="13770" width="10.7109375" style="6" bestFit="1" customWidth="1"/>
    <col min="13771" max="13771" width="74" style="6" customWidth="1"/>
    <col min="13772" max="13772" width="15" style="6" customWidth="1"/>
    <col min="13773" max="13773" width="13.42578125" style="6" customWidth="1"/>
    <col min="13774" max="13774" width="17.7109375" style="6" customWidth="1"/>
    <col min="13775" max="13775" width="21.7109375" style="6" customWidth="1"/>
    <col min="13776" max="13783" width="0" style="6" hidden="1" customWidth="1"/>
    <col min="13784" max="14025" width="9.140625" style="6"/>
    <col min="14026" max="14026" width="10.7109375" style="6" bestFit="1" customWidth="1"/>
    <col min="14027" max="14027" width="74" style="6" customWidth="1"/>
    <col min="14028" max="14028" width="15" style="6" customWidth="1"/>
    <col min="14029" max="14029" width="13.42578125" style="6" customWidth="1"/>
    <col min="14030" max="14030" width="17.7109375" style="6" customWidth="1"/>
    <col min="14031" max="14031" width="21.7109375" style="6" customWidth="1"/>
    <col min="14032" max="14039" width="0" style="6" hidden="1" customWidth="1"/>
    <col min="14040" max="14281" width="9.140625" style="6"/>
    <col min="14282" max="14282" width="10.7109375" style="6" bestFit="1" customWidth="1"/>
    <col min="14283" max="14283" width="74" style="6" customWidth="1"/>
    <col min="14284" max="14284" width="15" style="6" customWidth="1"/>
    <col min="14285" max="14285" width="13.42578125" style="6" customWidth="1"/>
    <col min="14286" max="14286" width="17.7109375" style="6" customWidth="1"/>
    <col min="14287" max="14287" width="21.7109375" style="6" customWidth="1"/>
    <col min="14288" max="14295" width="0" style="6" hidden="1" customWidth="1"/>
    <col min="14296" max="14537" width="9.140625" style="6"/>
    <col min="14538" max="14538" width="10.7109375" style="6" bestFit="1" customWidth="1"/>
    <col min="14539" max="14539" width="74" style="6" customWidth="1"/>
    <col min="14540" max="14540" width="15" style="6" customWidth="1"/>
    <col min="14541" max="14541" width="13.42578125" style="6" customWidth="1"/>
    <col min="14542" max="14542" width="17.7109375" style="6" customWidth="1"/>
    <col min="14543" max="14543" width="21.7109375" style="6" customWidth="1"/>
    <col min="14544" max="14551" width="0" style="6" hidden="1" customWidth="1"/>
    <col min="14552" max="14793" width="9.140625" style="6"/>
    <col min="14794" max="14794" width="10.7109375" style="6" bestFit="1" customWidth="1"/>
    <col min="14795" max="14795" width="74" style="6" customWidth="1"/>
    <col min="14796" max="14796" width="15" style="6" customWidth="1"/>
    <col min="14797" max="14797" width="13.42578125" style="6" customWidth="1"/>
    <col min="14798" max="14798" width="17.7109375" style="6" customWidth="1"/>
    <col min="14799" max="14799" width="21.7109375" style="6" customWidth="1"/>
    <col min="14800" max="14807" width="0" style="6" hidden="1" customWidth="1"/>
    <col min="14808" max="15049" width="9.140625" style="6"/>
    <col min="15050" max="15050" width="10.7109375" style="6" bestFit="1" customWidth="1"/>
    <col min="15051" max="15051" width="74" style="6" customWidth="1"/>
    <col min="15052" max="15052" width="15" style="6" customWidth="1"/>
    <col min="15053" max="15053" width="13.42578125" style="6" customWidth="1"/>
    <col min="15054" max="15054" width="17.7109375" style="6" customWidth="1"/>
    <col min="15055" max="15055" width="21.7109375" style="6" customWidth="1"/>
    <col min="15056" max="15063" width="0" style="6" hidden="1" customWidth="1"/>
    <col min="15064" max="15305" width="9.140625" style="6"/>
    <col min="15306" max="15306" width="10.7109375" style="6" bestFit="1" customWidth="1"/>
    <col min="15307" max="15307" width="74" style="6" customWidth="1"/>
    <col min="15308" max="15308" width="15" style="6" customWidth="1"/>
    <col min="15309" max="15309" width="13.42578125" style="6" customWidth="1"/>
    <col min="15310" max="15310" width="17.7109375" style="6" customWidth="1"/>
    <col min="15311" max="15311" width="21.7109375" style="6" customWidth="1"/>
    <col min="15312" max="15319" width="0" style="6" hidden="1" customWidth="1"/>
    <col min="15320" max="15561" width="9.140625" style="6"/>
    <col min="15562" max="15562" width="10.7109375" style="6" bestFit="1" customWidth="1"/>
    <col min="15563" max="15563" width="74" style="6" customWidth="1"/>
    <col min="15564" max="15564" width="15" style="6" customWidth="1"/>
    <col min="15565" max="15565" width="13.42578125" style="6" customWidth="1"/>
    <col min="15566" max="15566" width="17.7109375" style="6" customWidth="1"/>
    <col min="15567" max="15567" width="21.7109375" style="6" customWidth="1"/>
    <col min="15568" max="15575" width="0" style="6" hidden="1" customWidth="1"/>
    <col min="15576" max="15817" width="9.140625" style="6"/>
    <col min="15818" max="15818" width="10.7109375" style="6" bestFit="1" customWidth="1"/>
    <col min="15819" max="15819" width="74" style="6" customWidth="1"/>
    <col min="15820" max="15820" width="15" style="6" customWidth="1"/>
    <col min="15821" max="15821" width="13.42578125" style="6" customWidth="1"/>
    <col min="15822" max="15822" width="17.7109375" style="6" customWidth="1"/>
    <col min="15823" max="15823" width="21.7109375" style="6" customWidth="1"/>
    <col min="15824" max="15831" width="0" style="6" hidden="1" customWidth="1"/>
    <col min="15832" max="16073" width="9.140625" style="6"/>
    <col min="16074" max="16074" width="10.7109375" style="6" bestFit="1" customWidth="1"/>
    <col min="16075" max="16075" width="74" style="6" customWidth="1"/>
    <col min="16076" max="16076" width="15" style="6" customWidth="1"/>
    <col min="16077" max="16077" width="13.42578125" style="6" customWidth="1"/>
    <col min="16078" max="16078" width="17.7109375" style="6" customWidth="1"/>
    <col min="16079" max="16079" width="21.7109375" style="6" customWidth="1"/>
    <col min="16080" max="16087" width="0" style="6" hidden="1" customWidth="1"/>
    <col min="16088" max="16384" width="9.140625" style="6"/>
  </cols>
  <sheetData>
    <row r="2" spans="1:5" ht="19.899999999999999">
      <c r="A2" s="1"/>
      <c r="B2" s="2"/>
    </row>
    <row r="3" spans="1:5">
      <c r="B3" s="8"/>
    </row>
    <row r="4" spans="1:5">
      <c r="B4" s="225" t="s">
        <v>552</v>
      </c>
      <c r="C4" s="225"/>
      <c r="D4" s="225"/>
      <c r="E4" s="9"/>
    </row>
    <row r="5" spans="1:5">
      <c r="B5" s="76"/>
      <c r="C5" s="76"/>
      <c r="D5" s="9"/>
      <c r="E5" s="9"/>
    </row>
    <row r="6" spans="1:5">
      <c r="A6" s="11"/>
      <c r="B6" s="225" t="s">
        <v>1</v>
      </c>
      <c r="C6" s="225"/>
      <c r="D6" s="9"/>
      <c r="E6" s="9"/>
    </row>
    <row r="7" spans="1:5">
      <c r="A7" s="11"/>
      <c r="B7" s="76"/>
      <c r="C7" s="76"/>
      <c r="D7" s="9"/>
      <c r="E7" s="9"/>
    </row>
    <row r="9" spans="1:5" ht="33.6" customHeight="1">
      <c r="A9" s="13" t="s">
        <v>2</v>
      </c>
      <c r="B9" s="12" t="s">
        <v>3</v>
      </c>
      <c r="C9" s="13" t="s">
        <v>4</v>
      </c>
      <c r="D9" s="17" t="s">
        <v>5</v>
      </c>
      <c r="E9" s="17" t="s">
        <v>6</v>
      </c>
    </row>
    <row r="10" spans="1:5">
      <c r="A10" s="34" t="s">
        <v>33</v>
      </c>
      <c r="B10" s="16" t="s">
        <v>34</v>
      </c>
      <c r="D10" s="22"/>
      <c r="E10" s="159"/>
    </row>
    <row r="11" spans="1:5">
      <c r="A11" s="34" t="s">
        <v>61</v>
      </c>
      <c r="B11" s="16" t="s">
        <v>62</v>
      </c>
      <c r="C11" s="29"/>
      <c r="D11" s="22"/>
      <c r="E11" s="159"/>
    </row>
    <row r="12" spans="1:5">
      <c r="A12" s="34" t="s">
        <v>69</v>
      </c>
      <c r="B12" s="39" t="s">
        <v>70</v>
      </c>
      <c r="C12" s="37"/>
      <c r="D12" s="22"/>
      <c r="E12" s="159"/>
    </row>
    <row r="13" spans="1:5">
      <c r="A13" s="34" t="s">
        <v>444</v>
      </c>
      <c r="B13" s="39" t="s">
        <v>445</v>
      </c>
      <c r="C13" s="34"/>
      <c r="D13" s="22"/>
      <c r="E13" s="159"/>
    </row>
    <row r="14" spans="1:5">
      <c r="A14" s="29" t="s">
        <v>446</v>
      </c>
      <c r="B14" s="33" t="s">
        <v>447</v>
      </c>
      <c r="C14" s="29"/>
      <c r="D14" s="22"/>
      <c r="E14" s="159"/>
    </row>
    <row r="15" spans="1:5" ht="17.45">
      <c r="A15" s="29" t="s">
        <v>448</v>
      </c>
      <c r="B15" s="33" t="s">
        <v>449</v>
      </c>
      <c r="C15" s="29" t="s">
        <v>25</v>
      </c>
      <c r="D15" s="22"/>
      <c r="E15" s="159"/>
    </row>
    <row r="16" spans="1:5" ht="17.45">
      <c r="A16" s="29" t="s">
        <v>450</v>
      </c>
      <c r="B16" s="33" t="s">
        <v>451</v>
      </c>
      <c r="C16" s="29" t="s">
        <v>25</v>
      </c>
      <c r="D16" s="22"/>
      <c r="E16" s="159"/>
    </row>
    <row r="17" spans="1:5">
      <c r="A17" s="29" t="s">
        <v>452</v>
      </c>
      <c r="B17" s="33" t="s">
        <v>553</v>
      </c>
      <c r="C17" s="29" t="s">
        <v>554</v>
      </c>
      <c r="D17" s="22"/>
      <c r="E17" s="159"/>
    </row>
    <row r="18" spans="1:5">
      <c r="A18" s="34" t="s">
        <v>452</v>
      </c>
      <c r="B18" s="16" t="s">
        <v>453</v>
      </c>
      <c r="C18" s="29"/>
      <c r="D18" s="22"/>
      <c r="E18" s="159"/>
    </row>
    <row r="19" spans="1:5" ht="17.45">
      <c r="A19" s="29" t="s">
        <v>454</v>
      </c>
      <c r="B19" s="33" t="s">
        <v>455</v>
      </c>
      <c r="C19" s="29" t="s">
        <v>25</v>
      </c>
      <c r="D19" s="22"/>
      <c r="E19" s="159"/>
    </row>
    <row r="20" spans="1:5" ht="17.45">
      <c r="A20" s="29" t="s">
        <v>456</v>
      </c>
      <c r="B20" s="33" t="s">
        <v>457</v>
      </c>
      <c r="C20" s="29" t="s">
        <v>25</v>
      </c>
      <c r="D20" s="22"/>
      <c r="E20" s="159"/>
    </row>
    <row r="21" spans="1:5">
      <c r="A21" s="29"/>
      <c r="B21" s="94" t="s">
        <v>83</v>
      </c>
      <c r="C21" s="161"/>
      <c r="D21" s="161"/>
      <c r="E21" s="161"/>
    </row>
    <row r="22" spans="1:5">
      <c r="A22" s="32" t="s">
        <v>84</v>
      </c>
      <c r="B22" s="28" t="s">
        <v>85</v>
      </c>
      <c r="C22" s="29"/>
      <c r="D22" s="22"/>
      <c r="E22" s="159"/>
    </row>
    <row r="23" spans="1:5">
      <c r="A23" s="3"/>
      <c r="C23" s="44"/>
      <c r="D23" s="22"/>
    </row>
    <row r="24" spans="1:5">
      <c r="A24" s="32" t="s">
        <v>94</v>
      </c>
      <c r="B24" s="28" t="s">
        <v>95</v>
      </c>
      <c r="C24" s="29"/>
      <c r="D24" s="22"/>
      <c r="E24" s="159"/>
    </row>
    <row r="25" spans="1:5">
      <c r="A25" s="34" t="s">
        <v>96</v>
      </c>
      <c r="B25" s="28" t="s">
        <v>56</v>
      </c>
      <c r="C25" s="29"/>
      <c r="D25" s="22"/>
      <c r="E25" s="159"/>
    </row>
    <row r="26" spans="1:5">
      <c r="A26" s="34" t="s">
        <v>331</v>
      </c>
      <c r="B26" s="28" t="s">
        <v>459</v>
      </c>
      <c r="C26" s="29"/>
      <c r="D26" s="22"/>
      <c r="E26" s="159"/>
    </row>
    <row r="27" spans="1:5" ht="17.45">
      <c r="A27" s="29" t="s">
        <v>460</v>
      </c>
      <c r="B27" s="40" t="s">
        <v>461</v>
      </c>
      <c r="C27" s="29" t="s">
        <v>92</v>
      </c>
      <c r="D27" s="22"/>
      <c r="E27" s="159"/>
    </row>
    <row r="28" spans="1:5" ht="17.45">
      <c r="A28" s="29" t="s">
        <v>102</v>
      </c>
      <c r="B28" s="40" t="s">
        <v>103</v>
      </c>
      <c r="C28" s="29" t="s">
        <v>104</v>
      </c>
      <c r="D28" s="22"/>
      <c r="E28" s="159"/>
    </row>
    <row r="29" spans="1:5">
      <c r="A29" s="44"/>
      <c r="B29" s="94" t="s">
        <v>105</v>
      </c>
      <c r="C29" s="31"/>
      <c r="D29" s="22"/>
      <c r="E29" s="161"/>
    </row>
    <row r="30" spans="1:5">
      <c r="A30" s="47" t="s">
        <v>344</v>
      </c>
      <c r="B30" s="46" t="s">
        <v>462</v>
      </c>
      <c r="C30" s="29"/>
      <c r="D30" s="22"/>
      <c r="E30" s="159"/>
    </row>
    <row r="31" spans="1:5">
      <c r="A31" s="47" t="s">
        <v>346</v>
      </c>
      <c r="B31" s="39" t="s">
        <v>110</v>
      </c>
      <c r="C31" s="29"/>
      <c r="D31" s="22"/>
      <c r="E31" s="159"/>
    </row>
    <row r="32" spans="1:5" ht="17.45">
      <c r="A32" s="44" t="s">
        <v>463</v>
      </c>
      <c r="B32" s="40" t="s">
        <v>342</v>
      </c>
      <c r="C32" s="48" t="s">
        <v>113</v>
      </c>
      <c r="D32" s="22"/>
      <c r="E32" s="159"/>
    </row>
    <row r="33" spans="1:5" ht="17.45">
      <c r="A33" s="44" t="s">
        <v>464</v>
      </c>
      <c r="B33" s="40" t="s">
        <v>465</v>
      </c>
      <c r="C33" s="48" t="s">
        <v>113</v>
      </c>
      <c r="D33" s="22"/>
      <c r="E33" s="159"/>
    </row>
    <row r="34" spans="1:5" ht="17.45">
      <c r="A34" s="44" t="s">
        <v>466</v>
      </c>
      <c r="B34" s="39" t="s">
        <v>117</v>
      </c>
      <c r="C34" s="48"/>
      <c r="D34" s="22"/>
      <c r="E34" s="159"/>
    </row>
    <row r="35" spans="1:5">
      <c r="A35" s="44" t="s">
        <v>467</v>
      </c>
      <c r="B35" s="40" t="s">
        <v>468</v>
      </c>
      <c r="C35" s="29" t="s">
        <v>99</v>
      </c>
      <c r="D35" s="22"/>
      <c r="E35" s="159"/>
    </row>
    <row r="36" spans="1:5">
      <c r="A36" s="44" t="s">
        <v>348</v>
      </c>
      <c r="B36" s="39" t="s">
        <v>123</v>
      </c>
      <c r="C36" s="29"/>
      <c r="D36" s="22"/>
      <c r="E36" s="159"/>
    </row>
    <row r="37" spans="1:5" ht="17.45">
      <c r="A37" s="44" t="s">
        <v>469</v>
      </c>
      <c r="B37" s="40" t="s">
        <v>125</v>
      </c>
      <c r="C37" s="48" t="s">
        <v>113</v>
      </c>
      <c r="D37" s="22"/>
      <c r="E37" s="159"/>
    </row>
    <row r="38" spans="1:5" ht="17.45">
      <c r="A38" s="44" t="s">
        <v>471</v>
      </c>
      <c r="B38" s="40" t="s">
        <v>131</v>
      </c>
      <c r="C38" s="48" t="s">
        <v>113</v>
      </c>
      <c r="D38" s="22"/>
      <c r="E38" s="159"/>
    </row>
    <row r="39" spans="1:5">
      <c r="A39" s="44"/>
      <c r="B39" s="94" t="s">
        <v>132</v>
      </c>
      <c r="C39" s="31"/>
      <c r="D39" s="22"/>
      <c r="E39" s="161"/>
    </row>
    <row r="40" spans="1:5">
      <c r="A40" s="44"/>
      <c r="B40" s="31"/>
      <c r="C40" s="31"/>
      <c r="D40" s="22"/>
      <c r="E40" s="161"/>
    </row>
    <row r="41" spans="1:5">
      <c r="A41" s="47" t="s">
        <v>361</v>
      </c>
      <c r="B41" s="46" t="s">
        <v>459</v>
      </c>
      <c r="C41" s="29"/>
      <c r="D41" s="22"/>
      <c r="E41" s="159"/>
    </row>
    <row r="42" spans="1:5">
      <c r="A42" s="47" t="s">
        <v>472</v>
      </c>
      <c r="B42" s="39" t="s">
        <v>354</v>
      </c>
      <c r="C42" s="29"/>
      <c r="D42" s="22"/>
      <c r="E42" s="159"/>
    </row>
    <row r="43" spans="1:5">
      <c r="A43" s="47"/>
      <c r="B43" s="16" t="s">
        <v>555</v>
      </c>
      <c r="C43" s="29"/>
      <c r="D43" s="22"/>
      <c r="E43" s="159"/>
    </row>
    <row r="44" spans="1:5">
      <c r="A44" s="44" t="s">
        <v>556</v>
      </c>
      <c r="B44" s="36" t="s">
        <v>557</v>
      </c>
      <c r="C44" s="29" t="s">
        <v>147</v>
      </c>
      <c r="D44" s="22"/>
      <c r="E44" s="159"/>
    </row>
    <row r="45" spans="1:5">
      <c r="A45" s="44" t="s">
        <v>558</v>
      </c>
      <c r="B45" s="19" t="s">
        <v>559</v>
      </c>
      <c r="C45" s="29" t="s">
        <v>164</v>
      </c>
      <c r="D45" s="22"/>
      <c r="E45" s="159"/>
    </row>
    <row r="46" spans="1:5">
      <c r="A46" s="44" t="s">
        <v>560</v>
      </c>
      <c r="B46" s="19" t="s">
        <v>561</v>
      </c>
      <c r="C46" s="29" t="s">
        <v>164</v>
      </c>
      <c r="D46" s="22"/>
      <c r="E46" s="159"/>
    </row>
    <row r="47" spans="1:5">
      <c r="A47" s="44" t="s">
        <v>562</v>
      </c>
      <c r="B47" s="19" t="s">
        <v>563</v>
      </c>
      <c r="C47" s="29" t="s">
        <v>164</v>
      </c>
      <c r="D47" s="22"/>
      <c r="E47" s="159"/>
    </row>
    <row r="48" spans="1:5">
      <c r="A48" s="44" t="s">
        <v>473</v>
      </c>
      <c r="B48" s="40" t="s">
        <v>474</v>
      </c>
      <c r="C48" s="29" t="s">
        <v>99</v>
      </c>
      <c r="D48" s="22"/>
      <c r="E48" s="159"/>
    </row>
    <row r="49" spans="1:5">
      <c r="A49" s="44" t="s">
        <v>475</v>
      </c>
      <c r="B49" s="39" t="s">
        <v>362</v>
      </c>
      <c r="C49" s="29"/>
      <c r="D49" s="22"/>
      <c r="E49" s="159"/>
    </row>
    <row r="50" spans="1:5" ht="17.45">
      <c r="A50" s="44" t="s">
        <v>363</v>
      </c>
      <c r="B50" s="40" t="s">
        <v>564</v>
      </c>
      <c r="C50" s="29" t="s">
        <v>92</v>
      </c>
      <c r="D50" s="22"/>
      <c r="E50" s="159"/>
    </row>
    <row r="51" spans="1:5">
      <c r="A51" s="44" t="s">
        <v>365</v>
      </c>
      <c r="B51" s="33" t="s">
        <v>477</v>
      </c>
      <c r="C51" s="29" t="s">
        <v>99</v>
      </c>
      <c r="D51" s="22"/>
      <c r="E51" s="159"/>
    </row>
    <row r="52" spans="1:5">
      <c r="A52" s="44" t="s">
        <v>367</v>
      </c>
      <c r="B52" s="40" t="s">
        <v>478</v>
      </c>
      <c r="C52" s="29" t="s">
        <v>99</v>
      </c>
      <c r="D52" s="22"/>
      <c r="E52" s="159"/>
    </row>
    <row r="53" spans="1:5">
      <c r="A53" s="44" t="s">
        <v>369</v>
      </c>
      <c r="B53" s="40" t="s">
        <v>479</v>
      </c>
      <c r="C53" s="29" t="s">
        <v>99</v>
      </c>
      <c r="D53" s="22"/>
      <c r="E53" s="159"/>
    </row>
    <row r="54" spans="1:5">
      <c r="A54" s="44" t="s">
        <v>371</v>
      </c>
      <c r="B54" s="33" t="s">
        <v>480</v>
      </c>
      <c r="C54" s="29" t="s">
        <v>99</v>
      </c>
      <c r="D54" s="22"/>
      <c r="E54" s="159"/>
    </row>
    <row r="55" spans="1:5">
      <c r="A55" s="44"/>
      <c r="B55" s="33"/>
      <c r="C55" s="29"/>
      <c r="D55" s="22"/>
      <c r="E55" s="159"/>
    </row>
    <row r="56" spans="1:5">
      <c r="A56" s="44"/>
      <c r="B56" s="94" t="s">
        <v>481</v>
      </c>
      <c r="C56" s="31"/>
      <c r="D56" s="22"/>
      <c r="E56" s="161"/>
    </row>
    <row r="57" spans="1:5">
      <c r="A57" s="45" t="s">
        <v>373</v>
      </c>
      <c r="B57" s="46" t="s">
        <v>374</v>
      </c>
      <c r="C57" s="29"/>
      <c r="D57" s="22"/>
      <c r="E57" s="159"/>
    </row>
    <row r="58" spans="1:5">
      <c r="A58" s="45" t="s">
        <v>375</v>
      </c>
      <c r="B58" s="46" t="s">
        <v>56</v>
      </c>
      <c r="C58" s="29"/>
      <c r="D58" s="22"/>
      <c r="E58" s="159"/>
    </row>
    <row r="59" spans="1:5">
      <c r="A59" s="44" t="s">
        <v>484</v>
      </c>
      <c r="B59" s="46" t="s">
        <v>485</v>
      </c>
      <c r="C59" s="29"/>
      <c r="D59" s="22"/>
      <c r="E59" s="159"/>
    </row>
    <row r="60" spans="1:5" ht="17.45">
      <c r="A60" s="44" t="s">
        <v>482</v>
      </c>
      <c r="B60" s="40" t="s">
        <v>565</v>
      </c>
      <c r="C60" s="29" t="s">
        <v>92</v>
      </c>
      <c r="D60" s="22"/>
      <c r="E60" s="159"/>
    </row>
    <row r="61" spans="1:5">
      <c r="A61" s="44"/>
      <c r="B61" s="94" t="s">
        <v>488</v>
      </c>
      <c r="C61" s="31"/>
      <c r="D61" s="22"/>
      <c r="E61" s="161"/>
    </row>
    <row r="62" spans="1:5">
      <c r="A62" s="44"/>
      <c r="B62" s="44"/>
      <c r="C62" s="31"/>
      <c r="D62" s="22"/>
      <c r="E62" s="159"/>
    </row>
    <row r="63" spans="1:5">
      <c r="A63" s="45" t="s">
        <v>140</v>
      </c>
      <c r="B63" s="46" t="s">
        <v>141</v>
      </c>
      <c r="C63" s="29"/>
      <c r="D63" s="22"/>
      <c r="E63" s="159"/>
    </row>
    <row r="64" spans="1:5">
      <c r="A64" s="47" t="s">
        <v>381</v>
      </c>
      <c r="B64" s="46" t="s">
        <v>462</v>
      </c>
      <c r="C64" s="29"/>
      <c r="D64" s="22"/>
      <c r="E64" s="159"/>
    </row>
    <row r="65" spans="1:5">
      <c r="A65" s="47" t="s">
        <v>501</v>
      </c>
      <c r="B65" s="46" t="s">
        <v>502</v>
      </c>
      <c r="C65" s="29"/>
      <c r="D65" s="22"/>
      <c r="E65" s="159"/>
    </row>
    <row r="66" spans="1:5" ht="45" customHeight="1">
      <c r="A66" s="44" t="s">
        <v>503</v>
      </c>
      <c r="B66" s="19" t="s">
        <v>566</v>
      </c>
      <c r="C66" s="29" t="s">
        <v>147</v>
      </c>
      <c r="D66" s="22"/>
      <c r="E66" s="159"/>
    </row>
    <row r="67" spans="1:5" ht="33.6">
      <c r="A67" s="44" t="s">
        <v>505</v>
      </c>
      <c r="B67" s="33" t="s">
        <v>567</v>
      </c>
      <c r="C67" s="29" t="s">
        <v>164</v>
      </c>
      <c r="D67" s="22"/>
      <c r="E67" s="159"/>
    </row>
    <row r="68" spans="1:5" ht="33.6">
      <c r="A68" s="44" t="s">
        <v>507</v>
      </c>
      <c r="B68" s="33" t="s">
        <v>568</v>
      </c>
      <c r="C68" s="29" t="s">
        <v>164</v>
      </c>
      <c r="D68" s="22"/>
      <c r="E68" s="159"/>
    </row>
    <row r="69" spans="1:5" ht="33.6">
      <c r="A69" s="44" t="s">
        <v>569</v>
      </c>
      <c r="B69" s="33" t="s">
        <v>570</v>
      </c>
      <c r="C69" s="29" t="s">
        <v>164</v>
      </c>
      <c r="D69" s="22"/>
      <c r="E69" s="159"/>
    </row>
    <row r="70" spans="1:5" ht="33.6">
      <c r="A70" s="44" t="s">
        <v>571</v>
      </c>
      <c r="B70" s="33" t="s">
        <v>572</v>
      </c>
      <c r="C70" s="29" t="s">
        <v>164</v>
      </c>
      <c r="D70" s="22"/>
      <c r="E70" s="159"/>
    </row>
    <row r="71" spans="1:5">
      <c r="A71" s="47" t="s">
        <v>509</v>
      </c>
      <c r="B71" s="16" t="s">
        <v>510</v>
      </c>
      <c r="C71" s="29"/>
      <c r="D71" s="22"/>
      <c r="E71" s="159"/>
    </row>
    <row r="72" spans="1:5" ht="33.6">
      <c r="A72" s="53" t="s">
        <v>511</v>
      </c>
      <c r="B72" s="33" t="s">
        <v>573</v>
      </c>
      <c r="C72" s="18" t="s">
        <v>164</v>
      </c>
      <c r="D72" s="22"/>
      <c r="E72" s="159"/>
    </row>
    <row r="73" spans="1:5" ht="33.6">
      <c r="A73" s="53" t="s">
        <v>513</v>
      </c>
      <c r="B73" s="33" t="s">
        <v>574</v>
      </c>
      <c r="C73" s="18" t="s">
        <v>164</v>
      </c>
      <c r="D73" s="22"/>
      <c r="E73" s="159"/>
    </row>
    <row r="74" spans="1:5" ht="33.6">
      <c r="A74" s="53" t="s">
        <v>515</v>
      </c>
      <c r="B74" s="33" t="s">
        <v>575</v>
      </c>
      <c r="C74" s="18" t="s">
        <v>164</v>
      </c>
      <c r="D74" s="22"/>
      <c r="E74" s="159"/>
    </row>
    <row r="75" spans="1:5">
      <c r="A75" s="47" t="s">
        <v>521</v>
      </c>
      <c r="B75" s="39" t="s">
        <v>183</v>
      </c>
      <c r="C75" s="29"/>
      <c r="D75" s="22"/>
      <c r="E75" s="159"/>
    </row>
    <row r="76" spans="1:5">
      <c r="A76" s="44" t="s">
        <v>576</v>
      </c>
      <c r="B76" s="152" t="s">
        <v>577</v>
      </c>
      <c r="C76" s="29" t="s">
        <v>99</v>
      </c>
      <c r="D76" s="22"/>
      <c r="E76" s="159"/>
    </row>
    <row r="77" spans="1:5">
      <c r="A77" s="44" t="s">
        <v>578</v>
      </c>
      <c r="B77" s="40" t="s">
        <v>579</v>
      </c>
      <c r="C77" s="29" t="s">
        <v>99</v>
      </c>
      <c r="D77" s="22"/>
      <c r="E77" s="159"/>
    </row>
    <row r="78" spans="1:5">
      <c r="A78" s="44" t="s">
        <v>522</v>
      </c>
      <c r="B78" s="40" t="s">
        <v>189</v>
      </c>
      <c r="C78" s="29" t="s">
        <v>190</v>
      </c>
      <c r="D78" s="22"/>
      <c r="E78" s="159"/>
    </row>
    <row r="79" spans="1:5">
      <c r="A79" s="44" t="s">
        <v>523</v>
      </c>
      <c r="B79" s="40" t="s">
        <v>398</v>
      </c>
      <c r="C79" s="29" t="s">
        <v>99</v>
      </c>
      <c r="D79" s="22"/>
      <c r="E79" s="159"/>
    </row>
    <row r="80" spans="1:5">
      <c r="A80" s="44" t="s">
        <v>524</v>
      </c>
      <c r="B80" s="40" t="s">
        <v>194</v>
      </c>
      <c r="C80" s="29" t="s">
        <v>232</v>
      </c>
      <c r="D80" s="22"/>
      <c r="E80" s="159"/>
    </row>
    <row r="81" spans="1:5">
      <c r="A81" s="44"/>
      <c r="B81" s="94" t="s">
        <v>197</v>
      </c>
      <c r="C81" s="31"/>
      <c r="D81" s="22"/>
      <c r="E81" s="161"/>
    </row>
    <row r="82" spans="1:5">
      <c r="A82" s="44"/>
      <c r="B82" s="44"/>
      <c r="C82" s="44"/>
      <c r="D82" s="22"/>
      <c r="E82" s="159"/>
    </row>
    <row r="83" spans="1:5">
      <c r="A83" s="47" t="s">
        <v>526</v>
      </c>
      <c r="B83" s="46" t="s">
        <v>462</v>
      </c>
      <c r="C83" s="29"/>
      <c r="D83" s="22"/>
      <c r="E83" s="159"/>
    </row>
    <row r="84" spans="1:5" ht="17.45">
      <c r="A84" s="44" t="s">
        <v>527</v>
      </c>
      <c r="B84" s="40" t="s">
        <v>580</v>
      </c>
      <c r="C84" s="29" t="s">
        <v>203</v>
      </c>
      <c r="D84" s="22"/>
      <c r="E84" s="159"/>
    </row>
    <row r="85" spans="1:5">
      <c r="A85" s="44"/>
      <c r="B85" s="94" t="s">
        <v>213</v>
      </c>
      <c r="C85" s="31"/>
      <c r="D85" s="22"/>
      <c r="E85" s="161"/>
    </row>
    <row r="86" spans="1:5">
      <c r="A86" s="44"/>
      <c r="B86" s="54"/>
      <c r="C86" s="44"/>
      <c r="D86" s="22"/>
      <c r="E86" s="159"/>
    </row>
    <row r="87" spans="1:5">
      <c r="A87" s="45" t="s">
        <v>214</v>
      </c>
      <c r="B87" s="46" t="s">
        <v>215</v>
      </c>
      <c r="C87" s="29"/>
      <c r="D87" s="22"/>
      <c r="E87" s="159"/>
    </row>
    <row r="88" spans="1:5">
      <c r="A88" s="47" t="s">
        <v>405</v>
      </c>
      <c r="B88" s="46" t="s">
        <v>462</v>
      </c>
      <c r="C88" s="29"/>
      <c r="D88" s="22"/>
      <c r="E88" s="159"/>
    </row>
    <row r="89" spans="1:5">
      <c r="A89" s="47" t="s">
        <v>406</v>
      </c>
      <c r="B89" s="39" t="s">
        <v>218</v>
      </c>
      <c r="C89" s="29"/>
      <c r="D89" s="22"/>
      <c r="E89" s="159"/>
    </row>
    <row r="90" spans="1:5" ht="33.6">
      <c r="A90" s="44" t="s">
        <v>530</v>
      </c>
      <c r="B90" s="33" t="s">
        <v>531</v>
      </c>
      <c r="C90" s="29" t="s">
        <v>221</v>
      </c>
      <c r="D90" s="21"/>
      <c r="E90" s="159"/>
    </row>
    <row r="91" spans="1:5">
      <c r="A91" s="47" t="s">
        <v>533</v>
      </c>
      <c r="B91" s="39" t="s">
        <v>225</v>
      </c>
      <c r="C91" s="29"/>
      <c r="D91" s="29"/>
      <c r="E91" s="159"/>
    </row>
    <row r="92" spans="1:5" ht="33.6">
      <c r="A92" s="44" t="s">
        <v>534</v>
      </c>
      <c r="B92" s="33" t="s">
        <v>535</v>
      </c>
      <c r="C92" s="29" t="s">
        <v>221</v>
      </c>
      <c r="D92" s="21"/>
      <c r="E92" s="159"/>
    </row>
    <row r="93" spans="1:5">
      <c r="A93" s="47" t="s">
        <v>536</v>
      </c>
      <c r="B93" s="46" t="s">
        <v>229</v>
      </c>
      <c r="C93" s="29"/>
      <c r="D93" s="22"/>
      <c r="E93" s="159"/>
    </row>
    <row r="94" spans="1:5">
      <c r="A94" s="44" t="s">
        <v>537</v>
      </c>
      <c r="B94" s="40" t="s">
        <v>231</v>
      </c>
      <c r="C94" s="29" t="s">
        <v>164</v>
      </c>
      <c r="D94" s="22"/>
      <c r="E94" s="159"/>
    </row>
    <row r="95" spans="1:5">
      <c r="A95" s="44" t="s">
        <v>538</v>
      </c>
      <c r="B95" s="40" t="s">
        <v>234</v>
      </c>
      <c r="C95" s="29" t="s">
        <v>164</v>
      </c>
      <c r="D95" s="22"/>
      <c r="E95" s="159"/>
    </row>
    <row r="96" spans="1:5">
      <c r="A96" s="44" t="s">
        <v>539</v>
      </c>
      <c r="B96" s="40" t="s">
        <v>236</v>
      </c>
      <c r="C96" s="29" t="s">
        <v>164</v>
      </c>
      <c r="D96" s="22"/>
      <c r="E96" s="159"/>
    </row>
    <row r="97" spans="1:5">
      <c r="A97" s="44" t="s">
        <v>540</v>
      </c>
      <c r="B97" s="40" t="s">
        <v>238</v>
      </c>
      <c r="C97" s="29" t="s">
        <v>164</v>
      </c>
      <c r="D97" s="22"/>
      <c r="E97" s="159"/>
    </row>
    <row r="98" spans="1:5">
      <c r="A98" s="44" t="s">
        <v>581</v>
      </c>
      <c r="B98" s="40" t="s">
        <v>240</v>
      </c>
      <c r="C98" s="29" t="s">
        <v>164</v>
      </c>
      <c r="D98" s="22"/>
      <c r="E98" s="159"/>
    </row>
    <row r="99" spans="1:5">
      <c r="A99" s="44"/>
      <c r="B99" s="94" t="s">
        <v>241</v>
      </c>
      <c r="C99" s="31"/>
      <c r="D99" s="22"/>
      <c r="E99" s="161"/>
    </row>
    <row r="100" spans="1:5">
      <c r="A100" s="55"/>
      <c r="B100" s="56"/>
      <c r="C100" s="57"/>
      <c r="D100" s="59"/>
      <c r="E100" s="4"/>
    </row>
    <row r="101" spans="1:5">
      <c r="A101" s="15" t="s">
        <v>242</v>
      </c>
      <c r="B101" s="60" t="s">
        <v>243</v>
      </c>
      <c r="C101" s="31"/>
      <c r="D101" s="22"/>
      <c r="E101" s="67"/>
    </row>
    <row r="102" spans="1:5">
      <c r="A102" s="34" t="s">
        <v>541</v>
      </c>
      <c r="B102" s="39" t="s">
        <v>485</v>
      </c>
      <c r="C102" s="34"/>
      <c r="D102" s="69"/>
      <c r="E102" s="164"/>
    </row>
    <row r="103" spans="1:5">
      <c r="A103" s="29" t="s">
        <v>246</v>
      </c>
      <c r="B103" s="39" t="s">
        <v>247</v>
      </c>
      <c r="C103" s="13"/>
      <c r="D103" s="17"/>
      <c r="E103" s="158"/>
    </row>
    <row r="104" spans="1:5">
      <c r="A104" s="34" t="s">
        <v>256</v>
      </c>
      <c r="B104" s="16" t="s">
        <v>542</v>
      </c>
      <c r="C104" s="29"/>
      <c r="D104" s="62"/>
      <c r="E104" s="163"/>
    </row>
    <row r="105" spans="1:5" ht="50.45">
      <c r="A105" s="29" t="s">
        <v>543</v>
      </c>
      <c r="B105" s="33" t="s">
        <v>544</v>
      </c>
      <c r="C105" s="29" t="s">
        <v>221</v>
      </c>
      <c r="D105" s="21"/>
      <c r="E105" s="165"/>
    </row>
    <row r="106" spans="1:5">
      <c r="A106" s="34" t="s">
        <v>260</v>
      </c>
      <c r="B106" s="16" t="s">
        <v>261</v>
      </c>
      <c r="C106" s="29"/>
      <c r="D106" s="22"/>
      <c r="E106" s="165"/>
    </row>
    <row r="107" spans="1:5">
      <c r="A107" s="34" t="s">
        <v>260</v>
      </c>
      <c r="B107" s="19" t="s">
        <v>545</v>
      </c>
      <c r="C107" s="29" t="s">
        <v>221</v>
      </c>
      <c r="D107" s="22"/>
      <c r="E107" s="165"/>
    </row>
    <row r="108" spans="1:5">
      <c r="A108" s="34" t="s">
        <v>263</v>
      </c>
      <c r="B108" s="39" t="s">
        <v>264</v>
      </c>
      <c r="C108" s="29"/>
      <c r="D108" s="22"/>
      <c r="E108" s="165"/>
    </row>
    <row r="109" spans="1:5">
      <c r="A109" s="29" t="s">
        <v>265</v>
      </c>
      <c r="B109" s="19" t="s">
        <v>266</v>
      </c>
      <c r="C109" s="29" t="s">
        <v>221</v>
      </c>
      <c r="D109" s="21"/>
      <c r="E109" s="165"/>
    </row>
    <row r="110" spans="1:5">
      <c r="A110" s="29" t="s">
        <v>267</v>
      </c>
      <c r="B110" s="33" t="s">
        <v>268</v>
      </c>
      <c r="C110" s="29" t="s">
        <v>221</v>
      </c>
      <c r="D110" s="21"/>
      <c r="E110" s="165"/>
    </row>
    <row r="111" spans="1:5">
      <c r="A111" s="29" t="s">
        <v>269</v>
      </c>
      <c r="B111" s="33" t="s">
        <v>546</v>
      </c>
      <c r="C111" s="29" t="s">
        <v>221</v>
      </c>
      <c r="D111" s="21"/>
      <c r="E111" s="165"/>
    </row>
    <row r="112" spans="1:5">
      <c r="A112" s="29" t="s">
        <v>271</v>
      </c>
      <c r="B112" s="33" t="s">
        <v>272</v>
      </c>
      <c r="C112" s="29" t="s">
        <v>221</v>
      </c>
      <c r="D112" s="21"/>
      <c r="E112" s="165"/>
    </row>
    <row r="113" spans="1:5">
      <c r="A113" s="34" t="s">
        <v>277</v>
      </c>
      <c r="B113" s="39" t="s">
        <v>278</v>
      </c>
      <c r="C113" s="29"/>
      <c r="D113" s="22"/>
      <c r="E113" s="165"/>
    </row>
    <row r="114" spans="1:5">
      <c r="A114" s="29" t="s">
        <v>279</v>
      </c>
      <c r="B114" s="38" t="s">
        <v>280</v>
      </c>
      <c r="C114" s="29" t="s">
        <v>232</v>
      </c>
      <c r="D114" s="22"/>
      <c r="E114" s="165"/>
    </row>
    <row r="115" spans="1:5">
      <c r="A115" s="29" t="s">
        <v>283</v>
      </c>
      <c r="B115" s="63" t="s">
        <v>284</v>
      </c>
      <c r="C115" s="29" t="s">
        <v>232</v>
      </c>
      <c r="D115" s="22"/>
      <c r="E115" s="165"/>
    </row>
    <row r="116" spans="1:5">
      <c r="A116" s="34" t="s">
        <v>285</v>
      </c>
      <c r="B116" s="39" t="s">
        <v>286</v>
      </c>
      <c r="C116" s="29"/>
      <c r="D116" s="22"/>
      <c r="E116" s="165"/>
    </row>
    <row r="117" spans="1:5">
      <c r="A117" s="29" t="s">
        <v>287</v>
      </c>
      <c r="B117" s="40" t="s">
        <v>288</v>
      </c>
      <c r="C117" s="29" t="s">
        <v>232</v>
      </c>
      <c r="D117" s="22"/>
      <c r="E117" s="165"/>
    </row>
    <row r="118" spans="1:5">
      <c r="A118" s="29" t="s">
        <v>289</v>
      </c>
      <c r="B118" s="40" t="s">
        <v>290</v>
      </c>
      <c r="C118" s="29" t="s">
        <v>232</v>
      </c>
      <c r="D118" s="22"/>
      <c r="E118" s="165"/>
    </row>
    <row r="119" spans="1:5">
      <c r="A119" s="29" t="s">
        <v>291</v>
      </c>
      <c r="B119" s="40" t="s">
        <v>547</v>
      </c>
      <c r="C119" s="29" t="s">
        <v>232</v>
      </c>
      <c r="D119" s="22"/>
      <c r="E119" s="165"/>
    </row>
    <row r="120" spans="1:5">
      <c r="A120" s="29" t="s">
        <v>548</v>
      </c>
      <c r="B120" s="40" t="s">
        <v>549</v>
      </c>
      <c r="C120" s="29" t="s">
        <v>232</v>
      </c>
      <c r="D120" s="22"/>
      <c r="E120" s="165"/>
    </row>
    <row r="121" spans="1:5">
      <c r="A121" s="34" t="s">
        <v>293</v>
      </c>
      <c r="B121" s="39" t="s">
        <v>294</v>
      </c>
      <c r="C121" s="29"/>
      <c r="D121" s="22"/>
      <c r="E121" s="165"/>
    </row>
    <row r="122" spans="1:5">
      <c r="A122" s="29" t="s">
        <v>295</v>
      </c>
      <c r="B122" s="40" t="s">
        <v>296</v>
      </c>
      <c r="C122" s="29" t="s">
        <v>232</v>
      </c>
      <c r="D122" s="22"/>
      <c r="E122" s="165"/>
    </row>
    <row r="123" spans="1:5">
      <c r="A123" s="34" t="s">
        <v>297</v>
      </c>
      <c r="B123" s="64" t="s">
        <v>298</v>
      </c>
      <c r="C123" s="29"/>
      <c r="D123" s="22"/>
      <c r="E123" s="165"/>
    </row>
    <row r="124" spans="1:5">
      <c r="A124" s="65" t="s">
        <v>299</v>
      </c>
      <c r="B124" s="40" t="s">
        <v>300</v>
      </c>
      <c r="C124" s="29" t="s">
        <v>232</v>
      </c>
      <c r="D124" s="22"/>
      <c r="E124" s="165"/>
    </row>
    <row r="125" spans="1:5">
      <c r="A125" s="65" t="s">
        <v>301</v>
      </c>
      <c r="B125" s="40" t="s">
        <v>302</v>
      </c>
      <c r="C125" s="29" t="s">
        <v>232</v>
      </c>
      <c r="D125" s="22"/>
      <c r="E125" s="165"/>
    </row>
    <row r="126" spans="1:5">
      <c r="A126" s="65" t="s">
        <v>303</v>
      </c>
      <c r="B126" s="40" t="s">
        <v>304</v>
      </c>
      <c r="C126" s="29" t="s">
        <v>232</v>
      </c>
      <c r="D126" s="22"/>
      <c r="E126" s="165"/>
    </row>
    <row r="127" spans="1:5">
      <c r="A127" s="66" t="s">
        <v>305</v>
      </c>
      <c r="B127" s="39" t="s">
        <v>550</v>
      </c>
      <c r="C127" s="29"/>
      <c r="D127" s="22"/>
      <c r="E127" s="165"/>
    </row>
    <row r="128" spans="1:5">
      <c r="A128" s="65" t="s">
        <v>307</v>
      </c>
      <c r="B128" s="40" t="s">
        <v>308</v>
      </c>
      <c r="C128" s="29" t="s">
        <v>221</v>
      </c>
      <c r="D128" s="21"/>
      <c r="E128" s="165"/>
    </row>
    <row r="129" spans="1:5">
      <c r="A129" s="65" t="s">
        <v>309</v>
      </c>
      <c r="B129" s="40" t="s">
        <v>310</v>
      </c>
      <c r="C129" s="29" t="s">
        <v>232</v>
      </c>
      <c r="D129" s="21"/>
      <c r="E129" s="165"/>
    </row>
    <row r="130" spans="1:5">
      <c r="A130" s="44"/>
      <c r="B130" s="94" t="s">
        <v>551</v>
      </c>
      <c r="C130" s="31"/>
      <c r="D130" s="22"/>
      <c r="E130" s="161"/>
    </row>
    <row r="131" spans="1:5">
      <c r="B131" s="119" t="s">
        <v>312</v>
      </c>
      <c r="C131" s="31"/>
      <c r="D131" s="30"/>
      <c r="E131" s="67"/>
    </row>
  </sheetData>
  <mergeCells count="2">
    <mergeCell ref="B4:D4"/>
    <mergeCell ref="B6:C6"/>
  </mergeCells>
  <pageMargins left="0.7" right="0.7" top="0.75" bottom="0.75" header="0.3" footer="0.3"/>
  <pageSetup paperSize="9" scale="55" orientation="portrait" r:id="rId1"/>
  <rowBreaks count="3" manualBreakCount="3">
    <brk id="56" max="5" man="1"/>
    <brk id="63" max="5" man="1"/>
    <brk id="9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8545-2113-4BA8-B3FA-294E08042DC2}">
  <sheetPr>
    <tabColor rgb="FFFFFF00"/>
  </sheetPr>
  <dimension ref="A2:E144"/>
  <sheetViews>
    <sheetView topLeftCell="A11" zoomScaleNormal="100" zoomScaleSheetLayoutView="115" workbookViewId="0">
      <selection sqref="A1:XFD1048576"/>
    </sheetView>
  </sheetViews>
  <sheetFormatPr defaultColWidth="9.140625" defaultRowHeight="16.899999999999999"/>
  <cols>
    <col min="1" max="1" width="13.28515625" style="7" bestFit="1" customWidth="1"/>
    <col min="2" max="2" width="70" style="6" customWidth="1"/>
    <col min="3" max="3" width="9.5703125" style="3" customWidth="1"/>
    <col min="4" max="4" width="19.7109375" style="5" customWidth="1"/>
    <col min="5" max="5" width="21.28515625" style="5" customWidth="1"/>
    <col min="6" max="6" width="22.7109375" style="6" customWidth="1"/>
    <col min="7" max="202" width="9.140625" style="6"/>
    <col min="203" max="203" width="10.7109375" style="6" bestFit="1" customWidth="1"/>
    <col min="204" max="204" width="74" style="6" customWidth="1"/>
    <col min="205" max="205" width="15" style="6" customWidth="1"/>
    <col min="206" max="206" width="13.42578125" style="6" customWidth="1"/>
    <col min="207" max="207" width="17.7109375" style="6" customWidth="1"/>
    <col min="208" max="208" width="21.7109375" style="6" customWidth="1"/>
    <col min="209" max="216" width="0" style="6" hidden="1" customWidth="1"/>
    <col min="217" max="458" width="9.140625" style="6"/>
    <col min="459" max="459" width="10.7109375" style="6" bestFit="1" customWidth="1"/>
    <col min="460" max="460" width="74" style="6" customWidth="1"/>
    <col min="461" max="461" width="15" style="6" customWidth="1"/>
    <col min="462" max="462" width="13.42578125" style="6" customWidth="1"/>
    <col min="463" max="463" width="17.7109375" style="6" customWidth="1"/>
    <col min="464" max="464" width="21.7109375" style="6" customWidth="1"/>
    <col min="465" max="472" width="0" style="6" hidden="1" customWidth="1"/>
    <col min="473" max="714" width="9.140625" style="6"/>
    <col min="715" max="715" width="10.7109375" style="6" bestFit="1" customWidth="1"/>
    <col min="716" max="716" width="74" style="6" customWidth="1"/>
    <col min="717" max="717" width="15" style="6" customWidth="1"/>
    <col min="718" max="718" width="13.42578125" style="6" customWidth="1"/>
    <col min="719" max="719" width="17.7109375" style="6" customWidth="1"/>
    <col min="720" max="720" width="21.7109375" style="6" customWidth="1"/>
    <col min="721" max="728" width="0" style="6" hidden="1" customWidth="1"/>
    <col min="729" max="970" width="9.140625" style="6"/>
    <col min="971" max="971" width="10.7109375" style="6" bestFit="1" customWidth="1"/>
    <col min="972" max="972" width="74" style="6" customWidth="1"/>
    <col min="973" max="973" width="15" style="6" customWidth="1"/>
    <col min="974" max="974" width="13.42578125" style="6" customWidth="1"/>
    <col min="975" max="975" width="17.7109375" style="6" customWidth="1"/>
    <col min="976" max="976" width="21.7109375" style="6" customWidth="1"/>
    <col min="977" max="984" width="0" style="6" hidden="1" customWidth="1"/>
    <col min="985" max="1226" width="9.140625" style="6"/>
    <col min="1227" max="1227" width="10.7109375" style="6" bestFit="1" customWidth="1"/>
    <col min="1228" max="1228" width="74" style="6" customWidth="1"/>
    <col min="1229" max="1229" width="15" style="6" customWidth="1"/>
    <col min="1230" max="1230" width="13.42578125" style="6" customWidth="1"/>
    <col min="1231" max="1231" width="17.7109375" style="6" customWidth="1"/>
    <col min="1232" max="1232" width="21.7109375" style="6" customWidth="1"/>
    <col min="1233" max="1240" width="0" style="6" hidden="1" customWidth="1"/>
    <col min="1241" max="1482" width="9.140625" style="6"/>
    <col min="1483" max="1483" width="10.7109375" style="6" bestFit="1" customWidth="1"/>
    <col min="1484" max="1484" width="74" style="6" customWidth="1"/>
    <col min="1485" max="1485" width="15" style="6" customWidth="1"/>
    <col min="1486" max="1486" width="13.42578125" style="6" customWidth="1"/>
    <col min="1487" max="1487" width="17.7109375" style="6" customWidth="1"/>
    <col min="1488" max="1488" width="21.7109375" style="6" customWidth="1"/>
    <col min="1489" max="1496" width="0" style="6" hidden="1" customWidth="1"/>
    <col min="1497" max="1738" width="9.140625" style="6"/>
    <col min="1739" max="1739" width="10.7109375" style="6" bestFit="1" customWidth="1"/>
    <col min="1740" max="1740" width="74" style="6" customWidth="1"/>
    <col min="1741" max="1741" width="15" style="6" customWidth="1"/>
    <col min="1742" max="1742" width="13.42578125" style="6" customWidth="1"/>
    <col min="1743" max="1743" width="17.7109375" style="6" customWidth="1"/>
    <col min="1744" max="1744" width="21.7109375" style="6" customWidth="1"/>
    <col min="1745" max="1752" width="0" style="6" hidden="1" customWidth="1"/>
    <col min="1753" max="1994" width="9.140625" style="6"/>
    <col min="1995" max="1995" width="10.7109375" style="6" bestFit="1" customWidth="1"/>
    <col min="1996" max="1996" width="74" style="6" customWidth="1"/>
    <col min="1997" max="1997" width="15" style="6" customWidth="1"/>
    <col min="1998" max="1998" width="13.42578125" style="6" customWidth="1"/>
    <col min="1999" max="1999" width="17.7109375" style="6" customWidth="1"/>
    <col min="2000" max="2000" width="21.7109375" style="6" customWidth="1"/>
    <col min="2001" max="2008" width="0" style="6" hidden="1" customWidth="1"/>
    <col min="2009" max="2250" width="9.140625" style="6"/>
    <col min="2251" max="2251" width="10.7109375" style="6" bestFit="1" customWidth="1"/>
    <col min="2252" max="2252" width="74" style="6" customWidth="1"/>
    <col min="2253" max="2253" width="15" style="6" customWidth="1"/>
    <col min="2254" max="2254" width="13.42578125" style="6" customWidth="1"/>
    <col min="2255" max="2255" width="17.7109375" style="6" customWidth="1"/>
    <col min="2256" max="2256" width="21.7109375" style="6" customWidth="1"/>
    <col min="2257" max="2264" width="0" style="6" hidden="1" customWidth="1"/>
    <col min="2265" max="2506" width="9.140625" style="6"/>
    <col min="2507" max="2507" width="10.7109375" style="6" bestFit="1" customWidth="1"/>
    <col min="2508" max="2508" width="74" style="6" customWidth="1"/>
    <col min="2509" max="2509" width="15" style="6" customWidth="1"/>
    <col min="2510" max="2510" width="13.42578125" style="6" customWidth="1"/>
    <col min="2511" max="2511" width="17.7109375" style="6" customWidth="1"/>
    <col min="2512" max="2512" width="21.7109375" style="6" customWidth="1"/>
    <col min="2513" max="2520" width="0" style="6" hidden="1" customWidth="1"/>
    <col min="2521" max="2762" width="9.140625" style="6"/>
    <col min="2763" max="2763" width="10.7109375" style="6" bestFit="1" customWidth="1"/>
    <col min="2764" max="2764" width="74" style="6" customWidth="1"/>
    <col min="2765" max="2765" width="15" style="6" customWidth="1"/>
    <col min="2766" max="2766" width="13.42578125" style="6" customWidth="1"/>
    <col min="2767" max="2767" width="17.7109375" style="6" customWidth="1"/>
    <col min="2768" max="2768" width="21.7109375" style="6" customWidth="1"/>
    <col min="2769" max="2776" width="0" style="6" hidden="1" customWidth="1"/>
    <col min="2777" max="3018" width="9.140625" style="6"/>
    <col min="3019" max="3019" width="10.7109375" style="6" bestFit="1" customWidth="1"/>
    <col min="3020" max="3020" width="74" style="6" customWidth="1"/>
    <col min="3021" max="3021" width="15" style="6" customWidth="1"/>
    <col min="3022" max="3022" width="13.42578125" style="6" customWidth="1"/>
    <col min="3023" max="3023" width="17.7109375" style="6" customWidth="1"/>
    <col min="3024" max="3024" width="21.7109375" style="6" customWidth="1"/>
    <col min="3025" max="3032" width="0" style="6" hidden="1" customWidth="1"/>
    <col min="3033" max="3274" width="9.140625" style="6"/>
    <col min="3275" max="3275" width="10.7109375" style="6" bestFit="1" customWidth="1"/>
    <col min="3276" max="3276" width="74" style="6" customWidth="1"/>
    <col min="3277" max="3277" width="15" style="6" customWidth="1"/>
    <col min="3278" max="3278" width="13.42578125" style="6" customWidth="1"/>
    <col min="3279" max="3279" width="17.7109375" style="6" customWidth="1"/>
    <col min="3280" max="3280" width="21.7109375" style="6" customWidth="1"/>
    <col min="3281" max="3288" width="0" style="6" hidden="1" customWidth="1"/>
    <col min="3289" max="3530" width="9.140625" style="6"/>
    <col min="3531" max="3531" width="10.7109375" style="6" bestFit="1" customWidth="1"/>
    <col min="3532" max="3532" width="74" style="6" customWidth="1"/>
    <col min="3533" max="3533" width="15" style="6" customWidth="1"/>
    <col min="3534" max="3534" width="13.42578125" style="6" customWidth="1"/>
    <col min="3535" max="3535" width="17.7109375" style="6" customWidth="1"/>
    <col min="3536" max="3536" width="21.7109375" style="6" customWidth="1"/>
    <col min="3537" max="3544" width="0" style="6" hidden="1" customWidth="1"/>
    <col min="3545" max="3786" width="9.140625" style="6"/>
    <col min="3787" max="3787" width="10.7109375" style="6" bestFit="1" customWidth="1"/>
    <col min="3788" max="3788" width="74" style="6" customWidth="1"/>
    <col min="3789" max="3789" width="15" style="6" customWidth="1"/>
    <col min="3790" max="3790" width="13.42578125" style="6" customWidth="1"/>
    <col min="3791" max="3791" width="17.7109375" style="6" customWidth="1"/>
    <col min="3792" max="3792" width="21.7109375" style="6" customWidth="1"/>
    <col min="3793" max="3800" width="0" style="6" hidden="1" customWidth="1"/>
    <col min="3801" max="4042" width="9.140625" style="6"/>
    <col min="4043" max="4043" width="10.7109375" style="6" bestFit="1" customWidth="1"/>
    <col min="4044" max="4044" width="74" style="6" customWidth="1"/>
    <col min="4045" max="4045" width="15" style="6" customWidth="1"/>
    <col min="4046" max="4046" width="13.42578125" style="6" customWidth="1"/>
    <col min="4047" max="4047" width="17.7109375" style="6" customWidth="1"/>
    <col min="4048" max="4048" width="21.7109375" style="6" customWidth="1"/>
    <col min="4049" max="4056" width="0" style="6" hidden="1" customWidth="1"/>
    <col min="4057" max="4298" width="9.140625" style="6"/>
    <col min="4299" max="4299" width="10.7109375" style="6" bestFit="1" customWidth="1"/>
    <col min="4300" max="4300" width="74" style="6" customWidth="1"/>
    <col min="4301" max="4301" width="15" style="6" customWidth="1"/>
    <col min="4302" max="4302" width="13.42578125" style="6" customWidth="1"/>
    <col min="4303" max="4303" width="17.7109375" style="6" customWidth="1"/>
    <col min="4304" max="4304" width="21.7109375" style="6" customWidth="1"/>
    <col min="4305" max="4312" width="0" style="6" hidden="1" customWidth="1"/>
    <col min="4313" max="4554" width="9.140625" style="6"/>
    <col min="4555" max="4555" width="10.7109375" style="6" bestFit="1" customWidth="1"/>
    <col min="4556" max="4556" width="74" style="6" customWidth="1"/>
    <col min="4557" max="4557" width="15" style="6" customWidth="1"/>
    <col min="4558" max="4558" width="13.42578125" style="6" customWidth="1"/>
    <col min="4559" max="4559" width="17.7109375" style="6" customWidth="1"/>
    <col min="4560" max="4560" width="21.7109375" style="6" customWidth="1"/>
    <col min="4561" max="4568" width="0" style="6" hidden="1" customWidth="1"/>
    <col min="4569" max="4810" width="9.140625" style="6"/>
    <col min="4811" max="4811" width="10.7109375" style="6" bestFit="1" customWidth="1"/>
    <col min="4812" max="4812" width="74" style="6" customWidth="1"/>
    <col min="4813" max="4813" width="15" style="6" customWidth="1"/>
    <col min="4814" max="4814" width="13.42578125" style="6" customWidth="1"/>
    <col min="4815" max="4815" width="17.7109375" style="6" customWidth="1"/>
    <col min="4816" max="4816" width="21.7109375" style="6" customWidth="1"/>
    <col min="4817" max="4824" width="0" style="6" hidden="1" customWidth="1"/>
    <col min="4825" max="5066" width="9.140625" style="6"/>
    <col min="5067" max="5067" width="10.7109375" style="6" bestFit="1" customWidth="1"/>
    <col min="5068" max="5068" width="74" style="6" customWidth="1"/>
    <col min="5069" max="5069" width="15" style="6" customWidth="1"/>
    <col min="5070" max="5070" width="13.42578125" style="6" customWidth="1"/>
    <col min="5071" max="5071" width="17.7109375" style="6" customWidth="1"/>
    <col min="5072" max="5072" width="21.7109375" style="6" customWidth="1"/>
    <col min="5073" max="5080" width="0" style="6" hidden="1" customWidth="1"/>
    <col min="5081" max="5322" width="9.140625" style="6"/>
    <col min="5323" max="5323" width="10.7109375" style="6" bestFit="1" customWidth="1"/>
    <col min="5324" max="5324" width="74" style="6" customWidth="1"/>
    <col min="5325" max="5325" width="15" style="6" customWidth="1"/>
    <col min="5326" max="5326" width="13.42578125" style="6" customWidth="1"/>
    <col min="5327" max="5327" width="17.7109375" style="6" customWidth="1"/>
    <col min="5328" max="5328" width="21.7109375" style="6" customWidth="1"/>
    <col min="5329" max="5336" width="0" style="6" hidden="1" customWidth="1"/>
    <col min="5337" max="5578" width="9.140625" style="6"/>
    <col min="5579" max="5579" width="10.7109375" style="6" bestFit="1" customWidth="1"/>
    <col min="5580" max="5580" width="74" style="6" customWidth="1"/>
    <col min="5581" max="5581" width="15" style="6" customWidth="1"/>
    <col min="5582" max="5582" width="13.42578125" style="6" customWidth="1"/>
    <col min="5583" max="5583" width="17.7109375" style="6" customWidth="1"/>
    <col min="5584" max="5584" width="21.7109375" style="6" customWidth="1"/>
    <col min="5585" max="5592" width="0" style="6" hidden="1" customWidth="1"/>
    <col min="5593" max="5834" width="9.140625" style="6"/>
    <col min="5835" max="5835" width="10.7109375" style="6" bestFit="1" customWidth="1"/>
    <col min="5836" max="5836" width="74" style="6" customWidth="1"/>
    <col min="5837" max="5837" width="15" style="6" customWidth="1"/>
    <col min="5838" max="5838" width="13.42578125" style="6" customWidth="1"/>
    <col min="5839" max="5839" width="17.7109375" style="6" customWidth="1"/>
    <col min="5840" max="5840" width="21.7109375" style="6" customWidth="1"/>
    <col min="5841" max="5848" width="0" style="6" hidden="1" customWidth="1"/>
    <col min="5849" max="6090" width="9.140625" style="6"/>
    <col min="6091" max="6091" width="10.7109375" style="6" bestFit="1" customWidth="1"/>
    <col min="6092" max="6092" width="74" style="6" customWidth="1"/>
    <col min="6093" max="6093" width="15" style="6" customWidth="1"/>
    <col min="6094" max="6094" width="13.42578125" style="6" customWidth="1"/>
    <col min="6095" max="6095" width="17.7109375" style="6" customWidth="1"/>
    <col min="6096" max="6096" width="21.7109375" style="6" customWidth="1"/>
    <col min="6097" max="6104" width="0" style="6" hidden="1" customWidth="1"/>
    <col min="6105" max="6346" width="9.140625" style="6"/>
    <col min="6347" max="6347" width="10.7109375" style="6" bestFit="1" customWidth="1"/>
    <col min="6348" max="6348" width="74" style="6" customWidth="1"/>
    <col min="6349" max="6349" width="15" style="6" customWidth="1"/>
    <col min="6350" max="6350" width="13.42578125" style="6" customWidth="1"/>
    <col min="6351" max="6351" width="17.7109375" style="6" customWidth="1"/>
    <col min="6352" max="6352" width="21.7109375" style="6" customWidth="1"/>
    <col min="6353" max="6360" width="0" style="6" hidden="1" customWidth="1"/>
    <col min="6361" max="6602" width="9.140625" style="6"/>
    <col min="6603" max="6603" width="10.7109375" style="6" bestFit="1" customWidth="1"/>
    <col min="6604" max="6604" width="74" style="6" customWidth="1"/>
    <col min="6605" max="6605" width="15" style="6" customWidth="1"/>
    <col min="6606" max="6606" width="13.42578125" style="6" customWidth="1"/>
    <col min="6607" max="6607" width="17.7109375" style="6" customWidth="1"/>
    <col min="6608" max="6608" width="21.7109375" style="6" customWidth="1"/>
    <col min="6609" max="6616" width="0" style="6" hidden="1" customWidth="1"/>
    <col min="6617" max="6858" width="9.140625" style="6"/>
    <col min="6859" max="6859" width="10.7109375" style="6" bestFit="1" customWidth="1"/>
    <col min="6860" max="6860" width="74" style="6" customWidth="1"/>
    <col min="6861" max="6861" width="15" style="6" customWidth="1"/>
    <col min="6862" max="6862" width="13.42578125" style="6" customWidth="1"/>
    <col min="6863" max="6863" width="17.7109375" style="6" customWidth="1"/>
    <col min="6864" max="6864" width="21.7109375" style="6" customWidth="1"/>
    <col min="6865" max="6872" width="0" style="6" hidden="1" customWidth="1"/>
    <col min="6873" max="7114" width="9.140625" style="6"/>
    <col min="7115" max="7115" width="10.7109375" style="6" bestFit="1" customWidth="1"/>
    <col min="7116" max="7116" width="74" style="6" customWidth="1"/>
    <col min="7117" max="7117" width="15" style="6" customWidth="1"/>
    <col min="7118" max="7118" width="13.42578125" style="6" customWidth="1"/>
    <col min="7119" max="7119" width="17.7109375" style="6" customWidth="1"/>
    <col min="7120" max="7120" width="21.7109375" style="6" customWidth="1"/>
    <col min="7121" max="7128" width="0" style="6" hidden="1" customWidth="1"/>
    <col min="7129" max="7370" width="9.140625" style="6"/>
    <col min="7371" max="7371" width="10.7109375" style="6" bestFit="1" customWidth="1"/>
    <col min="7372" max="7372" width="74" style="6" customWidth="1"/>
    <col min="7373" max="7373" width="15" style="6" customWidth="1"/>
    <col min="7374" max="7374" width="13.42578125" style="6" customWidth="1"/>
    <col min="7375" max="7375" width="17.7109375" style="6" customWidth="1"/>
    <col min="7376" max="7376" width="21.7109375" style="6" customWidth="1"/>
    <col min="7377" max="7384" width="0" style="6" hidden="1" customWidth="1"/>
    <col min="7385" max="7626" width="9.140625" style="6"/>
    <col min="7627" max="7627" width="10.7109375" style="6" bestFit="1" customWidth="1"/>
    <col min="7628" max="7628" width="74" style="6" customWidth="1"/>
    <col min="7629" max="7629" width="15" style="6" customWidth="1"/>
    <col min="7630" max="7630" width="13.42578125" style="6" customWidth="1"/>
    <col min="7631" max="7631" width="17.7109375" style="6" customWidth="1"/>
    <col min="7632" max="7632" width="21.7109375" style="6" customWidth="1"/>
    <col min="7633" max="7640" width="0" style="6" hidden="1" customWidth="1"/>
    <col min="7641" max="7882" width="9.140625" style="6"/>
    <col min="7883" max="7883" width="10.7109375" style="6" bestFit="1" customWidth="1"/>
    <col min="7884" max="7884" width="74" style="6" customWidth="1"/>
    <col min="7885" max="7885" width="15" style="6" customWidth="1"/>
    <col min="7886" max="7886" width="13.42578125" style="6" customWidth="1"/>
    <col min="7887" max="7887" width="17.7109375" style="6" customWidth="1"/>
    <col min="7888" max="7888" width="21.7109375" style="6" customWidth="1"/>
    <col min="7889" max="7896" width="0" style="6" hidden="1" customWidth="1"/>
    <col min="7897" max="8138" width="9.140625" style="6"/>
    <col min="8139" max="8139" width="10.7109375" style="6" bestFit="1" customWidth="1"/>
    <col min="8140" max="8140" width="74" style="6" customWidth="1"/>
    <col min="8141" max="8141" width="15" style="6" customWidth="1"/>
    <col min="8142" max="8142" width="13.42578125" style="6" customWidth="1"/>
    <col min="8143" max="8143" width="17.7109375" style="6" customWidth="1"/>
    <col min="8144" max="8144" width="21.7109375" style="6" customWidth="1"/>
    <col min="8145" max="8152" width="0" style="6" hidden="1" customWidth="1"/>
    <col min="8153" max="8394" width="9.140625" style="6"/>
    <col min="8395" max="8395" width="10.7109375" style="6" bestFit="1" customWidth="1"/>
    <col min="8396" max="8396" width="74" style="6" customWidth="1"/>
    <col min="8397" max="8397" width="15" style="6" customWidth="1"/>
    <col min="8398" max="8398" width="13.42578125" style="6" customWidth="1"/>
    <col min="8399" max="8399" width="17.7109375" style="6" customWidth="1"/>
    <col min="8400" max="8400" width="21.7109375" style="6" customWidth="1"/>
    <col min="8401" max="8408" width="0" style="6" hidden="1" customWidth="1"/>
    <col min="8409" max="8650" width="9.140625" style="6"/>
    <col min="8651" max="8651" width="10.7109375" style="6" bestFit="1" customWidth="1"/>
    <col min="8652" max="8652" width="74" style="6" customWidth="1"/>
    <col min="8653" max="8653" width="15" style="6" customWidth="1"/>
    <col min="8654" max="8654" width="13.42578125" style="6" customWidth="1"/>
    <col min="8655" max="8655" width="17.7109375" style="6" customWidth="1"/>
    <col min="8656" max="8656" width="21.7109375" style="6" customWidth="1"/>
    <col min="8657" max="8664" width="0" style="6" hidden="1" customWidth="1"/>
    <col min="8665" max="8906" width="9.140625" style="6"/>
    <col min="8907" max="8907" width="10.7109375" style="6" bestFit="1" customWidth="1"/>
    <col min="8908" max="8908" width="74" style="6" customWidth="1"/>
    <col min="8909" max="8909" width="15" style="6" customWidth="1"/>
    <col min="8910" max="8910" width="13.42578125" style="6" customWidth="1"/>
    <col min="8911" max="8911" width="17.7109375" style="6" customWidth="1"/>
    <col min="8912" max="8912" width="21.7109375" style="6" customWidth="1"/>
    <col min="8913" max="8920" width="0" style="6" hidden="1" customWidth="1"/>
    <col min="8921" max="9162" width="9.140625" style="6"/>
    <col min="9163" max="9163" width="10.7109375" style="6" bestFit="1" customWidth="1"/>
    <col min="9164" max="9164" width="74" style="6" customWidth="1"/>
    <col min="9165" max="9165" width="15" style="6" customWidth="1"/>
    <col min="9166" max="9166" width="13.42578125" style="6" customWidth="1"/>
    <col min="9167" max="9167" width="17.7109375" style="6" customWidth="1"/>
    <col min="9168" max="9168" width="21.7109375" style="6" customWidth="1"/>
    <col min="9169" max="9176" width="0" style="6" hidden="1" customWidth="1"/>
    <col min="9177" max="9418" width="9.140625" style="6"/>
    <col min="9419" max="9419" width="10.7109375" style="6" bestFit="1" customWidth="1"/>
    <col min="9420" max="9420" width="74" style="6" customWidth="1"/>
    <col min="9421" max="9421" width="15" style="6" customWidth="1"/>
    <col min="9422" max="9422" width="13.42578125" style="6" customWidth="1"/>
    <col min="9423" max="9423" width="17.7109375" style="6" customWidth="1"/>
    <col min="9424" max="9424" width="21.7109375" style="6" customWidth="1"/>
    <col min="9425" max="9432" width="0" style="6" hidden="1" customWidth="1"/>
    <col min="9433" max="9674" width="9.140625" style="6"/>
    <col min="9675" max="9675" width="10.7109375" style="6" bestFit="1" customWidth="1"/>
    <col min="9676" max="9676" width="74" style="6" customWidth="1"/>
    <col min="9677" max="9677" width="15" style="6" customWidth="1"/>
    <col min="9678" max="9678" width="13.42578125" style="6" customWidth="1"/>
    <col min="9679" max="9679" width="17.7109375" style="6" customWidth="1"/>
    <col min="9680" max="9680" width="21.7109375" style="6" customWidth="1"/>
    <col min="9681" max="9688" width="0" style="6" hidden="1" customWidth="1"/>
    <col min="9689" max="9930" width="9.140625" style="6"/>
    <col min="9931" max="9931" width="10.7109375" style="6" bestFit="1" customWidth="1"/>
    <col min="9932" max="9932" width="74" style="6" customWidth="1"/>
    <col min="9933" max="9933" width="15" style="6" customWidth="1"/>
    <col min="9934" max="9934" width="13.42578125" style="6" customWidth="1"/>
    <col min="9935" max="9935" width="17.7109375" style="6" customWidth="1"/>
    <col min="9936" max="9936" width="21.7109375" style="6" customWidth="1"/>
    <col min="9937" max="9944" width="0" style="6" hidden="1" customWidth="1"/>
    <col min="9945" max="10186" width="9.140625" style="6"/>
    <col min="10187" max="10187" width="10.7109375" style="6" bestFit="1" customWidth="1"/>
    <col min="10188" max="10188" width="74" style="6" customWidth="1"/>
    <col min="10189" max="10189" width="15" style="6" customWidth="1"/>
    <col min="10190" max="10190" width="13.42578125" style="6" customWidth="1"/>
    <col min="10191" max="10191" width="17.7109375" style="6" customWidth="1"/>
    <col min="10192" max="10192" width="21.7109375" style="6" customWidth="1"/>
    <col min="10193" max="10200" width="0" style="6" hidden="1" customWidth="1"/>
    <col min="10201" max="10442" width="9.140625" style="6"/>
    <col min="10443" max="10443" width="10.7109375" style="6" bestFit="1" customWidth="1"/>
    <col min="10444" max="10444" width="74" style="6" customWidth="1"/>
    <col min="10445" max="10445" width="15" style="6" customWidth="1"/>
    <col min="10446" max="10446" width="13.42578125" style="6" customWidth="1"/>
    <col min="10447" max="10447" width="17.7109375" style="6" customWidth="1"/>
    <col min="10448" max="10448" width="21.7109375" style="6" customWidth="1"/>
    <col min="10449" max="10456" width="0" style="6" hidden="1" customWidth="1"/>
    <col min="10457" max="10698" width="9.140625" style="6"/>
    <col min="10699" max="10699" width="10.7109375" style="6" bestFit="1" customWidth="1"/>
    <col min="10700" max="10700" width="74" style="6" customWidth="1"/>
    <col min="10701" max="10701" width="15" style="6" customWidth="1"/>
    <col min="10702" max="10702" width="13.42578125" style="6" customWidth="1"/>
    <col min="10703" max="10703" width="17.7109375" style="6" customWidth="1"/>
    <col min="10704" max="10704" width="21.7109375" style="6" customWidth="1"/>
    <col min="10705" max="10712" width="0" style="6" hidden="1" customWidth="1"/>
    <col min="10713" max="10954" width="9.140625" style="6"/>
    <col min="10955" max="10955" width="10.7109375" style="6" bestFit="1" customWidth="1"/>
    <col min="10956" max="10956" width="74" style="6" customWidth="1"/>
    <col min="10957" max="10957" width="15" style="6" customWidth="1"/>
    <col min="10958" max="10958" width="13.42578125" style="6" customWidth="1"/>
    <col min="10959" max="10959" width="17.7109375" style="6" customWidth="1"/>
    <col min="10960" max="10960" width="21.7109375" style="6" customWidth="1"/>
    <col min="10961" max="10968" width="0" style="6" hidden="1" customWidth="1"/>
    <col min="10969" max="11210" width="9.140625" style="6"/>
    <col min="11211" max="11211" width="10.7109375" style="6" bestFit="1" customWidth="1"/>
    <col min="11212" max="11212" width="74" style="6" customWidth="1"/>
    <col min="11213" max="11213" width="15" style="6" customWidth="1"/>
    <col min="11214" max="11214" width="13.42578125" style="6" customWidth="1"/>
    <col min="11215" max="11215" width="17.7109375" style="6" customWidth="1"/>
    <col min="11216" max="11216" width="21.7109375" style="6" customWidth="1"/>
    <col min="11217" max="11224" width="0" style="6" hidden="1" customWidth="1"/>
    <col min="11225" max="11466" width="9.140625" style="6"/>
    <col min="11467" max="11467" width="10.7109375" style="6" bestFit="1" customWidth="1"/>
    <col min="11468" max="11468" width="74" style="6" customWidth="1"/>
    <col min="11469" max="11469" width="15" style="6" customWidth="1"/>
    <col min="11470" max="11470" width="13.42578125" style="6" customWidth="1"/>
    <col min="11471" max="11471" width="17.7109375" style="6" customWidth="1"/>
    <col min="11472" max="11472" width="21.7109375" style="6" customWidth="1"/>
    <col min="11473" max="11480" width="0" style="6" hidden="1" customWidth="1"/>
    <col min="11481" max="11722" width="9.140625" style="6"/>
    <col min="11723" max="11723" width="10.7109375" style="6" bestFit="1" customWidth="1"/>
    <col min="11724" max="11724" width="74" style="6" customWidth="1"/>
    <col min="11725" max="11725" width="15" style="6" customWidth="1"/>
    <col min="11726" max="11726" width="13.42578125" style="6" customWidth="1"/>
    <col min="11727" max="11727" width="17.7109375" style="6" customWidth="1"/>
    <col min="11728" max="11728" width="21.7109375" style="6" customWidth="1"/>
    <col min="11729" max="11736" width="0" style="6" hidden="1" customWidth="1"/>
    <col min="11737" max="11978" width="9.140625" style="6"/>
    <col min="11979" max="11979" width="10.7109375" style="6" bestFit="1" customWidth="1"/>
    <col min="11980" max="11980" width="74" style="6" customWidth="1"/>
    <col min="11981" max="11981" width="15" style="6" customWidth="1"/>
    <col min="11982" max="11982" width="13.42578125" style="6" customWidth="1"/>
    <col min="11983" max="11983" width="17.7109375" style="6" customWidth="1"/>
    <col min="11984" max="11984" width="21.7109375" style="6" customWidth="1"/>
    <col min="11985" max="11992" width="0" style="6" hidden="1" customWidth="1"/>
    <col min="11993" max="12234" width="9.140625" style="6"/>
    <col min="12235" max="12235" width="10.7109375" style="6" bestFit="1" customWidth="1"/>
    <col min="12236" max="12236" width="74" style="6" customWidth="1"/>
    <col min="12237" max="12237" width="15" style="6" customWidth="1"/>
    <col min="12238" max="12238" width="13.42578125" style="6" customWidth="1"/>
    <col min="12239" max="12239" width="17.7109375" style="6" customWidth="1"/>
    <col min="12240" max="12240" width="21.7109375" style="6" customWidth="1"/>
    <col min="12241" max="12248" width="0" style="6" hidden="1" customWidth="1"/>
    <col min="12249" max="12490" width="9.140625" style="6"/>
    <col min="12491" max="12491" width="10.7109375" style="6" bestFit="1" customWidth="1"/>
    <col min="12492" max="12492" width="74" style="6" customWidth="1"/>
    <col min="12493" max="12493" width="15" style="6" customWidth="1"/>
    <col min="12494" max="12494" width="13.42578125" style="6" customWidth="1"/>
    <col min="12495" max="12495" width="17.7109375" style="6" customWidth="1"/>
    <col min="12496" max="12496" width="21.7109375" style="6" customWidth="1"/>
    <col min="12497" max="12504" width="0" style="6" hidden="1" customWidth="1"/>
    <col min="12505" max="12746" width="9.140625" style="6"/>
    <col min="12747" max="12747" width="10.7109375" style="6" bestFit="1" customWidth="1"/>
    <col min="12748" max="12748" width="74" style="6" customWidth="1"/>
    <col min="12749" max="12749" width="15" style="6" customWidth="1"/>
    <col min="12750" max="12750" width="13.42578125" style="6" customWidth="1"/>
    <col min="12751" max="12751" width="17.7109375" style="6" customWidth="1"/>
    <col min="12752" max="12752" width="21.7109375" style="6" customWidth="1"/>
    <col min="12753" max="12760" width="0" style="6" hidden="1" customWidth="1"/>
    <col min="12761" max="13002" width="9.140625" style="6"/>
    <col min="13003" max="13003" width="10.7109375" style="6" bestFit="1" customWidth="1"/>
    <col min="13004" max="13004" width="74" style="6" customWidth="1"/>
    <col min="13005" max="13005" width="15" style="6" customWidth="1"/>
    <col min="13006" max="13006" width="13.42578125" style="6" customWidth="1"/>
    <col min="13007" max="13007" width="17.7109375" style="6" customWidth="1"/>
    <col min="13008" max="13008" width="21.7109375" style="6" customWidth="1"/>
    <col min="13009" max="13016" width="0" style="6" hidden="1" customWidth="1"/>
    <col min="13017" max="13258" width="9.140625" style="6"/>
    <col min="13259" max="13259" width="10.7109375" style="6" bestFit="1" customWidth="1"/>
    <col min="13260" max="13260" width="74" style="6" customWidth="1"/>
    <col min="13261" max="13261" width="15" style="6" customWidth="1"/>
    <col min="13262" max="13262" width="13.42578125" style="6" customWidth="1"/>
    <col min="13263" max="13263" width="17.7109375" style="6" customWidth="1"/>
    <col min="13264" max="13264" width="21.7109375" style="6" customWidth="1"/>
    <col min="13265" max="13272" width="0" style="6" hidden="1" customWidth="1"/>
    <col min="13273" max="13514" width="9.140625" style="6"/>
    <col min="13515" max="13515" width="10.7109375" style="6" bestFit="1" customWidth="1"/>
    <col min="13516" max="13516" width="74" style="6" customWidth="1"/>
    <col min="13517" max="13517" width="15" style="6" customWidth="1"/>
    <col min="13518" max="13518" width="13.42578125" style="6" customWidth="1"/>
    <col min="13519" max="13519" width="17.7109375" style="6" customWidth="1"/>
    <col min="13520" max="13520" width="21.7109375" style="6" customWidth="1"/>
    <col min="13521" max="13528" width="0" style="6" hidden="1" customWidth="1"/>
    <col min="13529" max="13770" width="9.140625" style="6"/>
    <col min="13771" max="13771" width="10.7109375" style="6" bestFit="1" customWidth="1"/>
    <col min="13772" max="13772" width="74" style="6" customWidth="1"/>
    <col min="13773" max="13773" width="15" style="6" customWidth="1"/>
    <col min="13774" max="13774" width="13.42578125" style="6" customWidth="1"/>
    <col min="13775" max="13775" width="17.7109375" style="6" customWidth="1"/>
    <col min="13776" max="13776" width="21.7109375" style="6" customWidth="1"/>
    <col min="13777" max="13784" width="0" style="6" hidden="1" customWidth="1"/>
    <col min="13785" max="14026" width="9.140625" style="6"/>
    <col min="14027" max="14027" width="10.7109375" style="6" bestFit="1" customWidth="1"/>
    <col min="14028" max="14028" width="74" style="6" customWidth="1"/>
    <col min="14029" max="14029" width="15" style="6" customWidth="1"/>
    <col min="14030" max="14030" width="13.42578125" style="6" customWidth="1"/>
    <col min="14031" max="14031" width="17.7109375" style="6" customWidth="1"/>
    <col min="14032" max="14032" width="21.7109375" style="6" customWidth="1"/>
    <col min="14033" max="14040" width="0" style="6" hidden="1" customWidth="1"/>
    <col min="14041" max="14282" width="9.140625" style="6"/>
    <col min="14283" max="14283" width="10.7109375" style="6" bestFit="1" customWidth="1"/>
    <col min="14284" max="14284" width="74" style="6" customWidth="1"/>
    <col min="14285" max="14285" width="15" style="6" customWidth="1"/>
    <col min="14286" max="14286" width="13.42578125" style="6" customWidth="1"/>
    <col min="14287" max="14287" width="17.7109375" style="6" customWidth="1"/>
    <col min="14288" max="14288" width="21.7109375" style="6" customWidth="1"/>
    <col min="14289" max="14296" width="0" style="6" hidden="1" customWidth="1"/>
    <col min="14297" max="14538" width="9.140625" style="6"/>
    <col min="14539" max="14539" width="10.7109375" style="6" bestFit="1" customWidth="1"/>
    <col min="14540" max="14540" width="74" style="6" customWidth="1"/>
    <col min="14541" max="14541" width="15" style="6" customWidth="1"/>
    <col min="14542" max="14542" width="13.42578125" style="6" customWidth="1"/>
    <col min="14543" max="14543" width="17.7109375" style="6" customWidth="1"/>
    <col min="14544" max="14544" width="21.7109375" style="6" customWidth="1"/>
    <col min="14545" max="14552" width="0" style="6" hidden="1" customWidth="1"/>
    <col min="14553" max="14794" width="9.140625" style="6"/>
    <col min="14795" max="14795" width="10.7109375" style="6" bestFit="1" customWidth="1"/>
    <col min="14796" max="14796" width="74" style="6" customWidth="1"/>
    <col min="14797" max="14797" width="15" style="6" customWidth="1"/>
    <col min="14798" max="14798" width="13.42578125" style="6" customWidth="1"/>
    <col min="14799" max="14799" width="17.7109375" style="6" customWidth="1"/>
    <col min="14800" max="14800" width="21.7109375" style="6" customWidth="1"/>
    <col min="14801" max="14808" width="0" style="6" hidden="1" customWidth="1"/>
    <col min="14809" max="15050" width="9.140625" style="6"/>
    <col min="15051" max="15051" width="10.7109375" style="6" bestFit="1" customWidth="1"/>
    <col min="15052" max="15052" width="74" style="6" customWidth="1"/>
    <col min="15053" max="15053" width="15" style="6" customWidth="1"/>
    <col min="15054" max="15054" width="13.42578125" style="6" customWidth="1"/>
    <col min="15055" max="15055" width="17.7109375" style="6" customWidth="1"/>
    <col min="15056" max="15056" width="21.7109375" style="6" customWidth="1"/>
    <col min="15057" max="15064" width="0" style="6" hidden="1" customWidth="1"/>
    <col min="15065" max="15306" width="9.140625" style="6"/>
    <col min="15307" max="15307" width="10.7109375" style="6" bestFit="1" customWidth="1"/>
    <col min="15308" max="15308" width="74" style="6" customWidth="1"/>
    <col min="15309" max="15309" width="15" style="6" customWidth="1"/>
    <col min="15310" max="15310" width="13.42578125" style="6" customWidth="1"/>
    <col min="15311" max="15311" width="17.7109375" style="6" customWidth="1"/>
    <col min="15312" max="15312" width="21.7109375" style="6" customWidth="1"/>
    <col min="15313" max="15320" width="0" style="6" hidden="1" customWidth="1"/>
    <col min="15321" max="15562" width="9.140625" style="6"/>
    <col min="15563" max="15563" width="10.7109375" style="6" bestFit="1" customWidth="1"/>
    <col min="15564" max="15564" width="74" style="6" customWidth="1"/>
    <col min="15565" max="15565" width="15" style="6" customWidth="1"/>
    <col min="15566" max="15566" width="13.42578125" style="6" customWidth="1"/>
    <col min="15567" max="15567" width="17.7109375" style="6" customWidth="1"/>
    <col min="15568" max="15568" width="21.7109375" style="6" customWidth="1"/>
    <col min="15569" max="15576" width="0" style="6" hidden="1" customWidth="1"/>
    <col min="15577" max="15818" width="9.140625" style="6"/>
    <col min="15819" max="15819" width="10.7109375" style="6" bestFit="1" customWidth="1"/>
    <col min="15820" max="15820" width="74" style="6" customWidth="1"/>
    <col min="15821" max="15821" width="15" style="6" customWidth="1"/>
    <col min="15822" max="15822" width="13.42578125" style="6" customWidth="1"/>
    <col min="15823" max="15823" width="17.7109375" style="6" customWidth="1"/>
    <col min="15824" max="15824" width="21.7109375" style="6" customWidth="1"/>
    <col min="15825" max="15832" width="0" style="6" hidden="1" customWidth="1"/>
    <col min="15833" max="16074" width="9.140625" style="6"/>
    <col min="16075" max="16075" width="10.7109375" style="6" bestFit="1" customWidth="1"/>
    <col min="16076" max="16076" width="74" style="6" customWidth="1"/>
    <col min="16077" max="16077" width="15" style="6" customWidth="1"/>
    <col min="16078" max="16078" width="13.42578125" style="6" customWidth="1"/>
    <col min="16079" max="16079" width="17.7109375" style="6" customWidth="1"/>
    <col min="16080" max="16080" width="21.7109375" style="6" customWidth="1"/>
    <col min="16081" max="16088" width="0" style="6" hidden="1" customWidth="1"/>
    <col min="16089" max="16384" width="9.140625" style="6"/>
  </cols>
  <sheetData>
    <row r="2" spans="1:5" ht="19.899999999999999">
      <c r="A2" s="1"/>
      <c r="B2" s="2"/>
    </row>
    <row r="3" spans="1:5">
      <c r="B3" s="8"/>
    </row>
    <row r="4" spans="1:5">
      <c r="B4" s="225" t="s">
        <v>582</v>
      </c>
      <c r="C4" s="225"/>
      <c r="D4" s="225"/>
      <c r="E4" s="9"/>
    </row>
    <row r="5" spans="1:5">
      <c r="B5" s="76"/>
      <c r="C5" s="76"/>
      <c r="D5" s="9"/>
      <c r="E5" s="9"/>
    </row>
    <row r="6" spans="1:5">
      <c r="A6" s="11"/>
      <c r="B6" s="225" t="s">
        <v>1</v>
      </c>
      <c r="C6" s="225"/>
      <c r="D6" s="9"/>
      <c r="E6" s="9"/>
    </row>
    <row r="7" spans="1:5">
      <c r="A7" s="11"/>
      <c r="B7" s="76"/>
      <c r="C7" s="76"/>
      <c r="D7" s="9"/>
      <c r="E7" s="9"/>
    </row>
    <row r="9" spans="1:5" ht="33.6" customHeight="1">
      <c r="A9" s="13" t="s">
        <v>2</v>
      </c>
      <c r="B9" s="12" t="s">
        <v>3</v>
      </c>
      <c r="C9" s="13" t="s">
        <v>4</v>
      </c>
      <c r="D9" s="17" t="s">
        <v>5</v>
      </c>
      <c r="E9" s="17" t="s">
        <v>6</v>
      </c>
    </row>
    <row r="10" spans="1:5">
      <c r="A10" s="34" t="s">
        <v>33</v>
      </c>
      <c r="B10" s="16" t="s">
        <v>34</v>
      </c>
      <c r="D10" s="22"/>
      <c r="E10" s="159"/>
    </row>
    <row r="11" spans="1:5">
      <c r="A11" s="34" t="s">
        <v>61</v>
      </c>
      <c r="B11" s="16" t="s">
        <v>62</v>
      </c>
      <c r="C11" s="29"/>
      <c r="D11" s="22"/>
      <c r="E11" s="159"/>
    </row>
    <row r="12" spans="1:5">
      <c r="A12" s="34" t="s">
        <v>69</v>
      </c>
      <c r="B12" s="39" t="s">
        <v>70</v>
      </c>
      <c r="C12" s="37"/>
      <c r="D12" s="22"/>
      <c r="E12" s="159"/>
    </row>
    <row r="13" spans="1:5">
      <c r="A13" s="34" t="s">
        <v>444</v>
      </c>
      <c r="B13" s="39" t="s">
        <v>445</v>
      </c>
      <c r="C13" s="34"/>
      <c r="D13" s="22"/>
      <c r="E13" s="159"/>
    </row>
    <row r="14" spans="1:5">
      <c r="A14" s="29" t="s">
        <v>446</v>
      </c>
      <c r="B14" s="33" t="s">
        <v>447</v>
      </c>
      <c r="C14" s="29"/>
      <c r="D14" s="22"/>
      <c r="E14" s="159"/>
    </row>
    <row r="15" spans="1:5" ht="17.45">
      <c r="A15" s="29" t="s">
        <v>448</v>
      </c>
      <c r="B15" s="33" t="s">
        <v>449</v>
      </c>
      <c r="C15" s="29" t="s">
        <v>25</v>
      </c>
      <c r="D15" s="22"/>
      <c r="E15" s="159"/>
    </row>
    <row r="16" spans="1:5" ht="17.45">
      <c r="A16" s="29" t="s">
        <v>450</v>
      </c>
      <c r="B16" s="33" t="s">
        <v>451</v>
      </c>
      <c r="C16" s="29" t="s">
        <v>25</v>
      </c>
      <c r="D16" s="22"/>
      <c r="E16" s="159"/>
    </row>
    <row r="17" spans="1:5">
      <c r="A17" s="29" t="s">
        <v>452</v>
      </c>
      <c r="B17" s="33" t="s">
        <v>553</v>
      </c>
      <c r="C17" s="29" t="s">
        <v>554</v>
      </c>
      <c r="D17" s="22"/>
      <c r="E17" s="159"/>
    </row>
    <row r="18" spans="1:5">
      <c r="A18" s="34" t="s">
        <v>452</v>
      </c>
      <c r="B18" s="16" t="s">
        <v>453</v>
      </c>
      <c r="C18" s="29"/>
      <c r="D18" s="22"/>
      <c r="E18" s="159"/>
    </row>
    <row r="19" spans="1:5" ht="17.45">
      <c r="A19" s="29" t="s">
        <v>454</v>
      </c>
      <c r="B19" s="33" t="s">
        <v>455</v>
      </c>
      <c r="C19" s="29" t="s">
        <v>25</v>
      </c>
      <c r="D19" s="22"/>
      <c r="E19" s="159"/>
    </row>
    <row r="20" spans="1:5" ht="17.45">
      <c r="A20" s="29" t="s">
        <v>456</v>
      </c>
      <c r="B20" s="33" t="s">
        <v>457</v>
      </c>
      <c r="C20" s="29" t="s">
        <v>25</v>
      </c>
      <c r="D20" s="22"/>
      <c r="E20" s="159"/>
    </row>
    <row r="21" spans="1:5">
      <c r="A21" s="29"/>
      <c r="B21" s="94" t="s">
        <v>83</v>
      </c>
      <c r="C21" s="161"/>
      <c r="D21" s="161"/>
      <c r="E21" s="161"/>
    </row>
    <row r="22" spans="1:5">
      <c r="A22" s="32" t="s">
        <v>84</v>
      </c>
      <c r="B22" s="28" t="s">
        <v>85</v>
      </c>
      <c r="C22" s="29"/>
      <c r="D22" s="22"/>
      <c r="E22" s="159"/>
    </row>
    <row r="23" spans="1:5">
      <c r="A23" s="3"/>
      <c r="C23" s="44"/>
      <c r="D23" s="22"/>
    </row>
    <row r="24" spans="1:5">
      <c r="A24" s="32" t="s">
        <v>94</v>
      </c>
      <c r="B24" s="28" t="s">
        <v>95</v>
      </c>
      <c r="C24" s="29"/>
      <c r="D24" s="22"/>
      <c r="E24" s="159"/>
    </row>
    <row r="25" spans="1:5">
      <c r="A25" s="34" t="s">
        <v>96</v>
      </c>
      <c r="B25" s="28" t="s">
        <v>56</v>
      </c>
      <c r="C25" s="29"/>
      <c r="D25" s="22"/>
      <c r="E25" s="159"/>
    </row>
    <row r="26" spans="1:5">
      <c r="A26" s="34" t="s">
        <v>331</v>
      </c>
      <c r="B26" s="28" t="s">
        <v>459</v>
      </c>
      <c r="C26" s="29"/>
      <c r="D26" s="22"/>
      <c r="E26" s="159"/>
    </row>
    <row r="27" spans="1:5" ht="17.45">
      <c r="A27" s="29" t="s">
        <v>460</v>
      </c>
      <c r="B27" s="40" t="s">
        <v>461</v>
      </c>
      <c r="C27" s="29" t="s">
        <v>92</v>
      </c>
      <c r="D27" s="22"/>
      <c r="E27" s="159"/>
    </row>
    <row r="28" spans="1:5" ht="17.45">
      <c r="A28" s="29" t="s">
        <v>102</v>
      </c>
      <c r="B28" s="40" t="s">
        <v>103</v>
      </c>
      <c r="C28" s="29" t="s">
        <v>104</v>
      </c>
      <c r="D28" s="22"/>
      <c r="E28" s="159"/>
    </row>
    <row r="29" spans="1:5">
      <c r="A29" s="44"/>
      <c r="B29" s="94" t="s">
        <v>105</v>
      </c>
      <c r="C29" s="31"/>
      <c r="D29" s="22"/>
      <c r="E29" s="161"/>
    </row>
    <row r="30" spans="1:5">
      <c r="A30" s="47" t="s">
        <v>344</v>
      </c>
      <c r="B30" s="46" t="s">
        <v>462</v>
      </c>
      <c r="C30" s="29"/>
      <c r="D30" s="22"/>
      <c r="E30" s="159"/>
    </row>
    <row r="31" spans="1:5">
      <c r="A31" s="47" t="s">
        <v>346</v>
      </c>
      <c r="B31" s="39" t="s">
        <v>110</v>
      </c>
      <c r="C31" s="29"/>
      <c r="D31" s="22"/>
      <c r="E31" s="159"/>
    </row>
    <row r="32" spans="1:5" ht="17.45">
      <c r="A32" s="44" t="s">
        <v>463</v>
      </c>
      <c r="B32" s="40" t="s">
        <v>342</v>
      </c>
      <c r="C32" s="48" t="s">
        <v>113</v>
      </c>
      <c r="D32" s="22"/>
      <c r="E32" s="159"/>
    </row>
    <row r="33" spans="1:5" ht="17.45">
      <c r="A33" s="44" t="s">
        <v>464</v>
      </c>
      <c r="B33" s="40" t="s">
        <v>465</v>
      </c>
      <c r="C33" s="48" t="s">
        <v>113</v>
      </c>
      <c r="D33" s="22"/>
      <c r="E33" s="159"/>
    </row>
    <row r="34" spans="1:5" ht="17.45">
      <c r="A34" s="44" t="s">
        <v>466</v>
      </c>
      <c r="B34" s="39" t="s">
        <v>117</v>
      </c>
      <c r="C34" s="48"/>
      <c r="D34" s="22"/>
      <c r="E34" s="159"/>
    </row>
    <row r="35" spans="1:5">
      <c r="A35" s="44" t="s">
        <v>467</v>
      </c>
      <c r="B35" s="40" t="s">
        <v>468</v>
      </c>
      <c r="C35" s="29" t="s">
        <v>99</v>
      </c>
      <c r="D35" s="22"/>
      <c r="E35" s="159"/>
    </row>
    <row r="36" spans="1:5">
      <c r="A36" s="44" t="s">
        <v>348</v>
      </c>
      <c r="B36" s="39" t="s">
        <v>123</v>
      </c>
      <c r="C36" s="29"/>
      <c r="D36" s="22"/>
      <c r="E36" s="159"/>
    </row>
    <row r="37" spans="1:5" ht="17.45">
      <c r="A37" s="44" t="s">
        <v>469</v>
      </c>
      <c r="B37" s="40" t="s">
        <v>125</v>
      </c>
      <c r="C37" s="48" t="s">
        <v>113</v>
      </c>
      <c r="D37" s="22"/>
      <c r="E37" s="159"/>
    </row>
    <row r="38" spans="1:5" ht="17.45">
      <c r="A38" s="44" t="s">
        <v>471</v>
      </c>
      <c r="B38" s="40" t="s">
        <v>131</v>
      </c>
      <c r="C38" s="48" t="s">
        <v>113</v>
      </c>
      <c r="D38" s="22"/>
      <c r="E38" s="159"/>
    </row>
    <row r="39" spans="1:5">
      <c r="A39" s="44"/>
      <c r="B39" s="94" t="s">
        <v>132</v>
      </c>
      <c r="C39" s="31"/>
      <c r="D39" s="22"/>
      <c r="E39" s="161"/>
    </row>
    <row r="40" spans="1:5">
      <c r="A40" s="44"/>
      <c r="B40" s="31"/>
      <c r="C40" s="31"/>
      <c r="D40" s="22"/>
      <c r="E40" s="161"/>
    </row>
    <row r="41" spans="1:5">
      <c r="A41" s="47" t="s">
        <v>361</v>
      </c>
      <c r="B41" s="46" t="s">
        <v>459</v>
      </c>
      <c r="C41" s="29"/>
      <c r="D41" s="22"/>
      <c r="E41" s="159"/>
    </row>
    <row r="42" spans="1:5">
      <c r="A42" s="47" t="s">
        <v>472</v>
      </c>
      <c r="B42" s="39" t="s">
        <v>354</v>
      </c>
      <c r="C42" s="29"/>
      <c r="D42" s="22"/>
      <c r="E42" s="159"/>
    </row>
    <row r="43" spans="1:5">
      <c r="A43" s="47"/>
      <c r="B43" s="16" t="s">
        <v>583</v>
      </c>
      <c r="C43" s="29"/>
      <c r="D43" s="22"/>
      <c r="E43" s="159"/>
    </row>
    <row r="44" spans="1:5">
      <c r="A44" s="44" t="s">
        <v>556</v>
      </c>
      <c r="B44" s="36" t="s">
        <v>584</v>
      </c>
      <c r="C44" s="29" t="s">
        <v>147</v>
      </c>
      <c r="D44" s="22"/>
      <c r="E44" s="159"/>
    </row>
    <row r="45" spans="1:5">
      <c r="A45" s="44" t="s">
        <v>558</v>
      </c>
      <c r="B45" s="19" t="s">
        <v>585</v>
      </c>
      <c r="C45" s="29" t="s">
        <v>164</v>
      </c>
      <c r="D45" s="22"/>
      <c r="E45" s="159"/>
    </row>
    <row r="46" spans="1:5">
      <c r="A46" s="44" t="s">
        <v>560</v>
      </c>
      <c r="B46" s="19" t="s">
        <v>561</v>
      </c>
      <c r="C46" s="29" t="s">
        <v>164</v>
      </c>
      <c r="D46" s="22"/>
      <c r="E46" s="159"/>
    </row>
    <row r="47" spans="1:5">
      <c r="A47" s="44" t="s">
        <v>562</v>
      </c>
      <c r="B47" s="19" t="s">
        <v>563</v>
      </c>
      <c r="C47" s="29" t="s">
        <v>164</v>
      </c>
      <c r="D47" s="22"/>
      <c r="E47" s="159"/>
    </row>
    <row r="48" spans="1:5">
      <c r="A48" s="44" t="s">
        <v>473</v>
      </c>
      <c r="B48" s="40" t="s">
        <v>474</v>
      </c>
      <c r="C48" s="29" t="s">
        <v>99</v>
      </c>
      <c r="D48" s="22"/>
      <c r="E48" s="159"/>
    </row>
    <row r="49" spans="1:5">
      <c r="A49" s="44" t="s">
        <v>475</v>
      </c>
      <c r="B49" s="39" t="s">
        <v>362</v>
      </c>
      <c r="C49" s="29"/>
      <c r="D49" s="22"/>
      <c r="E49" s="159"/>
    </row>
    <row r="50" spans="1:5" ht="17.45">
      <c r="A50" s="44" t="s">
        <v>363</v>
      </c>
      <c r="B50" s="40" t="s">
        <v>586</v>
      </c>
      <c r="C50" s="29" t="s">
        <v>92</v>
      </c>
      <c r="D50" s="22"/>
      <c r="E50" s="159"/>
    </row>
    <row r="51" spans="1:5">
      <c r="A51" s="44" t="s">
        <v>365</v>
      </c>
      <c r="B51" s="33" t="s">
        <v>477</v>
      </c>
      <c r="C51" s="29" t="s">
        <v>99</v>
      </c>
      <c r="D51" s="22"/>
      <c r="E51" s="159"/>
    </row>
    <row r="52" spans="1:5">
      <c r="A52" s="44" t="s">
        <v>367</v>
      </c>
      <c r="B52" s="40" t="s">
        <v>478</v>
      </c>
      <c r="C52" s="29" t="s">
        <v>99</v>
      </c>
      <c r="D52" s="22"/>
      <c r="E52" s="159"/>
    </row>
    <row r="53" spans="1:5">
      <c r="A53" s="44" t="s">
        <v>369</v>
      </c>
      <c r="B53" s="40" t="s">
        <v>479</v>
      </c>
      <c r="C53" s="29" t="s">
        <v>99</v>
      </c>
      <c r="D53" s="22"/>
      <c r="E53" s="159"/>
    </row>
    <row r="54" spans="1:5">
      <c r="A54" s="44" t="s">
        <v>371</v>
      </c>
      <c r="B54" s="33" t="s">
        <v>480</v>
      </c>
      <c r="C54" s="29" t="s">
        <v>99</v>
      </c>
      <c r="D54" s="22"/>
      <c r="E54" s="159"/>
    </row>
    <row r="55" spans="1:5">
      <c r="A55" s="44"/>
      <c r="B55" s="16" t="s">
        <v>587</v>
      </c>
      <c r="C55" s="29"/>
      <c r="D55" s="22"/>
      <c r="E55" s="159"/>
    </row>
    <row r="56" spans="1:5">
      <c r="A56" s="47"/>
      <c r="C56" s="29"/>
      <c r="D56" s="22"/>
      <c r="E56" s="159"/>
    </row>
    <row r="57" spans="1:5">
      <c r="A57" s="44" t="s">
        <v>556</v>
      </c>
      <c r="B57" s="36" t="s">
        <v>584</v>
      </c>
      <c r="C57" s="29" t="s">
        <v>147</v>
      </c>
      <c r="D57" s="22"/>
      <c r="E57" s="159"/>
    </row>
    <row r="58" spans="1:5">
      <c r="A58" s="44" t="s">
        <v>558</v>
      </c>
      <c r="B58" s="19" t="s">
        <v>585</v>
      </c>
      <c r="C58" s="29" t="s">
        <v>164</v>
      </c>
      <c r="D58" s="22"/>
      <c r="E58" s="159"/>
    </row>
    <row r="59" spans="1:5">
      <c r="A59" s="44" t="s">
        <v>560</v>
      </c>
      <c r="B59" s="19" t="s">
        <v>561</v>
      </c>
      <c r="C59" s="29" t="s">
        <v>164</v>
      </c>
      <c r="D59" s="22"/>
      <c r="E59" s="159"/>
    </row>
    <row r="60" spans="1:5">
      <c r="A60" s="44" t="s">
        <v>562</v>
      </c>
      <c r="B60" s="19" t="s">
        <v>563</v>
      </c>
      <c r="C60" s="29" t="s">
        <v>164</v>
      </c>
      <c r="D60" s="22"/>
      <c r="E60" s="159"/>
    </row>
    <row r="61" spans="1:5">
      <c r="A61" s="44" t="s">
        <v>473</v>
      </c>
      <c r="B61" s="40" t="s">
        <v>474</v>
      </c>
      <c r="C61" s="29" t="s">
        <v>99</v>
      </c>
      <c r="D61" s="22"/>
      <c r="E61" s="159"/>
    </row>
    <row r="62" spans="1:5">
      <c r="A62" s="44" t="s">
        <v>475</v>
      </c>
      <c r="B62" s="39" t="s">
        <v>362</v>
      </c>
      <c r="C62" s="29"/>
      <c r="D62" s="22"/>
      <c r="E62" s="159"/>
    </row>
    <row r="63" spans="1:5" ht="17.45">
      <c r="A63" s="44" t="s">
        <v>363</v>
      </c>
      <c r="B63" s="40" t="s">
        <v>586</v>
      </c>
      <c r="C63" s="29" t="s">
        <v>92</v>
      </c>
      <c r="D63" s="22"/>
      <c r="E63" s="159"/>
    </row>
    <row r="64" spans="1:5">
      <c r="A64" s="44" t="s">
        <v>365</v>
      </c>
      <c r="B64" s="33" t="s">
        <v>477</v>
      </c>
      <c r="C64" s="29" t="s">
        <v>99</v>
      </c>
      <c r="D64" s="22"/>
      <c r="E64" s="159"/>
    </row>
    <row r="65" spans="1:5">
      <c r="A65" s="44" t="s">
        <v>367</v>
      </c>
      <c r="B65" s="40" t="s">
        <v>478</v>
      </c>
      <c r="C65" s="29" t="s">
        <v>99</v>
      </c>
      <c r="D65" s="22"/>
      <c r="E65" s="159"/>
    </row>
    <row r="66" spans="1:5">
      <c r="A66" s="44" t="s">
        <v>369</v>
      </c>
      <c r="B66" s="40" t="s">
        <v>479</v>
      </c>
      <c r="C66" s="29" t="s">
        <v>99</v>
      </c>
      <c r="D66" s="22"/>
      <c r="E66" s="159"/>
    </row>
    <row r="67" spans="1:5">
      <c r="A67" s="44" t="s">
        <v>371</v>
      </c>
      <c r="B67" s="33" t="s">
        <v>480</v>
      </c>
      <c r="C67" s="29" t="s">
        <v>99</v>
      </c>
      <c r="D67" s="22"/>
      <c r="E67" s="159"/>
    </row>
    <row r="68" spans="1:5">
      <c r="A68" s="47"/>
      <c r="B68" s="39"/>
      <c r="C68" s="29"/>
      <c r="D68" s="22"/>
      <c r="E68" s="159"/>
    </row>
    <row r="69" spans="1:5">
      <c r="A69" s="44"/>
      <c r="B69" s="94" t="s">
        <v>481</v>
      </c>
      <c r="C69" s="31"/>
      <c r="D69" s="22"/>
      <c r="E69" s="161"/>
    </row>
    <row r="70" spans="1:5">
      <c r="A70" s="45" t="s">
        <v>373</v>
      </c>
      <c r="B70" s="46" t="s">
        <v>374</v>
      </c>
      <c r="C70" s="29"/>
      <c r="D70" s="22"/>
      <c r="E70" s="159"/>
    </row>
    <row r="71" spans="1:5">
      <c r="A71" s="45" t="s">
        <v>375</v>
      </c>
      <c r="B71" s="46" t="s">
        <v>56</v>
      </c>
      <c r="C71" s="29"/>
      <c r="D71" s="22"/>
      <c r="E71" s="159"/>
    </row>
    <row r="72" spans="1:5">
      <c r="A72" s="44" t="s">
        <v>484</v>
      </c>
      <c r="B72" s="46" t="s">
        <v>485</v>
      </c>
      <c r="C72" s="29"/>
      <c r="D72" s="22"/>
      <c r="E72" s="159"/>
    </row>
    <row r="73" spans="1:5" ht="17.45">
      <c r="A73" s="44" t="s">
        <v>482</v>
      </c>
      <c r="B73" s="40" t="s">
        <v>565</v>
      </c>
      <c r="C73" s="29" t="s">
        <v>92</v>
      </c>
      <c r="D73" s="22"/>
      <c r="E73" s="159"/>
    </row>
    <row r="74" spans="1:5">
      <c r="A74" s="44"/>
      <c r="B74" s="94" t="s">
        <v>488</v>
      </c>
      <c r="C74" s="31"/>
      <c r="D74" s="22"/>
      <c r="E74" s="161"/>
    </row>
    <row r="75" spans="1:5">
      <c r="A75" s="44"/>
      <c r="B75" s="44"/>
      <c r="C75" s="31"/>
      <c r="D75" s="22"/>
      <c r="E75" s="159"/>
    </row>
    <row r="76" spans="1:5">
      <c r="A76" s="45" t="s">
        <v>140</v>
      </c>
      <c r="B76" s="46" t="s">
        <v>141</v>
      </c>
      <c r="C76" s="29"/>
      <c r="D76" s="22"/>
      <c r="E76" s="159"/>
    </row>
    <row r="77" spans="1:5">
      <c r="A77" s="47" t="s">
        <v>381</v>
      </c>
      <c r="B77" s="46" t="s">
        <v>462</v>
      </c>
      <c r="C77" s="29"/>
      <c r="D77" s="22"/>
      <c r="E77" s="159"/>
    </row>
    <row r="78" spans="1:5">
      <c r="A78" s="47" t="s">
        <v>501</v>
      </c>
      <c r="B78" s="46" t="s">
        <v>502</v>
      </c>
      <c r="C78" s="29"/>
      <c r="D78" s="22"/>
      <c r="E78" s="159"/>
    </row>
    <row r="79" spans="1:5" ht="45" customHeight="1">
      <c r="A79" s="44" t="s">
        <v>503</v>
      </c>
      <c r="B79" s="19" t="s">
        <v>566</v>
      </c>
      <c r="C79" s="29" t="s">
        <v>147</v>
      </c>
      <c r="D79" s="22"/>
      <c r="E79" s="159"/>
    </row>
    <row r="80" spans="1:5" ht="33.6">
      <c r="A80" s="44" t="s">
        <v>505</v>
      </c>
      <c r="B80" s="33" t="s">
        <v>567</v>
      </c>
      <c r="C80" s="29" t="s">
        <v>164</v>
      </c>
      <c r="D80" s="22"/>
      <c r="E80" s="159"/>
    </row>
    <row r="81" spans="1:5" ht="33.6">
      <c r="A81" s="44" t="s">
        <v>507</v>
      </c>
      <c r="B81" s="33" t="s">
        <v>568</v>
      </c>
      <c r="C81" s="29" t="s">
        <v>164</v>
      </c>
      <c r="D81" s="22"/>
      <c r="E81" s="159"/>
    </row>
    <row r="82" spans="1:5" ht="33.6">
      <c r="A82" s="44" t="s">
        <v>569</v>
      </c>
      <c r="B82" s="33" t="s">
        <v>570</v>
      </c>
      <c r="C82" s="29" t="s">
        <v>164</v>
      </c>
      <c r="D82" s="22"/>
      <c r="E82" s="159"/>
    </row>
    <row r="83" spans="1:5" ht="33.6">
      <c r="A83" s="44" t="s">
        <v>571</v>
      </c>
      <c r="B83" s="33" t="s">
        <v>572</v>
      </c>
      <c r="C83" s="29" t="s">
        <v>164</v>
      </c>
      <c r="D83" s="22"/>
      <c r="E83" s="159"/>
    </row>
    <row r="84" spans="1:5">
      <c r="A84" s="47" t="s">
        <v>509</v>
      </c>
      <c r="B84" s="16" t="s">
        <v>510</v>
      </c>
      <c r="C84" s="29"/>
      <c r="D84" s="22"/>
      <c r="E84" s="159"/>
    </row>
    <row r="85" spans="1:5" ht="33.6">
      <c r="A85" s="53" t="s">
        <v>511</v>
      </c>
      <c r="B85" s="33" t="s">
        <v>573</v>
      </c>
      <c r="C85" s="18" t="s">
        <v>164</v>
      </c>
      <c r="D85" s="22"/>
      <c r="E85" s="159"/>
    </row>
    <row r="86" spans="1:5" ht="33.6">
      <c r="A86" s="53" t="s">
        <v>513</v>
      </c>
      <c r="B86" s="33" t="s">
        <v>574</v>
      </c>
      <c r="C86" s="18" t="s">
        <v>164</v>
      </c>
      <c r="D86" s="22"/>
      <c r="E86" s="159"/>
    </row>
    <row r="87" spans="1:5" ht="33.6">
      <c r="A87" s="53" t="s">
        <v>515</v>
      </c>
      <c r="B87" s="33" t="s">
        <v>575</v>
      </c>
      <c r="C87" s="18" t="s">
        <v>164</v>
      </c>
      <c r="D87" s="22"/>
      <c r="E87" s="159"/>
    </row>
    <row r="88" spans="1:5">
      <c r="A88" s="47" t="s">
        <v>521</v>
      </c>
      <c r="B88" s="39" t="s">
        <v>183</v>
      </c>
      <c r="C88" s="29"/>
      <c r="D88" s="22"/>
      <c r="E88" s="159"/>
    </row>
    <row r="89" spans="1:5">
      <c r="A89" s="44" t="s">
        <v>576</v>
      </c>
      <c r="B89" s="152" t="s">
        <v>577</v>
      </c>
      <c r="C89" s="29" t="s">
        <v>99</v>
      </c>
      <c r="D89" s="22"/>
      <c r="E89" s="159"/>
    </row>
    <row r="90" spans="1:5">
      <c r="A90" s="44" t="s">
        <v>578</v>
      </c>
      <c r="B90" s="40" t="s">
        <v>579</v>
      </c>
      <c r="C90" s="29" t="s">
        <v>99</v>
      </c>
      <c r="D90" s="22"/>
      <c r="E90" s="159"/>
    </row>
    <row r="91" spans="1:5">
      <c r="A91" s="44" t="s">
        <v>522</v>
      </c>
      <c r="B91" s="40" t="s">
        <v>189</v>
      </c>
      <c r="C91" s="29" t="s">
        <v>190</v>
      </c>
      <c r="D91" s="22"/>
      <c r="E91" s="159"/>
    </row>
    <row r="92" spans="1:5">
      <c r="A92" s="44" t="s">
        <v>523</v>
      </c>
      <c r="B92" s="40" t="s">
        <v>398</v>
      </c>
      <c r="C92" s="29" t="s">
        <v>99</v>
      </c>
      <c r="D92" s="22"/>
      <c r="E92" s="159"/>
    </row>
    <row r="93" spans="1:5">
      <c r="A93" s="44" t="s">
        <v>524</v>
      </c>
      <c r="B93" s="40" t="s">
        <v>194</v>
      </c>
      <c r="C93" s="29" t="s">
        <v>232</v>
      </c>
      <c r="D93" s="22"/>
      <c r="E93" s="159"/>
    </row>
    <row r="94" spans="1:5">
      <c r="A94" s="44"/>
      <c r="B94" s="94" t="s">
        <v>197</v>
      </c>
      <c r="C94" s="31"/>
      <c r="D94" s="22"/>
      <c r="E94" s="161"/>
    </row>
    <row r="95" spans="1:5">
      <c r="A95" s="44"/>
      <c r="B95" s="44"/>
      <c r="C95" s="44"/>
      <c r="D95" s="22"/>
      <c r="E95" s="159"/>
    </row>
    <row r="96" spans="1:5">
      <c r="A96" s="47" t="s">
        <v>526</v>
      </c>
      <c r="B96" s="46" t="s">
        <v>462</v>
      </c>
      <c r="C96" s="29"/>
      <c r="D96" s="22"/>
      <c r="E96" s="159"/>
    </row>
    <row r="97" spans="1:5" ht="17.45">
      <c r="A97" s="44" t="s">
        <v>527</v>
      </c>
      <c r="B97" s="40" t="s">
        <v>580</v>
      </c>
      <c r="C97" s="29" t="s">
        <v>203</v>
      </c>
      <c r="D97" s="22"/>
      <c r="E97" s="159"/>
    </row>
    <row r="98" spans="1:5">
      <c r="A98" s="44"/>
      <c r="B98" s="94" t="s">
        <v>213</v>
      </c>
      <c r="C98" s="31"/>
      <c r="D98" s="22"/>
      <c r="E98" s="161"/>
    </row>
    <row r="99" spans="1:5">
      <c r="A99" s="44"/>
      <c r="B99" s="54"/>
      <c r="C99" s="44"/>
      <c r="D99" s="22"/>
      <c r="E99" s="159"/>
    </row>
    <row r="100" spans="1:5">
      <c r="A100" s="45" t="s">
        <v>214</v>
      </c>
      <c r="B100" s="46" t="s">
        <v>215</v>
      </c>
      <c r="C100" s="29"/>
      <c r="D100" s="22"/>
      <c r="E100" s="159"/>
    </row>
    <row r="101" spans="1:5">
      <c r="A101" s="47" t="s">
        <v>405</v>
      </c>
      <c r="B101" s="46" t="s">
        <v>462</v>
      </c>
      <c r="C101" s="29"/>
      <c r="D101" s="22"/>
      <c r="E101" s="159"/>
    </row>
    <row r="102" spans="1:5">
      <c r="A102" s="47" t="s">
        <v>406</v>
      </c>
      <c r="B102" s="39" t="s">
        <v>218</v>
      </c>
      <c r="C102" s="29"/>
      <c r="D102" s="22"/>
      <c r="E102" s="159"/>
    </row>
    <row r="103" spans="1:5" ht="33.6">
      <c r="A103" s="44" t="s">
        <v>530</v>
      </c>
      <c r="B103" s="33" t="s">
        <v>531</v>
      </c>
      <c r="C103" s="29" t="s">
        <v>221</v>
      </c>
      <c r="D103" s="21"/>
      <c r="E103" s="159"/>
    </row>
    <row r="104" spans="1:5">
      <c r="A104" s="47" t="s">
        <v>533</v>
      </c>
      <c r="B104" s="39" t="s">
        <v>225</v>
      </c>
      <c r="C104" s="29"/>
      <c r="D104" s="29"/>
      <c r="E104" s="159"/>
    </row>
    <row r="105" spans="1:5" ht="33.6">
      <c r="A105" s="44" t="s">
        <v>534</v>
      </c>
      <c r="B105" s="33" t="s">
        <v>535</v>
      </c>
      <c r="C105" s="29" t="s">
        <v>221</v>
      </c>
      <c r="D105" s="21"/>
      <c r="E105" s="159"/>
    </row>
    <row r="106" spans="1:5">
      <c r="A106" s="47" t="s">
        <v>536</v>
      </c>
      <c r="B106" s="46" t="s">
        <v>229</v>
      </c>
      <c r="C106" s="29"/>
      <c r="D106" s="22"/>
      <c r="E106" s="159"/>
    </row>
    <row r="107" spans="1:5">
      <c r="A107" s="44" t="s">
        <v>537</v>
      </c>
      <c r="B107" s="40" t="s">
        <v>231</v>
      </c>
      <c r="C107" s="29" t="s">
        <v>164</v>
      </c>
      <c r="D107" s="22"/>
      <c r="E107" s="159"/>
    </row>
    <row r="108" spans="1:5">
      <c r="A108" s="44" t="s">
        <v>538</v>
      </c>
      <c r="B108" s="40" t="s">
        <v>234</v>
      </c>
      <c r="C108" s="29" t="s">
        <v>164</v>
      </c>
      <c r="D108" s="22"/>
      <c r="E108" s="159"/>
    </row>
    <row r="109" spans="1:5">
      <c r="A109" s="44" t="s">
        <v>539</v>
      </c>
      <c r="B109" s="40" t="s">
        <v>236</v>
      </c>
      <c r="C109" s="29" t="s">
        <v>164</v>
      </c>
      <c r="D109" s="22"/>
      <c r="E109" s="159"/>
    </row>
    <row r="110" spans="1:5">
      <c r="A110" s="44" t="s">
        <v>540</v>
      </c>
      <c r="B110" s="40" t="s">
        <v>238</v>
      </c>
      <c r="C110" s="29" t="s">
        <v>164</v>
      </c>
      <c r="D110" s="22"/>
      <c r="E110" s="159"/>
    </row>
    <row r="111" spans="1:5">
      <c r="A111" s="44" t="s">
        <v>581</v>
      </c>
      <c r="B111" s="40" t="s">
        <v>240</v>
      </c>
      <c r="C111" s="29" t="s">
        <v>164</v>
      </c>
      <c r="D111" s="22"/>
      <c r="E111" s="159"/>
    </row>
    <row r="112" spans="1:5">
      <c r="A112" s="44"/>
      <c r="B112" s="94" t="s">
        <v>241</v>
      </c>
      <c r="C112" s="31"/>
      <c r="D112" s="22"/>
      <c r="E112" s="161"/>
    </row>
    <row r="113" spans="1:5">
      <c r="A113" s="55"/>
      <c r="B113" s="56"/>
      <c r="C113" s="57"/>
      <c r="D113" s="59"/>
      <c r="E113" s="4"/>
    </row>
    <row r="114" spans="1:5">
      <c r="A114" s="15" t="s">
        <v>242</v>
      </c>
      <c r="B114" s="60" t="s">
        <v>243</v>
      </c>
      <c r="C114" s="31"/>
      <c r="D114" s="22"/>
      <c r="E114" s="67"/>
    </row>
    <row r="115" spans="1:5">
      <c r="A115" s="34" t="s">
        <v>541</v>
      </c>
      <c r="B115" s="39" t="s">
        <v>485</v>
      </c>
      <c r="C115" s="34"/>
      <c r="D115" s="69"/>
      <c r="E115" s="164"/>
    </row>
    <row r="116" spans="1:5">
      <c r="A116" s="29" t="s">
        <v>246</v>
      </c>
      <c r="B116" s="39" t="s">
        <v>247</v>
      </c>
      <c r="C116" s="13"/>
      <c r="D116" s="17"/>
      <c r="E116" s="158"/>
    </row>
    <row r="117" spans="1:5">
      <c r="A117" s="34" t="s">
        <v>256</v>
      </c>
      <c r="B117" s="16" t="s">
        <v>542</v>
      </c>
      <c r="C117" s="29"/>
      <c r="D117" s="62"/>
      <c r="E117" s="163"/>
    </row>
    <row r="118" spans="1:5" ht="50.45">
      <c r="A118" s="29" t="s">
        <v>543</v>
      </c>
      <c r="B118" s="33" t="s">
        <v>544</v>
      </c>
      <c r="C118" s="29" t="s">
        <v>221</v>
      </c>
      <c r="D118" s="21"/>
      <c r="E118" s="165"/>
    </row>
    <row r="119" spans="1:5">
      <c r="A119" s="34" t="s">
        <v>260</v>
      </c>
      <c r="B119" s="16" t="s">
        <v>261</v>
      </c>
      <c r="C119" s="29"/>
      <c r="D119" s="22"/>
      <c r="E119" s="165"/>
    </row>
    <row r="120" spans="1:5">
      <c r="A120" s="34" t="s">
        <v>260</v>
      </c>
      <c r="B120" s="19" t="s">
        <v>545</v>
      </c>
      <c r="C120" s="29" t="s">
        <v>221</v>
      </c>
      <c r="D120" s="22"/>
      <c r="E120" s="165"/>
    </row>
    <row r="121" spans="1:5">
      <c r="A121" s="34" t="s">
        <v>263</v>
      </c>
      <c r="B121" s="39" t="s">
        <v>264</v>
      </c>
      <c r="C121" s="29"/>
      <c r="D121" s="22"/>
      <c r="E121" s="165"/>
    </row>
    <row r="122" spans="1:5">
      <c r="A122" s="29" t="s">
        <v>265</v>
      </c>
      <c r="B122" s="19" t="s">
        <v>266</v>
      </c>
      <c r="C122" s="29" t="s">
        <v>221</v>
      </c>
      <c r="D122" s="21"/>
      <c r="E122" s="165"/>
    </row>
    <row r="123" spans="1:5">
      <c r="A123" s="29" t="s">
        <v>267</v>
      </c>
      <c r="B123" s="33" t="s">
        <v>268</v>
      </c>
      <c r="C123" s="29" t="s">
        <v>221</v>
      </c>
      <c r="D123" s="21"/>
      <c r="E123" s="165"/>
    </row>
    <row r="124" spans="1:5">
      <c r="A124" s="29" t="s">
        <v>269</v>
      </c>
      <c r="B124" s="33" t="s">
        <v>546</v>
      </c>
      <c r="C124" s="29" t="s">
        <v>221</v>
      </c>
      <c r="D124" s="21"/>
      <c r="E124" s="165"/>
    </row>
    <row r="125" spans="1:5">
      <c r="A125" s="29" t="s">
        <v>271</v>
      </c>
      <c r="B125" s="33" t="s">
        <v>272</v>
      </c>
      <c r="C125" s="29" t="s">
        <v>221</v>
      </c>
      <c r="D125" s="21"/>
      <c r="E125" s="165"/>
    </row>
    <row r="126" spans="1:5">
      <c r="A126" s="34" t="s">
        <v>277</v>
      </c>
      <c r="B126" s="39" t="s">
        <v>278</v>
      </c>
      <c r="C126" s="29"/>
      <c r="D126" s="22"/>
      <c r="E126" s="165"/>
    </row>
    <row r="127" spans="1:5">
      <c r="A127" s="29" t="s">
        <v>279</v>
      </c>
      <c r="B127" s="38" t="s">
        <v>280</v>
      </c>
      <c r="C127" s="29" t="s">
        <v>232</v>
      </c>
      <c r="D127" s="22"/>
      <c r="E127" s="165"/>
    </row>
    <row r="128" spans="1:5">
      <c r="A128" s="29" t="s">
        <v>283</v>
      </c>
      <c r="B128" s="63" t="s">
        <v>284</v>
      </c>
      <c r="C128" s="29" t="s">
        <v>232</v>
      </c>
      <c r="D128" s="22"/>
      <c r="E128" s="165"/>
    </row>
    <row r="129" spans="1:5">
      <c r="A129" s="34" t="s">
        <v>285</v>
      </c>
      <c r="B129" s="39" t="s">
        <v>286</v>
      </c>
      <c r="C129" s="29"/>
      <c r="D129" s="22"/>
      <c r="E129" s="165"/>
    </row>
    <row r="130" spans="1:5">
      <c r="A130" s="29" t="s">
        <v>287</v>
      </c>
      <c r="B130" s="40" t="s">
        <v>288</v>
      </c>
      <c r="C130" s="29" t="s">
        <v>232</v>
      </c>
      <c r="D130" s="22"/>
      <c r="E130" s="165"/>
    </row>
    <row r="131" spans="1:5">
      <c r="A131" s="29" t="s">
        <v>289</v>
      </c>
      <c r="B131" s="40" t="s">
        <v>290</v>
      </c>
      <c r="C131" s="29" t="s">
        <v>232</v>
      </c>
      <c r="D131" s="22"/>
      <c r="E131" s="165"/>
    </row>
    <row r="132" spans="1:5">
      <c r="A132" s="29" t="s">
        <v>291</v>
      </c>
      <c r="B132" s="40" t="s">
        <v>547</v>
      </c>
      <c r="C132" s="29" t="s">
        <v>232</v>
      </c>
      <c r="D132" s="22"/>
      <c r="E132" s="165"/>
    </row>
    <row r="133" spans="1:5">
      <c r="A133" s="29" t="s">
        <v>548</v>
      </c>
      <c r="B133" s="40" t="s">
        <v>549</v>
      </c>
      <c r="C133" s="29" t="s">
        <v>232</v>
      </c>
      <c r="D133" s="22"/>
      <c r="E133" s="165"/>
    </row>
    <row r="134" spans="1:5">
      <c r="A134" s="34" t="s">
        <v>293</v>
      </c>
      <c r="B134" s="39" t="s">
        <v>294</v>
      </c>
      <c r="C134" s="29"/>
      <c r="D134" s="22"/>
      <c r="E134" s="165"/>
    </row>
    <row r="135" spans="1:5">
      <c r="A135" s="29" t="s">
        <v>295</v>
      </c>
      <c r="B135" s="40" t="s">
        <v>296</v>
      </c>
      <c r="C135" s="29" t="s">
        <v>232</v>
      </c>
      <c r="D135" s="22"/>
      <c r="E135" s="165"/>
    </row>
    <row r="136" spans="1:5">
      <c r="A136" s="34" t="s">
        <v>297</v>
      </c>
      <c r="B136" s="64" t="s">
        <v>298</v>
      </c>
      <c r="C136" s="29"/>
      <c r="D136" s="22"/>
      <c r="E136" s="165"/>
    </row>
    <row r="137" spans="1:5">
      <c r="A137" s="65" t="s">
        <v>299</v>
      </c>
      <c r="B137" s="40" t="s">
        <v>300</v>
      </c>
      <c r="C137" s="29" t="s">
        <v>232</v>
      </c>
      <c r="D137" s="22"/>
      <c r="E137" s="165"/>
    </row>
    <row r="138" spans="1:5">
      <c r="A138" s="65" t="s">
        <v>301</v>
      </c>
      <c r="B138" s="40" t="s">
        <v>302</v>
      </c>
      <c r="C138" s="29" t="s">
        <v>232</v>
      </c>
      <c r="D138" s="22"/>
      <c r="E138" s="165"/>
    </row>
    <row r="139" spans="1:5">
      <c r="A139" s="65" t="s">
        <v>303</v>
      </c>
      <c r="B139" s="40" t="s">
        <v>304</v>
      </c>
      <c r="C139" s="29" t="s">
        <v>232</v>
      </c>
      <c r="D139" s="22"/>
      <c r="E139" s="165"/>
    </row>
    <row r="140" spans="1:5">
      <c r="A140" s="66" t="s">
        <v>305</v>
      </c>
      <c r="B140" s="39" t="s">
        <v>550</v>
      </c>
      <c r="C140" s="29"/>
      <c r="D140" s="22"/>
      <c r="E140" s="165"/>
    </row>
    <row r="141" spans="1:5">
      <c r="A141" s="65" t="s">
        <v>307</v>
      </c>
      <c r="B141" s="40" t="s">
        <v>308</v>
      </c>
      <c r="C141" s="29" t="s">
        <v>221</v>
      </c>
      <c r="D141" s="21"/>
      <c r="E141" s="165"/>
    </row>
    <row r="142" spans="1:5">
      <c r="A142" s="65" t="s">
        <v>309</v>
      </c>
      <c r="B142" s="40" t="s">
        <v>310</v>
      </c>
      <c r="C142" s="29" t="s">
        <v>232</v>
      </c>
      <c r="D142" s="21"/>
      <c r="E142" s="165"/>
    </row>
    <row r="143" spans="1:5">
      <c r="A143" s="44"/>
      <c r="B143" s="94" t="s">
        <v>551</v>
      </c>
      <c r="C143" s="31"/>
      <c r="D143" s="22"/>
      <c r="E143" s="161"/>
    </row>
    <row r="144" spans="1:5">
      <c r="B144" s="119" t="s">
        <v>312</v>
      </c>
      <c r="C144" s="31"/>
      <c r="D144" s="30"/>
      <c r="E144" s="67"/>
    </row>
  </sheetData>
  <mergeCells count="2">
    <mergeCell ref="B4:D4"/>
    <mergeCell ref="B6:C6"/>
  </mergeCells>
  <pageMargins left="0.7" right="0.7" top="0.75" bottom="0.75" header="0.3" footer="0.3"/>
  <pageSetup paperSize="9" scale="55" orientation="portrait" r:id="rId1"/>
  <rowBreaks count="3" manualBreakCount="3">
    <brk id="69" max="5" man="1"/>
    <brk id="76" max="5" man="1"/>
    <brk id="11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CD34-6716-482F-811D-237CDB94944F}">
  <sheetPr>
    <tabColor rgb="FFFFFF00"/>
  </sheetPr>
  <dimension ref="A2:H557"/>
  <sheetViews>
    <sheetView tabSelected="1" topLeftCell="A510" zoomScaleNormal="100" zoomScaleSheetLayoutView="115" workbookViewId="0">
      <selection activeCell="E495" sqref="E495"/>
    </sheetView>
  </sheetViews>
  <sheetFormatPr defaultColWidth="9.140625" defaultRowHeight="16.899999999999999"/>
  <cols>
    <col min="1" max="1" width="13.28515625" style="7" bestFit="1" customWidth="1"/>
    <col min="2" max="2" width="70" style="6" customWidth="1"/>
    <col min="3" max="3" width="9.5703125" style="3" customWidth="1"/>
    <col min="4" max="4" width="13.42578125" style="4" customWidth="1"/>
    <col min="5" max="5" width="23.140625" style="5" customWidth="1"/>
    <col min="6" max="6" width="21.28515625" style="5" customWidth="1"/>
    <col min="7" max="202" width="9.140625" style="6"/>
    <col min="203" max="203" width="10.7109375" style="6" bestFit="1" customWidth="1"/>
    <col min="204" max="204" width="74" style="6" customWidth="1"/>
    <col min="205" max="205" width="15" style="6" customWidth="1"/>
    <col min="206" max="206" width="13.42578125" style="6" customWidth="1"/>
    <col min="207" max="207" width="17.7109375" style="6" customWidth="1"/>
    <col min="208" max="208" width="21.7109375" style="6" customWidth="1"/>
    <col min="209" max="216" width="0" style="6" hidden="1" customWidth="1"/>
    <col min="217" max="458" width="9.140625" style="6"/>
    <col min="459" max="459" width="10.7109375" style="6" bestFit="1" customWidth="1"/>
    <col min="460" max="460" width="74" style="6" customWidth="1"/>
    <col min="461" max="461" width="15" style="6" customWidth="1"/>
    <col min="462" max="462" width="13.42578125" style="6" customWidth="1"/>
    <col min="463" max="463" width="17.7109375" style="6" customWidth="1"/>
    <col min="464" max="464" width="21.7109375" style="6" customWidth="1"/>
    <col min="465" max="472" width="0" style="6" hidden="1" customWidth="1"/>
    <col min="473" max="714" width="9.140625" style="6"/>
    <col min="715" max="715" width="10.7109375" style="6" bestFit="1" customWidth="1"/>
    <col min="716" max="716" width="74" style="6" customWidth="1"/>
    <col min="717" max="717" width="15" style="6" customWidth="1"/>
    <col min="718" max="718" width="13.42578125" style="6" customWidth="1"/>
    <col min="719" max="719" width="17.7109375" style="6" customWidth="1"/>
    <col min="720" max="720" width="21.7109375" style="6" customWidth="1"/>
    <col min="721" max="728" width="0" style="6" hidden="1" customWidth="1"/>
    <col min="729" max="970" width="9.140625" style="6"/>
    <col min="971" max="971" width="10.7109375" style="6" bestFit="1" customWidth="1"/>
    <col min="972" max="972" width="74" style="6" customWidth="1"/>
    <col min="973" max="973" width="15" style="6" customWidth="1"/>
    <col min="974" max="974" width="13.42578125" style="6" customWidth="1"/>
    <col min="975" max="975" width="17.7109375" style="6" customWidth="1"/>
    <col min="976" max="976" width="21.7109375" style="6" customWidth="1"/>
    <col min="977" max="984" width="0" style="6" hidden="1" customWidth="1"/>
    <col min="985" max="1226" width="9.140625" style="6"/>
    <col min="1227" max="1227" width="10.7109375" style="6" bestFit="1" customWidth="1"/>
    <col min="1228" max="1228" width="74" style="6" customWidth="1"/>
    <col min="1229" max="1229" width="15" style="6" customWidth="1"/>
    <col min="1230" max="1230" width="13.42578125" style="6" customWidth="1"/>
    <col min="1231" max="1231" width="17.7109375" style="6" customWidth="1"/>
    <col min="1232" max="1232" width="21.7109375" style="6" customWidth="1"/>
    <col min="1233" max="1240" width="0" style="6" hidden="1" customWidth="1"/>
    <col min="1241" max="1482" width="9.140625" style="6"/>
    <col min="1483" max="1483" width="10.7109375" style="6" bestFit="1" customWidth="1"/>
    <col min="1484" max="1484" width="74" style="6" customWidth="1"/>
    <col min="1485" max="1485" width="15" style="6" customWidth="1"/>
    <col min="1486" max="1486" width="13.42578125" style="6" customWidth="1"/>
    <col min="1487" max="1487" width="17.7109375" style="6" customWidth="1"/>
    <col min="1488" max="1488" width="21.7109375" style="6" customWidth="1"/>
    <col min="1489" max="1496" width="0" style="6" hidden="1" customWidth="1"/>
    <col min="1497" max="1738" width="9.140625" style="6"/>
    <col min="1739" max="1739" width="10.7109375" style="6" bestFit="1" customWidth="1"/>
    <col min="1740" max="1740" width="74" style="6" customWidth="1"/>
    <col min="1741" max="1741" width="15" style="6" customWidth="1"/>
    <col min="1742" max="1742" width="13.42578125" style="6" customWidth="1"/>
    <col min="1743" max="1743" width="17.7109375" style="6" customWidth="1"/>
    <col min="1744" max="1744" width="21.7109375" style="6" customWidth="1"/>
    <col min="1745" max="1752" width="0" style="6" hidden="1" customWidth="1"/>
    <col min="1753" max="1994" width="9.140625" style="6"/>
    <col min="1995" max="1995" width="10.7109375" style="6" bestFit="1" customWidth="1"/>
    <col min="1996" max="1996" width="74" style="6" customWidth="1"/>
    <col min="1997" max="1997" width="15" style="6" customWidth="1"/>
    <col min="1998" max="1998" width="13.42578125" style="6" customWidth="1"/>
    <col min="1999" max="1999" width="17.7109375" style="6" customWidth="1"/>
    <col min="2000" max="2000" width="21.7109375" style="6" customWidth="1"/>
    <col min="2001" max="2008" width="0" style="6" hidden="1" customWidth="1"/>
    <col min="2009" max="2250" width="9.140625" style="6"/>
    <col min="2251" max="2251" width="10.7109375" style="6" bestFit="1" customWidth="1"/>
    <col min="2252" max="2252" width="74" style="6" customWidth="1"/>
    <col min="2253" max="2253" width="15" style="6" customWidth="1"/>
    <col min="2254" max="2254" width="13.42578125" style="6" customWidth="1"/>
    <col min="2255" max="2255" width="17.7109375" style="6" customWidth="1"/>
    <col min="2256" max="2256" width="21.7109375" style="6" customWidth="1"/>
    <col min="2257" max="2264" width="0" style="6" hidden="1" customWidth="1"/>
    <col min="2265" max="2506" width="9.140625" style="6"/>
    <col min="2507" max="2507" width="10.7109375" style="6" bestFit="1" customWidth="1"/>
    <col min="2508" max="2508" width="74" style="6" customWidth="1"/>
    <col min="2509" max="2509" width="15" style="6" customWidth="1"/>
    <col min="2510" max="2510" width="13.42578125" style="6" customWidth="1"/>
    <col min="2511" max="2511" width="17.7109375" style="6" customWidth="1"/>
    <col min="2512" max="2512" width="21.7109375" style="6" customWidth="1"/>
    <col min="2513" max="2520" width="0" style="6" hidden="1" customWidth="1"/>
    <col min="2521" max="2762" width="9.140625" style="6"/>
    <col min="2763" max="2763" width="10.7109375" style="6" bestFit="1" customWidth="1"/>
    <col min="2764" max="2764" width="74" style="6" customWidth="1"/>
    <col min="2765" max="2765" width="15" style="6" customWidth="1"/>
    <col min="2766" max="2766" width="13.42578125" style="6" customWidth="1"/>
    <col min="2767" max="2767" width="17.7109375" style="6" customWidth="1"/>
    <col min="2768" max="2768" width="21.7109375" style="6" customWidth="1"/>
    <col min="2769" max="2776" width="0" style="6" hidden="1" customWidth="1"/>
    <col min="2777" max="3018" width="9.140625" style="6"/>
    <col min="3019" max="3019" width="10.7109375" style="6" bestFit="1" customWidth="1"/>
    <col min="3020" max="3020" width="74" style="6" customWidth="1"/>
    <col min="3021" max="3021" width="15" style="6" customWidth="1"/>
    <col min="3022" max="3022" width="13.42578125" style="6" customWidth="1"/>
    <col min="3023" max="3023" width="17.7109375" style="6" customWidth="1"/>
    <col min="3024" max="3024" width="21.7109375" style="6" customWidth="1"/>
    <col min="3025" max="3032" width="0" style="6" hidden="1" customWidth="1"/>
    <col min="3033" max="3274" width="9.140625" style="6"/>
    <col min="3275" max="3275" width="10.7109375" style="6" bestFit="1" customWidth="1"/>
    <col min="3276" max="3276" width="74" style="6" customWidth="1"/>
    <col min="3277" max="3277" width="15" style="6" customWidth="1"/>
    <col min="3278" max="3278" width="13.42578125" style="6" customWidth="1"/>
    <col min="3279" max="3279" width="17.7109375" style="6" customWidth="1"/>
    <col min="3280" max="3280" width="21.7109375" style="6" customWidth="1"/>
    <col min="3281" max="3288" width="0" style="6" hidden="1" customWidth="1"/>
    <col min="3289" max="3530" width="9.140625" style="6"/>
    <col min="3531" max="3531" width="10.7109375" style="6" bestFit="1" customWidth="1"/>
    <col min="3532" max="3532" width="74" style="6" customWidth="1"/>
    <col min="3533" max="3533" width="15" style="6" customWidth="1"/>
    <col min="3534" max="3534" width="13.42578125" style="6" customWidth="1"/>
    <col min="3535" max="3535" width="17.7109375" style="6" customWidth="1"/>
    <col min="3536" max="3536" width="21.7109375" style="6" customWidth="1"/>
    <col min="3537" max="3544" width="0" style="6" hidden="1" customWidth="1"/>
    <col min="3545" max="3786" width="9.140625" style="6"/>
    <col min="3787" max="3787" width="10.7109375" style="6" bestFit="1" customWidth="1"/>
    <col min="3788" max="3788" width="74" style="6" customWidth="1"/>
    <col min="3789" max="3789" width="15" style="6" customWidth="1"/>
    <col min="3790" max="3790" width="13.42578125" style="6" customWidth="1"/>
    <col min="3791" max="3791" width="17.7109375" style="6" customWidth="1"/>
    <col min="3792" max="3792" width="21.7109375" style="6" customWidth="1"/>
    <col min="3793" max="3800" width="0" style="6" hidden="1" customWidth="1"/>
    <col min="3801" max="4042" width="9.140625" style="6"/>
    <col min="4043" max="4043" width="10.7109375" style="6" bestFit="1" customWidth="1"/>
    <col min="4044" max="4044" width="74" style="6" customWidth="1"/>
    <col min="4045" max="4045" width="15" style="6" customWidth="1"/>
    <col min="4046" max="4046" width="13.42578125" style="6" customWidth="1"/>
    <col min="4047" max="4047" width="17.7109375" style="6" customWidth="1"/>
    <col min="4048" max="4048" width="21.7109375" style="6" customWidth="1"/>
    <col min="4049" max="4056" width="0" style="6" hidden="1" customWidth="1"/>
    <col min="4057" max="4298" width="9.140625" style="6"/>
    <col min="4299" max="4299" width="10.7109375" style="6" bestFit="1" customWidth="1"/>
    <col min="4300" max="4300" width="74" style="6" customWidth="1"/>
    <col min="4301" max="4301" width="15" style="6" customWidth="1"/>
    <col min="4302" max="4302" width="13.42578125" style="6" customWidth="1"/>
    <col min="4303" max="4303" width="17.7109375" style="6" customWidth="1"/>
    <col min="4304" max="4304" width="21.7109375" style="6" customWidth="1"/>
    <col min="4305" max="4312" width="0" style="6" hidden="1" customWidth="1"/>
    <col min="4313" max="4554" width="9.140625" style="6"/>
    <col min="4555" max="4555" width="10.7109375" style="6" bestFit="1" customWidth="1"/>
    <col min="4556" max="4556" width="74" style="6" customWidth="1"/>
    <col min="4557" max="4557" width="15" style="6" customWidth="1"/>
    <col min="4558" max="4558" width="13.42578125" style="6" customWidth="1"/>
    <col min="4559" max="4559" width="17.7109375" style="6" customWidth="1"/>
    <col min="4560" max="4560" width="21.7109375" style="6" customWidth="1"/>
    <col min="4561" max="4568" width="0" style="6" hidden="1" customWidth="1"/>
    <col min="4569" max="4810" width="9.140625" style="6"/>
    <col min="4811" max="4811" width="10.7109375" style="6" bestFit="1" customWidth="1"/>
    <col min="4812" max="4812" width="74" style="6" customWidth="1"/>
    <col min="4813" max="4813" width="15" style="6" customWidth="1"/>
    <col min="4814" max="4814" width="13.42578125" style="6" customWidth="1"/>
    <col min="4815" max="4815" width="17.7109375" style="6" customWidth="1"/>
    <col min="4816" max="4816" width="21.7109375" style="6" customWidth="1"/>
    <col min="4817" max="4824" width="0" style="6" hidden="1" customWidth="1"/>
    <col min="4825" max="5066" width="9.140625" style="6"/>
    <col min="5067" max="5067" width="10.7109375" style="6" bestFit="1" customWidth="1"/>
    <col min="5068" max="5068" width="74" style="6" customWidth="1"/>
    <col min="5069" max="5069" width="15" style="6" customWidth="1"/>
    <col min="5070" max="5070" width="13.42578125" style="6" customWidth="1"/>
    <col min="5071" max="5071" width="17.7109375" style="6" customWidth="1"/>
    <col min="5072" max="5072" width="21.7109375" style="6" customWidth="1"/>
    <col min="5073" max="5080" width="0" style="6" hidden="1" customWidth="1"/>
    <col min="5081" max="5322" width="9.140625" style="6"/>
    <col min="5323" max="5323" width="10.7109375" style="6" bestFit="1" customWidth="1"/>
    <col min="5324" max="5324" width="74" style="6" customWidth="1"/>
    <col min="5325" max="5325" width="15" style="6" customWidth="1"/>
    <col min="5326" max="5326" width="13.42578125" style="6" customWidth="1"/>
    <col min="5327" max="5327" width="17.7109375" style="6" customWidth="1"/>
    <col min="5328" max="5328" width="21.7109375" style="6" customWidth="1"/>
    <col min="5329" max="5336" width="0" style="6" hidden="1" customWidth="1"/>
    <col min="5337" max="5578" width="9.140625" style="6"/>
    <col min="5579" max="5579" width="10.7109375" style="6" bestFit="1" customWidth="1"/>
    <col min="5580" max="5580" width="74" style="6" customWidth="1"/>
    <col min="5581" max="5581" width="15" style="6" customWidth="1"/>
    <col min="5582" max="5582" width="13.42578125" style="6" customWidth="1"/>
    <col min="5583" max="5583" width="17.7109375" style="6" customWidth="1"/>
    <col min="5584" max="5584" width="21.7109375" style="6" customWidth="1"/>
    <col min="5585" max="5592" width="0" style="6" hidden="1" customWidth="1"/>
    <col min="5593" max="5834" width="9.140625" style="6"/>
    <col min="5835" max="5835" width="10.7109375" style="6" bestFit="1" customWidth="1"/>
    <col min="5836" max="5836" width="74" style="6" customWidth="1"/>
    <col min="5837" max="5837" width="15" style="6" customWidth="1"/>
    <col min="5838" max="5838" width="13.42578125" style="6" customWidth="1"/>
    <col min="5839" max="5839" width="17.7109375" style="6" customWidth="1"/>
    <col min="5840" max="5840" width="21.7109375" style="6" customWidth="1"/>
    <col min="5841" max="5848" width="0" style="6" hidden="1" customWidth="1"/>
    <col min="5849" max="6090" width="9.140625" style="6"/>
    <col min="6091" max="6091" width="10.7109375" style="6" bestFit="1" customWidth="1"/>
    <col min="6092" max="6092" width="74" style="6" customWidth="1"/>
    <col min="6093" max="6093" width="15" style="6" customWidth="1"/>
    <col min="6094" max="6094" width="13.42578125" style="6" customWidth="1"/>
    <col min="6095" max="6095" width="17.7109375" style="6" customWidth="1"/>
    <col min="6096" max="6096" width="21.7109375" style="6" customWidth="1"/>
    <col min="6097" max="6104" width="0" style="6" hidden="1" customWidth="1"/>
    <col min="6105" max="6346" width="9.140625" style="6"/>
    <col min="6347" max="6347" width="10.7109375" style="6" bestFit="1" customWidth="1"/>
    <col min="6348" max="6348" width="74" style="6" customWidth="1"/>
    <col min="6349" max="6349" width="15" style="6" customWidth="1"/>
    <col min="6350" max="6350" width="13.42578125" style="6" customWidth="1"/>
    <col min="6351" max="6351" width="17.7109375" style="6" customWidth="1"/>
    <col min="6352" max="6352" width="21.7109375" style="6" customWidth="1"/>
    <col min="6353" max="6360" width="0" style="6" hidden="1" customWidth="1"/>
    <col min="6361" max="6602" width="9.140625" style="6"/>
    <col min="6603" max="6603" width="10.7109375" style="6" bestFit="1" customWidth="1"/>
    <col min="6604" max="6604" width="74" style="6" customWidth="1"/>
    <col min="6605" max="6605" width="15" style="6" customWidth="1"/>
    <col min="6606" max="6606" width="13.42578125" style="6" customWidth="1"/>
    <col min="6607" max="6607" width="17.7109375" style="6" customWidth="1"/>
    <col min="6608" max="6608" width="21.7109375" style="6" customWidth="1"/>
    <col min="6609" max="6616" width="0" style="6" hidden="1" customWidth="1"/>
    <col min="6617" max="6858" width="9.140625" style="6"/>
    <col min="6859" max="6859" width="10.7109375" style="6" bestFit="1" customWidth="1"/>
    <col min="6860" max="6860" width="74" style="6" customWidth="1"/>
    <col min="6861" max="6861" width="15" style="6" customWidth="1"/>
    <col min="6862" max="6862" width="13.42578125" style="6" customWidth="1"/>
    <col min="6863" max="6863" width="17.7109375" style="6" customWidth="1"/>
    <col min="6864" max="6864" width="21.7109375" style="6" customWidth="1"/>
    <col min="6865" max="6872" width="0" style="6" hidden="1" customWidth="1"/>
    <col min="6873" max="7114" width="9.140625" style="6"/>
    <col min="7115" max="7115" width="10.7109375" style="6" bestFit="1" customWidth="1"/>
    <col min="7116" max="7116" width="74" style="6" customWidth="1"/>
    <col min="7117" max="7117" width="15" style="6" customWidth="1"/>
    <col min="7118" max="7118" width="13.42578125" style="6" customWidth="1"/>
    <col min="7119" max="7119" width="17.7109375" style="6" customWidth="1"/>
    <col min="7120" max="7120" width="21.7109375" style="6" customWidth="1"/>
    <col min="7121" max="7128" width="0" style="6" hidden="1" customWidth="1"/>
    <col min="7129" max="7370" width="9.140625" style="6"/>
    <col min="7371" max="7371" width="10.7109375" style="6" bestFit="1" customWidth="1"/>
    <col min="7372" max="7372" width="74" style="6" customWidth="1"/>
    <col min="7373" max="7373" width="15" style="6" customWidth="1"/>
    <col min="7374" max="7374" width="13.42578125" style="6" customWidth="1"/>
    <col min="7375" max="7375" width="17.7109375" style="6" customWidth="1"/>
    <col min="7376" max="7376" width="21.7109375" style="6" customWidth="1"/>
    <col min="7377" max="7384" width="0" style="6" hidden="1" customWidth="1"/>
    <col min="7385" max="7626" width="9.140625" style="6"/>
    <col min="7627" max="7627" width="10.7109375" style="6" bestFit="1" customWidth="1"/>
    <col min="7628" max="7628" width="74" style="6" customWidth="1"/>
    <col min="7629" max="7629" width="15" style="6" customWidth="1"/>
    <col min="7630" max="7630" width="13.42578125" style="6" customWidth="1"/>
    <col min="7631" max="7631" width="17.7109375" style="6" customWidth="1"/>
    <col min="7632" max="7632" width="21.7109375" style="6" customWidth="1"/>
    <col min="7633" max="7640" width="0" style="6" hidden="1" customWidth="1"/>
    <col min="7641" max="7882" width="9.140625" style="6"/>
    <col min="7883" max="7883" width="10.7109375" style="6" bestFit="1" customWidth="1"/>
    <col min="7884" max="7884" width="74" style="6" customWidth="1"/>
    <col min="7885" max="7885" width="15" style="6" customWidth="1"/>
    <col min="7886" max="7886" width="13.42578125" style="6" customWidth="1"/>
    <col min="7887" max="7887" width="17.7109375" style="6" customWidth="1"/>
    <col min="7888" max="7888" width="21.7109375" style="6" customWidth="1"/>
    <col min="7889" max="7896" width="0" style="6" hidden="1" customWidth="1"/>
    <col min="7897" max="8138" width="9.140625" style="6"/>
    <col min="8139" max="8139" width="10.7109375" style="6" bestFit="1" customWidth="1"/>
    <col min="8140" max="8140" width="74" style="6" customWidth="1"/>
    <col min="8141" max="8141" width="15" style="6" customWidth="1"/>
    <col min="8142" max="8142" width="13.42578125" style="6" customWidth="1"/>
    <col min="8143" max="8143" width="17.7109375" style="6" customWidth="1"/>
    <col min="8144" max="8144" width="21.7109375" style="6" customWidth="1"/>
    <col min="8145" max="8152" width="0" style="6" hidden="1" customWidth="1"/>
    <col min="8153" max="8394" width="9.140625" style="6"/>
    <col min="8395" max="8395" width="10.7109375" style="6" bestFit="1" customWidth="1"/>
    <col min="8396" max="8396" width="74" style="6" customWidth="1"/>
    <col min="8397" max="8397" width="15" style="6" customWidth="1"/>
    <col min="8398" max="8398" width="13.42578125" style="6" customWidth="1"/>
    <col min="8399" max="8399" width="17.7109375" style="6" customWidth="1"/>
    <col min="8400" max="8400" width="21.7109375" style="6" customWidth="1"/>
    <col min="8401" max="8408" width="0" style="6" hidden="1" customWidth="1"/>
    <col min="8409" max="8650" width="9.140625" style="6"/>
    <col min="8651" max="8651" width="10.7109375" style="6" bestFit="1" customWidth="1"/>
    <col min="8652" max="8652" width="74" style="6" customWidth="1"/>
    <col min="8653" max="8653" width="15" style="6" customWidth="1"/>
    <col min="8654" max="8654" width="13.42578125" style="6" customWidth="1"/>
    <col min="8655" max="8655" width="17.7109375" style="6" customWidth="1"/>
    <col min="8656" max="8656" width="21.7109375" style="6" customWidth="1"/>
    <col min="8657" max="8664" width="0" style="6" hidden="1" customWidth="1"/>
    <col min="8665" max="8906" width="9.140625" style="6"/>
    <col min="8907" max="8907" width="10.7109375" style="6" bestFit="1" customWidth="1"/>
    <col min="8908" max="8908" width="74" style="6" customWidth="1"/>
    <col min="8909" max="8909" width="15" style="6" customWidth="1"/>
    <col min="8910" max="8910" width="13.42578125" style="6" customWidth="1"/>
    <col min="8911" max="8911" width="17.7109375" style="6" customWidth="1"/>
    <col min="8912" max="8912" width="21.7109375" style="6" customWidth="1"/>
    <col min="8913" max="8920" width="0" style="6" hidden="1" customWidth="1"/>
    <col min="8921" max="9162" width="9.140625" style="6"/>
    <col min="9163" max="9163" width="10.7109375" style="6" bestFit="1" customWidth="1"/>
    <col min="9164" max="9164" width="74" style="6" customWidth="1"/>
    <col min="9165" max="9165" width="15" style="6" customWidth="1"/>
    <col min="9166" max="9166" width="13.42578125" style="6" customWidth="1"/>
    <col min="9167" max="9167" width="17.7109375" style="6" customWidth="1"/>
    <col min="9168" max="9168" width="21.7109375" style="6" customWidth="1"/>
    <col min="9169" max="9176" width="0" style="6" hidden="1" customWidth="1"/>
    <col min="9177" max="9418" width="9.140625" style="6"/>
    <col min="9419" max="9419" width="10.7109375" style="6" bestFit="1" customWidth="1"/>
    <col min="9420" max="9420" width="74" style="6" customWidth="1"/>
    <col min="9421" max="9421" width="15" style="6" customWidth="1"/>
    <col min="9422" max="9422" width="13.42578125" style="6" customWidth="1"/>
    <col min="9423" max="9423" width="17.7109375" style="6" customWidth="1"/>
    <col min="9424" max="9424" width="21.7109375" style="6" customWidth="1"/>
    <col min="9425" max="9432" width="0" style="6" hidden="1" customWidth="1"/>
    <col min="9433" max="9674" width="9.140625" style="6"/>
    <col min="9675" max="9675" width="10.7109375" style="6" bestFit="1" customWidth="1"/>
    <col min="9676" max="9676" width="74" style="6" customWidth="1"/>
    <col min="9677" max="9677" width="15" style="6" customWidth="1"/>
    <col min="9678" max="9678" width="13.42578125" style="6" customWidth="1"/>
    <col min="9679" max="9679" width="17.7109375" style="6" customWidth="1"/>
    <col min="9680" max="9680" width="21.7109375" style="6" customWidth="1"/>
    <col min="9681" max="9688" width="0" style="6" hidden="1" customWidth="1"/>
    <col min="9689" max="9930" width="9.140625" style="6"/>
    <col min="9931" max="9931" width="10.7109375" style="6" bestFit="1" customWidth="1"/>
    <col min="9932" max="9932" width="74" style="6" customWidth="1"/>
    <col min="9933" max="9933" width="15" style="6" customWidth="1"/>
    <col min="9934" max="9934" width="13.42578125" style="6" customWidth="1"/>
    <col min="9935" max="9935" width="17.7109375" style="6" customWidth="1"/>
    <col min="9936" max="9936" width="21.7109375" style="6" customWidth="1"/>
    <col min="9937" max="9944" width="0" style="6" hidden="1" customWidth="1"/>
    <col min="9945" max="10186" width="9.140625" style="6"/>
    <col min="10187" max="10187" width="10.7109375" style="6" bestFit="1" customWidth="1"/>
    <col min="10188" max="10188" width="74" style="6" customWidth="1"/>
    <col min="10189" max="10189" width="15" style="6" customWidth="1"/>
    <col min="10190" max="10190" width="13.42578125" style="6" customWidth="1"/>
    <col min="10191" max="10191" width="17.7109375" style="6" customWidth="1"/>
    <col min="10192" max="10192" width="21.7109375" style="6" customWidth="1"/>
    <col min="10193" max="10200" width="0" style="6" hidden="1" customWidth="1"/>
    <col min="10201" max="10442" width="9.140625" style="6"/>
    <col min="10443" max="10443" width="10.7109375" style="6" bestFit="1" customWidth="1"/>
    <col min="10444" max="10444" width="74" style="6" customWidth="1"/>
    <col min="10445" max="10445" width="15" style="6" customWidth="1"/>
    <col min="10446" max="10446" width="13.42578125" style="6" customWidth="1"/>
    <col min="10447" max="10447" width="17.7109375" style="6" customWidth="1"/>
    <col min="10448" max="10448" width="21.7109375" style="6" customWidth="1"/>
    <col min="10449" max="10456" width="0" style="6" hidden="1" customWidth="1"/>
    <col min="10457" max="10698" width="9.140625" style="6"/>
    <col min="10699" max="10699" width="10.7109375" style="6" bestFit="1" customWidth="1"/>
    <col min="10700" max="10700" width="74" style="6" customWidth="1"/>
    <col min="10701" max="10701" width="15" style="6" customWidth="1"/>
    <col min="10702" max="10702" width="13.42578125" style="6" customWidth="1"/>
    <col min="10703" max="10703" width="17.7109375" style="6" customWidth="1"/>
    <col min="10704" max="10704" width="21.7109375" style="6" customWidth="1"/>
    <col min="10705" max="10712" width="0" style="6" hidden="1" customWidth="1"/>
    <col min="10713" max="10954" width="9.140625" style="6"/>
    <col min="10955" max="10955" width="10.7109375" style="6" bestFit="1" customWidth="1"/>
    <col min="10956" max="10956" width="74" style="6" customWidth="1"/>
    <col min="10957" max="10957" width="15" style="6" customWidth="1"/>
    <col min="10958" max="10958" width="13.42578125" style="6" customWidth="1"/>
    <col min="10959" max="10959" width="17.7109375" style="6" customWidth="1"/>
    <col min="10960" max="10960" width="21.7109375" style="6" customWidth="1"/>
    <col min="10961" max="10968" width="0" style="6" hidden="1" customWidth="1"/>
    <col min="10969" max="11210" width="9.140625" style="6"/>
    <col min="11211" max="11211" width="10.7109375" style="6" bestFit="1" customWidth="1"/>
    <col min="11212" max="11212" width="74" style="6" customWidth="1"/>
    <col min="11213" max="11213" width="15" style="6" customWidth="1"/>
    <col min="11214" max="11214" width="13.42578125" style="6" customWidth="1"/>
    <col min="11215" max="11215" width="17.7109375" style="6" customWidth="1"/>
    <col min="11216" max="11216" width="21.7109375" style="6" customWidth="1"/>
    <col min="11217" max="11224" width="0" style="6" hidden="1" customWidth="1"/>
    <col min="11225" max="11466" width="9.140625" style="6"/>
    <col min="11467" max="11467" width="10.7109375" style="6" bestFit="1" customWidth="1"/>
    <col min="11468" max="11468" width="74" style="6" customWidth="1"/>
    <col min="11469" max="11469" width="15" style="6" customWidth="1"/>
    <col min="11470" max="11470" width="13.42578125" style="6" customWidth="1"/>
    <col min="11471" max="11471" width="17.7109375" style="6" customWidth="1"/>
    <col min="11472" max="11472" width="21.7109375" style="6" customWidth="1"/>
    <col min="11473" max="11480" width="0" style="6" hidden="1" customWidth="1"/>
    <col min="11481" max="11722" width="9.140625" style="6"/>
    <col min="11723" max="11723" width="10.7109375" style="6" bestFit="1" customWidth="1"/>
    <col min="11724" max="11724" width="74" style="6" customWidth="1"/>
    <col min="11725" max="11725" width="15" style="6" customWidth="1"/>
    <col min="11726" max="11726" width="13.42578125" style="6" customWidth="1"/>
    <col min="11727" max="11727" width="17.7109375" style="6" customWidth="1"/>
    <col min="11728" max="11728" width="21.7109375" style="6" customWidth="1"/>
    <col min="11729" max="11736" width="0" style="6" hidden="1" customWidth="1"/>
    <col min="11737" max="11978" width="9.140625" style="6"/>
    <col min="11979" max="11979" width="10.7109375" style="6" bestFit="1" customWidth="1"/>
    <col min="11980" max="11980" width="74" style="6" customWidth="1"/>
    <col min="11981" max="11981" width="15" style="6" customWidth="1"/>
    <col min="11982" max="11982" width="13.42578125" style="6" customWidth="1"/>
    <col min="11983" max="11983" width="17.7109375" style="6" customWidth="1"/>
    <col min="11984" max="11984" width="21.7109375" style="6" customWidth="1"/>
    <col min="11985" max="11992" width="0" style="6" hidden="1" customWidth="1"/>
    <col min="11993" max="12234" width="9.140625" style="6"/>
    <col min="12235" max="12235" width="10.7109375" style="6" bestFit="1" customWidth="1"/>
    <col min="12236" max="12236" width="74" style="6" customWidth="1"/>
    <col min="12237" max="12237" width="15" style="6" customWidth="1"/>
    <col min="12238" max="12238" width="13.42578125" style="6" customWidth="1"/>
    <col min="12239" max="12239" width="17.7109375" style="6" customWidth="1"/>
    <col min="12240" max="12240" width="21.7109375" style="6" customWidth="1"/>
    <col min="12241" max="12248" width="0" style="6" hidden="1" customWidth="1"/>
    <col min="12249" max="12490" width="9.140625" style="6"/>
    <col min="12491" max="12491" width="10.7109375" style="6" bestFit="1" customWidth="1"/>
    <col min="12492" max="12492" width="74" style="6" customWidth="1"/>
    <col min="12493" max="12493" width="15" style="6" customWidth="1"/>
    <col min="12494" max="12494" width="13.42578125" style="6" customWidth="1"/>
    <col min="12495" max="12495" width="17.7109375" style="6" customWidth="1"/>
    <col min="12496" max="12496" width="21.7109375" style="6" customWidth="1"/>
    <col min="12497" max="12504" width="0" style="6" hidden="1" customWidth="1"/>
    <col min="12505" max="12746" width="9.140625" style="6"/>
    <col min="12747" max="12747" width="10.7109375" style="6" bestFit="1" customWidth="1"/>
    <col min="12748" max="12748" width="74" style="6" customWidth="1"/>
    <col min="12749" max="12749" width="15" style="6" customWidth="1"/>
    <col min="12750" max="12750" width="13.42578125" style="6" customWidth="1"/>
    <col min="12751" max="12751" width="17.7109375" style="6" customWidth="1"/>
    <col min="12752" max="12752" width="21.7109375" style="6" customWidth="1"/>
    <col min="12753" max="12760" width="0" style="6" hidden="1" customWidth="1"/>
    <col min="12761" max="13002" width="9.140625" style="6"/>
    <col min="13003" max="13003" width="10.7109375" style="6" bestFit="1" customWidth="1"/>
    <col min="13004" max="13004" width="74" style="6" customWidth="1"/>
    <col min="13005" max="13005" width="15" style="6" customWidth="1"/>
    <col min="13006" max="13006" width="13.42578125" style="6" customWidth="1"/>
    <col min="13007" max="13007" width="17.7109375" style="6" customWidth="1"/>
    <col min="13008" max="13008" width="21.7109375" style="6" customWidth="1"/>
    <col min="13009" max="13016" width="0" style="6" hidden="1" customWidth="1"/>
    <col min="13017" max="13258" width="9.140625" style="6"/>
    <col min="13259" max="13259" width="10.7109375" style="6" bestFit="1" customWidth="1"/>
    <col min="13260" max="13260" width="74" style="6" customWidth="1"/>
    <col min="13261" max="13261" width="15" style="6" customWidth="1"/>
    <col min="13262" max="13262" width="13.42578125" style="6" customWidth="1"/>
    <col min="13263" max="13263" width="17.7109375" style="6" customWidth="1"/>
    <col min="13264" max="13264" width="21.7109375" style="6" customWidth="1"/>
    <col min="13265" max="13272" width="0" style="6" hidden="1" customWidth="1"/>
    <col min="13273" max="13514" width="9.140625" style="6"/>
    <col min="13515" max="13515" width="10.7109375" style="6" bestFit="1" customWidth="1"/>
    <col min="13516" max="13516" width="74" style="6" customWidth="1"/>
    <col min="13517" max="13517" width="15" style="6" customWidth="1"/>
    <col min="13518" max="13518" width="13.42578125" style="6" customWidth="1"/>
    <col min="13519" max="13519" width="17.7109375" style="6" customWidth="1"/>
    <col min="13520" max="13520" width="21.7109375" style="6" customWidth="1"/>
    <col min="13521" max="13528" width="0" style="6" hidden="1" customWidth="1"/>
    <col min="13529" max="13770" width="9.140625" style="6"/>
    <col min="13771" max="13771" width="10.7109375" style="6" bestFit="1" customWidth="1"/>
    <col min="13772" max="13772" width="74" style="6" customWidth="1"/>
    <col min="13773" max="13773" width="15" style="6" customWidth="1"/>
    <col min="13774" max="13774" width="13.42578125" style="6" customWidth="1"/>
    <col min="13775" max="13775" width="17.7109375" style="6" customWidth="1"/>
    <col min="13776" max="13776" width="21.7109375" style="6" customWidth="1"/>
    <col min="13777" max="13784" width="0" style="6" hidden="1" customWidth="1"/>
    <col min="13785" max="14026" width="9.140625" style="6"/>
    <col min="14027" max="14027" width="10.7109375" style="6" bestFit="1" customWidth="1"/>
    <col min="14028" max="14028" width="74" style="6" customWidth="1"/>
    <col min="14029" max="14029" width="15" style="6" customWidth="1"/>
    <col min="14030" max="14030" width="13.42578125" style="6" customWidth="1"/>
    <col min="14031" max="14031" width="17.7109375" style="6" customWidth="1"/>
    <col min="14032" max="14032" width="21.7109375" style="6" customWidth="1"/>
    <col min="14033" max="14040" width="0" style="6" hidden="1" customWidth="1"/>
    <col min="14041" max="14282" width="9.140625" style="6"/>
    <col min="14283" max="14283" width="10.7109375" style="6" bestFit="1" customWidth="1"/>
    <col min="14284" max="14284" width="74" style="6" customWidth="1"/>
    <col min="14285" max="14285" width="15" style="6" customWidth="1"/>
    <col min="14286" max="14286" width="13.42578125" style="6" customWidth="1"/>
    <col min="14287" max="14287" width="17.7109375" style="6" customWidth="1"/>
    <col min="14288" max="14288" width="21.7109375" style="6" customWidth="1"/>
    <col min="14289" max="14296" width="0" style="6" hidden="1" customWidth="1"/>
    <col min="14297" max="14538" width="9.140625" style="6"/>
    <col min="14539" max="14539" width="10.7109375" style="6" bestFit="1" customWidth="1"/>
    <col min="14540" max="14540" width="74" style="6" customWidth="1"/>
    <col min="14541" max="14541" width="15" style="6" customWidth="1"/>
    <col min="14542" max="14542" width="13.42578125" style="6" customWidth="1"/>
    <col min="14543" max="14543" width="17.7109375" style="6" customWidth="1"/>
    <col min="14544" max="14544" width="21.7109375" style="6" customWidth="1"/>
    <col min="14545" max="14552" width="0" style="6" hidden="1" customWidth="1"/>
    <col min="14553" max="14794" width="9.140625" style="6"/>
    <col min="14795" max="14795" width="10.7109375" style="6" bestFit="1" customWidth="1"/>
    <col min="14796" max="14796" width="74" style="6" customWidth="1"/>
    <col min="14797" max="14797" width="15" style="6" customWidth="1"/>
    <col min="14798" max="14798" width="13.42578125" style="6" customWidth="1"/>
    <col min="14799" max="14799" width="17.7109375" style="6" customWidth="1"/>
    <col min="14800" max="14800" width="21.7109375" style="6" customWidth="1"/>
    <col min="14801" max="14808" width="0" style="6" hidden="1" customWidth="1"/>
    <col min="14809" max="15050" width="9.140625" style="6"/>
    <col min="15051" max="15051" width="10.7109375" style="6" bestFit="1" customWidth="1"/>
    <col min="15052" max="15052" width="74" style="6" customWidth="1"/>
    <col min="15053" max="15053" width="15" style="6" customWidth="1"/>
    <col min="15054" max="15054" width="13.42578125" style="6" customWidth="1"/>
    <col min="15055" max="15055" width="17.7109375" style="6" customWidth="1"/>
    <col min="15056" max="15056" width="21.7109375" style="6" customWidth="1"/>
    <col min="15057" max="15064" width="0" style="6" hidden="1" customWidth="1"/>
    <col min="15065" max="15306" width="9.140625" style="6"/>
    <col min="15307" max="15307" width="10.7109375" style="6" bestFit="1" customWidth="1"/>
    <col min="15308" max="15308" width="74" style="6" customWidth="1"/>
    <col min="15309" max="15309" width="15" style="6" customWidth="1"/>
    <col min="15310" max="15310" width="13.42578125" style="6" customWidth="1"/>
    <col min="15311" max="15311" width="17.7109375" style="6" customWidth="1"/>
    <col min="15312" max="15312" width="21.7109375" style="6" customWidth="1"/>
    <col min="15313" max="15320" width="0" style="6" hidden="1" customWidth="1"/>
    <col min="15321" max="15562" width="9.140625" style="6"/>
    <col min="15563" max="15563" width="10.7109375" style="6" bestFit="1" customWidth="1"/>
    <col min="15564" max="15564" width="74" style="6" customWidth="1"/>
    <col min="15565" max="15565" width="15" style="6" customWidth="1"/>
    <col min="15566" max="15566" width="13.42578125" style="6" customWidth="1"/>
    <col min="15567" max="15567" width="17.7109375" style="6" customWidth="1"/>
    <col min="15568" max="15568" width="21.7109375" style="6" customWidth="1"/>
    <col min="15569" max="15576" width="0" style="6" hidden="1" customWidth="1"/>
    <col min="15577" max="15818" width="9.140625" style="6"/>
    <col min="15819" max="15819" width="10.7109375" style="6" bestFit="1" customWidth="1"/>
    <col min="15820" max="15820" width="74" style="6" customWidth="1"/>
    <col min="15821" max="15821" width="15" style="6" customWidth="1"/>
    <col min="15822" max="15822" width="13.42578125" style="6" customWidth="1"/>
    <col min="15823" max="15823" width="17.7109375" style="6" customWidth="1"/>
    <col min="15824" max="15824" width="21.7109375" style="6" customWidth="1"/>
    <col min="15825" max="15832" width="0" style="6" hidden="1" customWidth="1"/>
    <col min="15833" max="16074" width="9.140625" style="6"/>
    <col min="16075" max="16075" width="10.7109375" style="6" bestFit="1" customWidth="1"/>
    <col min="16076" max="16076" width="74" style="6" customWidth="1"/>
    <col min="16077" max="16077" width="15" style="6" customWidth="1"/>
    <col min="16078" max="16078" width="13.42578125" style="6" customWidth="1"/>
    <col min="16079" max="16079" width="17.7109375" style="6" customWidth="1"/>
    <col min="16080" max="16080" width="21.7109375" style="6" customWidth="1"/>
    <col min="16081" max="16088" width="0" style="6" hidden="1" customWidth="1"/>
    <col min="16089" max="16384" width="9.140625" style="6"/>
  </cols>
  <sheetData>
    <row r="2" spans="1:6" ht="19.899999999999999">
      <c r="A2" s="1"/>
      <c r="B2" s="2"/>
    </row>
    <row r="3" spans="1:6">
      <c r="B3" s="8"/>
    </row>
    <row r="4" spans="1:6" ht="16.899999999999999" customHeight="1">
      <c r="A4" s="226" t="s">
        <v>0</v>
      </c>
      <c r="B4" s="227"/>
      <c r="C4" s="227"/>
      <c r="D4" s="227"/>
      <c r="E4" s="227"/>
      <c r="F4" s="227"/>
    </row>
    <row r="5" spans="1:6">
      <c r="B5" s="76"/>
      <c r="C5" s="76"/>
      <c r="D5" s="10"/>
      <c r="E5" s="9"/>
      <c r="F5" s="9"/>
    </row>
    <row r="6" spans="1:6">
      <c r="A6" s="11"/>
      <c r="B6" s="225" t="s">
        <v>1</v>
      </c>
      <c r="C6" s="225"/>
      <c r="D6" s="225"/>
      <c r="E6" s="9"/>
      <c r="F6" s="9"/>
    </row>
    <row r="7" spans="1:6">
      <c r="A7" s="11"/>
      <c r="B7" s="76"/>
      <c r="C7" s="76"/>
      <c r="D7" s="10"/>
      <c r="E7" s="9"/>
      <c r="F7" s="9"/>
    </row>
    <row r="9" spans="1:6" ht="33.6" customHeight="1">
      <c r="A9" s="13" t="s">
        <v>2</v>
      </c>
      <c r="B9" s="12" t="s">
        <v>3</v>
      </c>
      <c r="C9" s="13" t="s">
        <v>4</v>
      </c>
      <c r="D9" s="16" t="s">
        <v>588</v>
      </c>
      <c r="E9" s="17" t="s">
        <v>589</v>
      </c>
      <c r="F9" s="158" t="s">
        <v>590</v>
      </c>
    </row>
    <row r="10" spans="1:6">
      <c r="A10" s="18"/>
      <c r="B10" s="19"/>
      <c r="C10" s="18"/>
      <c r="D10" s="180"/>
      <c r="E10" s="20"/>
      <c r="F10" s="173"/>
    </row>
    <row r="11" spans="1:6">
      <c r="A11" s="13" t="s">
        <v>7</v>
      </c>
      <c r="B11" s="12" t="s">
        <v>8</v>
      </c>
      <c r="C11" s="18"/>
      <c r="D11" s="180"/>
      <c r="E11" s="20"/>
      <c r="F11" s="173"/>
    </row>
    <row r="12" spans="1:6">
      <c r="A12" s="18" t="s">
        <v>9</v>
      </c>
      <c r="B12" s="19" t="s">
        <v>10</v>
      </c>
      <c r="C12" s="18" t="s">
        <v>11</v>
      </c>
      <c r="D12" s="21">
        <v>1</v>
      </c>
      <c r="E12" s="22">
        <f>'BPU Bloc MT_RDC_TF'!D12</f>
        <v>0</v>
      </c>
      <c r="F12" s="159">
        <f>+D12*E12</f>
        <v>0</v>
      </c>
    </row>
    <row r="13" spans="1:6">
      <c r="A13" s="18" t="s">
        <v>12</v>
      </c>
      <c r="B13" s="19" t="s">
        <v>13</v>
      </c>
      <c r="C13" s="18" t="s">
        <v>11</v>
      </c>
      <c r="D13" s="21">
        <v>1</v>
      </c>
      <c r="E13" s="22">
        <f>'BPU Bloc MT_RDC_TF'!D13</f>
        <v>0</v>
      </c>
      <c r="F13" s="159">
        <f t="shared" ref="F13:F17" si="0">+D13*E13</f>
        <v>0</v>
      </c>
    </row>
    <row r="14" spans="1:6">
      <c r="A14" s="18" t="s">
        <v>14</v>
      </c>
      <c r="B14" s="19" t="s">
        <v>15</v>
      </c>
      <c r="C14" s="18" t="s">
        <v>11</v>
      </c>
      <c r="D14" s="21">
        <v>1</v>
      </c>
      <c r="E14" s="22">
        <f>'BPU Bloc MT_RDC_TF'!D14</f>
        <v>0</v>
      </c>
      <c r="F14" s="159"/>
    </row>
    <row r="15" spans="1:6">
      <c r="A15" s="44"/>
      <c r="B15" s="94" t="s">
        <v>16</v>
      </c>
      <c r="C15" s="31"/>
      <c r="D15" s="30"/>
      <c r="E15" s="30"/>
      <c r="F15" s="161">
        <f>SUM(F12:F14)</f>
        <v>0</v>
      </c>
    </row>
    <row r="16" spans="1:6">
      <c r="A16" s="13" t="s">
        <v>17</v>
      </c>
      <c r="B16" s="12" t="s">
        <v>18</v>
      </c>
      <c r="C16" s="18"/>
      <c r="D16" s="180"/>
      <c r="E16" s="180"/>
      <c r="F16" s="159"/>
    </row>
    <row r="17" spans="1:6">
      <c r="A17" s="18" t="s">
        <v>19</v>
      </c>
      <c r="B17" s="19" t="s">
        <v>20</v>
      </c>
      <c r="C17" s="18" t="s">
        <v>11</v>
      </c>
      <c r="D17" s="21">
        <v>1</v>
      </c>
      <c r="E17" s="22">
        <f>'BPU Bloc MT_RDC_TF'!D17</f>
        <v>0</v>
      </c>
      <c r="F17" s="159">
        <f t="shared" si="0"/>
        <v>0</v>
      </c>
    </row>
    <row r="18" spans="1:6">
      <c r="A18" s="174" t="s">
        <v>21</v>
      </c>
      <c r="B18" s="28" t="s">
        <v>22</v>
      </c>
      <c r="C18" s="29"/>
      <c r="D18" s="30"/>
      <c r="E18" s="22">
        <f>'BPU Bloc MT_RDC_TF'!D18</f>
        <v>0</v>
      </c>
      <c r="F18" s="159"/>
    </row>
    <row r="19" spans="1:6" ht="31.9" customHeight="1">
      <c r="A19" s="31" t="s">
        <v>23</v>
      </c>
      <c r="B19" s="19" t="s">
        <v>24</v>
      </c>
      <c r="C19" s="29" t="s">
        <v>25</v>
      </c>
      <c r="D19" s="21">
        <v>200.73</v>
      </c>
      <c r="E19" s="22">
        <f>'BPU Bloc MT_RDC_TF'!D19</f>
        <v>0</v>
      </c>
      <c r="F19" s="159">
        <f>+D19*E19</f>
        <v>0</v>
      </c>
    </row>
    <row r="20" spans="1:6">
      <c r="A20" s="32" t="s">
        <v>26</v>
      </c>
      <c r="B20" s="12" t="s">
        <v>27</v>
      </c>
      <c r="D20" s="30"/>
      <c r="E20" s="22">
        <f>'BPU Bloc MT_RDC_TF'!D20</f>
        <v>0</v>
      </c>
      <c r="F20" s="159"/>
    </row>
    <row r="21" spans="1:6" ht="33.6">
      <c r="A21" s="29" t="s">
        <v>28</v>
      </c>
      <c r="B21" s="33" t="s">
        <v>29</v>
      </c>
      <c r="C21" s="29" t="s">
        <v>25</v>
      </c>
      <c r="D21" s="21">
        <v>10.039999999999999</v>
      </c>
      <c r="E21" s="22">
        <f>'BPU Bloc MT_RDC_TF'!D21</f>
        <v>0</v>
      </c>
      <c r="F21" s="159">
        <f>+D21*E21</f>
        <v>0</v>
      </c>
    </row>
    <row r="22" spans="1:6" ht="17.45">
      <c r="A22" s="29" t="s">
        <v>30</v>
      </c>
      <c r="B22" s="33" t="s">
        <v>31</v>
      </c>
      <c r="C22" s="29" t="s">
        <v>25</v>
      </c>
      <c r="D22" s="21">
        <v>190.69</v>
      </c>
      <c r="E22" s="22">
        <f>'BPU Bloc MT_RDC_TF'!D22</f>
        <v>0</v>
      </c>
      <c r="F22" s="159">
        <f>+D22*E22</f>
        <v>0</v>
      </c>
    </row>
    <row r="23" spans="1:6" ht="33.6">
      <c r="A23" s="44"/>
      <c r="B23" s="94" t="s">
        <v>32</v>
      </c>
      <c r="C23" s="31"/>
      <c r="D23" s="30"/>
      <c r="E23" s="30"/>
      <c r="F23" s="161">
        <f>SUM(F17:F22)</f>
        <v>0</v>
      </c>
    </row>
    <row r="24" spans="1:6">
      <c r="A24" s="34" t="s">
        <v>33</v>
      </c>
      <c r="B24" s="16" t="s">
        <v>34</v>
      </c>
      <c r="C24" s="34"/>
      <c r="D24" s="30"/>
      <c r="E24" s="30"/>
      <c r="F24" s="175"/>
    </row>
    <row r="25" spans="1:6">
      <c r="A25" s="34" t="s">
        <v>35</v>
      </c>
      <c r="B25" s="16" t="s">
        <v>36</v>
      </c>
      <c r="C25" s="34"/>
      <c r="D25" s="30"/>
      <c r="E25" s="30"/>
      <c r="F25" s="175"/>
    </row>
    <row r="26" spans="1:6" ht="17.45">
      <c r="A26" s="31" t="s">
        <v>37</v>
      </c>
      <c r="B26" s="33" t="s">
        <v>38</v>
      </c>
      <c r="C26" s="29" t="s">
        <v>25</v>
      </c>
      <c r="D26" s="21">
        <v>8.3699999999999992</v>
      </c>
      <c r="E26" s="22">
        <f>'BPU Bloc MT_RDC_TF'!D26</f>
        <v>0</v>
      </c>
      <c r="F26" s="159">
        <f>+D26*E26</f>
        <v>0</v>
      </c>
    </row>
    <row r="27" spans="1:6" ht="17.45">
      <c r="A27" s="31" t="s">
        <v>39</v>
      </c>
      <c r="B27" s="33" t="s">
        <v>40</v>
      </c>
      <c r="C27" s="29" t="s">
        <v>25</v>
      </c>
      <c r="D27" s="21">
        <v>196.81</v>
      </c>
      <c r="E27" s="22">
        <f>'BPU Bloc MT_RDC_TF'!D27</f>
        <v>0</v>
      </c>
      <c r="F27" s="159">
        <f>+D27*E27</f>
        <v>0</v>
      </c>
    </row>
    <row r="28" spans="1:6" ht="17.45">
      <c r="A28" s="31" t="s">
        <v>41</v>
      </c>
      <c r="B28" s="33" t="s">
        <v>42</v>
      </c>
      <c r="C28" s="29" t="s">
        <v>25</v>
      </c>
      <c r="D28" s="21">
        <v>1.58</v>
      </c>
      <c r="E28" s="22">
        <f>'BPU Bloc MT_RDC_TF'!D28</f>
        <v>0</v>
      </c>
      <c r="F28" s="159">
        <f>+D28*E28</f>
        <v>0</v>
      </c>
    </row>
    <row r="29" spans="1:6" ht="17.45">
      <c r="A29" s="31" t="s">
        <v>43</v>
      </c>
      <c r="B29" s="33" t="s">
        <v>44</v>
      </c>
      <c r="C29" s="29" t="s">
        <v>25</v>
      </c>
      <c r="D29" s="21">
        <v>6.2</v>
      </c>
      <c r="E29" s="22">
        <f>'BPU Bloc MT_RDC_TF'!D29</f>
        <v>0</v>
      </c>
      <c r="F29" s="159">
        <f>+D29*E29</f>
        <v>0</v>
      </c>
    </row>
    <row r="30" spans="1:6">
      <c r="A30" s="34" t="s">
        <v>45</v>
      </c>
      <c r="B30" s="12" t="s">
        <v>46</v>
      </c>
      <c r="C30" s="31"/>
      <c r="D30" s="30"/>
      <c r="E30" s="22">
        <f>'BPU Bloc MT_RDC_TF'!D30</f>
        <v>0</v>
      </c>
      <c r="F30" s="161"/>
    </row>
    <row r="31" spans="1:6">
      <c r="A31" s="34"/>
      <c r="B31" s="16" t="s">
        <v>47</v>
      </c>
      <c r="C31" s="31"/>
      <c r="D31" s="30"/>
      <c r="E31" s="22">
        <f>'BPU Bloc MT_RDC_TF'!D31</f>
        <v>0</v>
      </c>
      <c r="F31" s="159"/>
    </row>
    <row r="32" spans="1:6" ht="17.45">
      <c r="A32" s="29" t="s">
        <v>48</v>
      </c>
      <c r="B32" s="33" t="s">
        <v>49</v>
      </c>
      <c r="C32" s="29" t="s">
        <v>25</v>
      </c>
      <c r="D32" s="21">
        <v>21.32</v>
      </c>
      <c r="E32" s="22">
        <f>'BPU Bloc MT_RDC_TF'!D32</f>
        <v>0</v>
      </c>
      <c r="F32" s="159">
        <f>+D32*E32</f>
        <v>0</v>
      </c>
    </row>
    <row r="33" spans="1:6" ht="17.45">
      <c r="A33" s="29" t="s">
        <v>50</v>
      </c>
      <c r="B33" s="33" t="s">
        <v>51</v>
      </c>
      <c r="C33" s="29" t="s">
        <v>25</v>
      </c>
      <c r="D33" s="21">
        <v>6.5299999999999994</v>
      </c>
      <c r="E33" s="22">
        <f>'BPU Bloc MT_RDC_TF'!D33</f>
        <v>0</v>
      </c>
      <c r="F33" s="159">
        <f>+D33*E33</f>
        <v>0</v>
      </c>
    </row>
    <row r="34" spans="1:6" ht="17.45">
      <c r="A34" s="29" t="s">
        <v>52</v>
      </c>
      <c r="B34" s="19" t="s">
        <v>53</v>
      </c>
      <c r="C34" s="29" t="s">
        <v>25</v>
      </c>
      <c r="D34" s="21">
        <v>17.190000000000001</v>
      </c>
      <c r="E34" s="22">
        <f>'BPU Bloc MT_RDC_TF'!D34</f>
        <v>0</v>
      </c>
      <c r="F34" s="159">
        <f>+D34*E34</f>
        <v>0</v>
      </c>
    </row>
    <row r="35" spans="1:6" ht="17.45">
      <c r="A35" s="29" t="s">
        <v>54</v>
      </c>
      <c r="B35" s="33" t="s">
        <v>55</v>
      </c>
      <c r="C35" s="29" t="s">
        <v>25</v>
      </c>
      <c r="D35" s="21">
        <v>79</v>
      </c>
      <c r="E35" s="22">
        <f>'BPU Bloc MT_RDC_TF'!D35</f>
        <v>0</v>
      </c>
      <c r="F35" s="159">
        <f>+D35*E35</f>
        <v>0</v>
      </c>
    </row>
    <row r="36" spans="1:6">
      <c r="A36" s="29"/>
      <c r="B36" s="16" t="s">
        <v>56</v>
      </c>
      <c r="C36" s="29"/>
      <c r="D36" s="30"/>
      <c r="E36" s="22">
        <f>'BPU Bloc MT_RDC_TF'!D36</f>
        <v>0</v>
      </c>
      <c r="F36" s="159"/>
    </row>
    <row r="37" spans="1:6" ht="17.45">
      <c r="A37" s="29" t="s">
        <v>57</v>
      </c>
      <c r="B37" s="33" t="s">
        <v>58</v>
      </c>
      <c r="C37" s="29" t="s">
        <v>25</v>
      </c>
      <c r="D37" s="21">
        <v>10.45</v>
      </c>
      <c r="E37" s="22">
        <f>'BPU Bloc MT_RDC_TF'!D37</f>
        <v>0</v>
      </c>
      <c r="F37" s="159">
        <f>+D37*E37</f>
        <v>0</v>
      </c>
    </row>
    <row r="38" spans="1:6" ht="17.45">
      <c r="A38" s="29" t="s">
        <v>59</v>
      </c>
      <c r="B38" s="33" t="s">
        <v>60</v>
      </c>
      <c r="C38" s="29" t="s">
        <v>25</v>
      </c>
      <c r="D38" s="21">
        <v>7</v>
      </c>
      <c r="E38" s="22">
        <f>'BPU Bloc MT_RDC_TF'!D38</f>
        <v>0</v>
      </c>
      <c r="F38" s="159">
        <f>+D38*E38</f>
        <v>0</v>
      </c>
    </row>
    <row r="39" spans="1:6">
      <c r="A39" s="34" t="s">
        <v>61</v>
      </c>
      <c r="B39" s="16" t="s">
        <v>62</v>
      </c>
      <c r="C39" s="29"/>
      <c r="D39" s="30"/>
      <c r="E39" s="22">
        <f>'BPU Bloc MT_RDC_TF'!D39</f>
        <v>0</v>
      </c>
      <c r="F39" s="159"/>
    </row>
    <row r="40" spans="1:6" ht="17.45">
      <c r="A40" s="29" t="s">
        <v>63</v>
      </c>
      <c r="B40" s="36" t="s">
        <v>64</v>
      </c>
      <c r="C40" s="29" t="s">
        <v>25</v>
      </c>
      <c r="D40" s="21">
        <v>39.5</v>
      </c>
      <c r="E40" s="22">
        <f>'BPU Bloc MT_RDC_TF'!D40</f>
        <v>0</v>
      </c>
      <c r="F40" s="159">
        <f>+D40*E40</f>
        <v>0</v>
      </c>
    </row>
    <row r="41" spans="1:6" ht="17.45">
      <c r="A41" s="29" t="s">
        <v>65</v>
      </c>
      <c r="B41" s="36" t="s">
        <v>66</v>
      </c>
      <c r="C41" s="29" t="s">
        <v>25</v>
      </c>
      <c r="D41" s="21">
        <v>46.23</v>
      </c>
      <c r="E41" s="22">
        <f>'BPU Bloc MT_RDC_TF'!D41</f>
        <v>0</v>
      </c>
      <c r="F41" s="159">
        <f>+D41*E41</f>
        <v>0</v>
      </c>
    </row>
    <row r="42" spans="1:6" ht="17.45">
      <c r="A42" s="29" t="s">
        <v>65</v>
      </c>
      <c r="B42" s="36" t="s">
        <v>67</v>
      </c>
      <c r="C42" s="29" t="s">
        <v>68</v>
      </c>
      <c r="D42" s="21">
        <v>750</v>
      </c>
      <c r="E42" s="22">
        <f>'BPU Bloc MT_RDC_TF'!D42</f>
        <v>0</v>
      </c>
      <c r="F42" s="159">
        <f>+D42*E42</f>
        <v>0</v>
      </c>
    </row>
    <row r="43" spans="1:6">
      <c r="A43" s="34" t="s">
        <v>69</v>
      </c>
      <c r="B43" s="39" t="s">
        <v>70</v>
      </c>
      <c r="C43" s="37"/>
      <c r="D43" s="30"/>
      <c r="E43" s="22">
        <f>'BPU Bloc MT_RDC_TF'!D43</f>
        <v>0</v>
      </c>
      <c r="F43" s="159"/>
    </row>
    <row r="44" spans="1:6" ht="17.45">
      <c r="A44" s="29" t="s">
        <v>71</v>
      </c>
      <c r="B44" s="40" t="s">
        <v>72</v>
      </c>
      <c r="C44" s="37" t="s">
        <v>73</v>
      </c>
      <c r="D44" s="21">
        <v>22.35</v>
      </c>
      <c r="E44" s="22">
        <f>'BPU Bloc MT_RDC_TF'!D44</f>
        <v>0</v>
      </c>
      <c r="F44" s="159">
        <f>+D44*E44</f>
        <v>0</v>
      </c>
    </row>
    <row r="45" spans="1:6">
      <c r="A45" s="34" t="s">
        <v>74</v>
      </c>
      <c r="B45" s="41" t="s">
        <v>75</v>
      </c>
      <c r="C45" s="37"/>
      <c r="D45" s="30"/>
      <c r="E45" s="22">
        <f>'BPU Bloc MT_RDC_TF'!D45</f>
        <v>0</v>
      </c>
      <c r="F45" s="159"/>
    </row>
    <row r="46" spans="1:6" ht="17.45">
      <c r="A46" s="29" t="s">
        <v>76</v>
      </c>
      <c r="B46" s="40" t="s">
        <v>77</v>
      </c>
      <c r="C46" s="37" t="s">
        <v>73</v>
      </c>
      <c r="D46" s="21">
        <v>3</v>
      </c>
      <c r="E46" s="22">
        <f>'BPU Bloc MT_RDC_TF'!D46</f>
        <v>0</v>
      </c>
      <c r="F46" s="159">
        <f>+D46*E46</f>
        <v>0</v>
      </c>
    </row>
    <row r="47" spans="1:6" ht="17.45">
      <c r="A47" s="29" t="s">
        <v>78</v>
      </c>
      <c r="B47" s="40" t="s">
        <v>79</v>
      </c>
      <c r="C47" s="37" t="s">
        <v>73</v>
      </c>
      <c r="D47" s="21">
        <v>5</v>
      </c>
      <c r="E47" s="22">
        <f>'BPU Bloc MT_RDC_TF'!D47</f>
        <v>0</v>
      </c>
      <c r="F47" s="159">
        <f>+D47*E47</f>
        <v>0</v>
      </c>
    </row>
    <row r="48" spans="1:6" ht="17.45">
      <c r="A48" s="29" t="s">
        <v>80</v>
      </c>
      <c r="B48" s="40" t="s">
        <v>81</v>
      </c>
      <c r="C48" s="37" t="s">
        <v>82</v>
      </c>
      <c r="D48" s="21">
        <v>44.9</v>
      </c>
      <c r="E48" s="22">
        <f>'BPU Bloc MT_RDC_TF'!D48</f>
        <v>0</v>
      </c>
      <c r="F48" s="159">
        <f t="shared" ref="F48" si="1">+D48*E48</f>
        <v>0</v>
      </c>
    </row>
    <row r="49" spans="1:6">
      <c r="A49" s="44"/>
      <c r="B49" s="94" t="s">
        <v>83</v>
      </c>
      <c r="C49" s="31"/>
      <c r="D49" s="30"/>
      <c r="E49" s="30"/>
      <c r="F49" s="161">
        <f>SUM(F26:F48)</f>
        <v>0</v>
      </c>
    </row>
    <row r="50" spans="1:6">
      <c r="A50" s="29"/>
      <c r="B50" s="43"/>
      <c r="C50" s="29"/>
      <c r="D50" s="30"/>
      <c r="E50" s="30"/>
      <c r="F50" s="159"/>
    </row>
    <row r="51" spans="1:6">
      <c r="A51" s="32" t="s">
        <v>84</v>
      </c>
      <c r="B51" s="28" t="s">
        <v>85</v>
      </c>
      <c r="C51" s="29"/>
      <c r="D51" s="30"/>
      <c r="E51" s="30"/>
      <c r="F51" s="159"/>
    </row>
    <row r="52" spans="1:6" ht="17.45">
      <c r="A52" s="29" t="s">
        <v>86</v>
      </c>
      <c r="B52" s="33" t="s">
        <v>87</v>
      </c>
      <c r="C52" s="29" t="s">
        <v>68</v>
      </c>
      <c r="D52" s="21">
        <v>878.55</v>
      </c>
      <c r="E52" s="22">
        <f>'BPU Bloc MT_RDC_TF'!D52</f>
        <v>0</v>
      </c>
      <c r="F52" s="159">
        <f>+D52*E52</f>
        <v>0</v>
      </c>
    </row>
    <row r="53" spans="1:6" ht="17.45">
      <c r="A53" s="29" t="s">
        <v>88</v>
      </c>
      <c r="B53" s="33" t="s">
        <v>89</v>
      </c>
      <c r="C53" s="29" t="s">
        <v>25</v>
      </c>
      <c r="D53" s="21">
        <v>219.64</v>
      </c>
      <c r="E53" s="22">
        <f>'BPU Bloc MT_RDC_TF'!D53</f>
        <v>0</v>
      </c>
      <c r="F53" s="159">
        <f>+D53*E53</f>
        <v>0</v>
      </c>
    </row>
    <row r="54" spans="1:6" ht="17.45">
      <c r="A54" s="29" t="s">
        <v>90</v>
      </c>
      <c r="B54" s="33" t="s">
        <v>91</v>
      </c>
      <c r="C54" s="29" t="s">
        <v>92</v>
      </c>
      <c r="D54" s="21">
        <v>409.05</v>
      </c>
      <c r="E54" s="22">
        <f>'BPU Bloc MT_RDC_TF'!D54</f>
        <v>0</v>
      </c>
      <c r="F54" s="176">
        <f>+D54*E54</f>
        <v>0</v>
      </c>
    </row>
    <row r="55" spans="1:6">
      <c r="A55" s="44"/>
      <c r="B55" s="94" t="s">
        <v>93</v>
      </c>
      <c r="C55" s="31"/>
      <c r="D55" s="30"/>
      <c r="E55" s="30"/>
      <c r="F55" s="161">
        <f>SUM(F52:F54)</f>
        <v>0</v>
      </c>
    </row>
    <row r="56" spans="1:6">
      <c r="A56" s="3"/>
      <c r="C56" s="44"/>
      <c r="E56" s="4"/>
    </row>
    <row r="57" spans="1:6">
      <c r="A57" s="32" t="s">
        <v>94</v>
      </c>
      <c r="B57" s="28" t="s">
        <v>95</v>
      </c>
      <c r="C57" s="29"/>
      <c r="D57" s="30"/>
      <c r="E57" s="30"/>
      <c r="F57" s="159"/>
    </row>
    <row r="58" spans="1:6">
      <c r="A58" s="34" t="s">
        <v>96</v>
      </c>
      <c r="B58" s="28" t="s">
        <v>56</v>
      </c>
      <c r="C58" s="29"/>
      <c r="D58" s="30"/>
      <c r="E58" s="30"/>
      <c r="F58" s="159"/>
    </row>
    <row r="59" spans="1:6">
      <c r="A59" s="29" t="s">
        <v>97</v>
      </c>
      <c r="B59" s="33" t="s">
        <v>98</v>
      </c>
      <c r="C59" s="29" t="s">
        <v>99</v>
      </c>
      <c r="D59" s="21">
        <v>409</v>
      </c>
      <c r="E59" s="22">
        <f>'BPU Bloc MT_RDC_TF'!D59</f>
        <v>0</v>
      </c>
      <c r="F59" s="159">
        <f>+D59*E59</f>
        <v>0</v>
      </c>
    </row>
    <row r="60" spans="1:6" ht="17.45">
      <c r="A60" s="29" t="s">
        <v>100</v>
      </c>
      <c r="B60" s="40" t="s">
        <v>101</v>
      </c>
      <c r="C60" s="29" t="s">
        <v>92</v>
      </c>
      <c r="D60" s="21">
        <v>1022</v>
      </c>
      <c r="E60" s="22">
        <f>'BPU Bloc MT_RDC_TF'!D60</f>
        <v>0</v>
      </c>
      <c r="F60" s="159">
        <f t="shared" ref="F60:F61" si="2">+D60*E60</f>
        <v>0</v>
      </c>
    </row>
    <row r="61" spans="1:6" ht="17.45">
      <c r="A61" s="29" t="s">
        <v>102</v>
      </c>
      <c r="B61" s="40" t="s">
        <v>103</v>
      </c>
      <c r="C61" s="29" t="s">
        <v>104</v>
      </c>
      <c r="D61" s="21">
        <v>75</v>
      </c>
      <c r="E61" s="22">
        <f>'BPU Bloc MT_RDC_TF'!D61</f>
        <v>0</v>
      </c>
      <c r="F61" s="159">
        <f t="shared" si="2"/>
        <v>0</v>
      </c>
    </row>
    <row r="62" spans="1:6">
      <c r="A62" s="44"/>
      <c r="B62" s="94" t="s">
        <v>105</v>
      </c>
      <c r="C62" s="31"/>
      <c r="D62" s="30"/>
      <c r="E62" s="30"/>
      <c r="F62" s="161">
        <f>SUM(F59:F61)</f>
        <v>0</v>
      </c>
    </row>
    <row r="63" spans="1:6">
      <c r="A63" s="45" t="s">
        <v>106</v>
      </c>
      <c r="B63" s="46" t="s">
        <v>107</v>
      </c>
      <c r="C63" s="29"/>
      <c r="D63" s="30"/>
      <c r="E63" s="30"/>
      <c r="F63" s="159"/>
    </row>
    <row r="64" spans="1:6">
      <c r="A64" s="47" t="s">
        <v>108</v>
      </c>
      <c r="B64" s="46" t="s">
        <v>56</v>
      </c>
      <c r="C64" s="29"/>
      <c r="D64" s="30"/>
      <c r="E64" s="30"/>
      <c r="F64" s="159"/>
    </row>
    <row r="65" spans="1:6">
      <c r="A65" s="47" t="s">
        <v>109</v>
      </c>
      <c r="B65" s="39" t="s">
        <v>110</v>
      </c>
      <c r="C65" s="29"/>
      <c r="D65" s="30"/>
      <c r="E65" s="30"/>
      <c r="F65" s="159"/>
    </row>
    <row r="66" spans="1:6" ht="33.6">
      <c r="A66" s="44" t="s">
        <v>111</v>
      </c>
      <c r="B66" s="33" t="s">
        <v>112</v>
      </c>
      <c r="C66" s="48" t="s">
        <v>113</v>
      </c>
      <c r="D66" s="21">
        <v>1023</v>
      </c>
      <c r="E66" s="22">
        <f>'BPU Bloc MT_RDC_TF'!D66</f>
        <v>0</v>
      </c>
      <c r="F66" s="159">
        <f>+D66*E66</f>
        <v>0</v>
      </c>
    </row>
    <row r="67" spans="1:6" ht="17.45">
      <c r="A67" s="44" t="s">
        <v>114</v>
      </c>
      <c r="B67" s="40" t="s">
        <v>115</v>
      </c>
      <c r="C67" s="48" t="s">
        <v>113</v>
      </c>
      <c r="D67" s="21">
        <v>244.4</v>
      </c>
      <c r="E67" s="22">
        <f>'BPU Bloc MT_RDC_TF'!D67</f>
        <v>0</v>
      </c>
      <c r="F67" s="159">
        <f>+D67*E67</f>
        <v>0</v>
      </c>
    </row>
    <row r="68" spans="1:6">
      <c r="A68" s="47" t="s">
        <v>116</v>
      </c>
      <c r="B68" s="39" t="s">
        <v>117</v>
      </c>
      <c r="C68" s="29"/>
      <c r="D68" s="30"/>
      <c r="E68" s="22">
        <f>'BPU Bloc MT_RDC_TF'!D68</f>
        <v>0</v>
      </c>
      <c r="F68" s="159"/>
    </row>
    <row r="69" spans="1:6">
      <c r="A69" s="44" t="s">
        <v>118</v>
      </c>
      <c r="B69" s="40" t="s">
        <v>119</v>
      </c>
      <c r="C69" s="29" t="s">
        <v>99</v>
      </c>
      <c r="D69" s="21">
        <v>397.5</v>
      </c>
      <c r="E69" s="22">
        <f>'BPU Bloc MT_RDC_TF'!D69</f>
        <v>0</v>
      </c>
      <c r="F69" s="159">
        <f>+D69*E69</f>
        <v>0</v>
      </c>
    </row>
    <row r="70" spans="1:6">
      <c r="A70" s="44" t="s">
        <v>120</v>
      </c>
      <c r="B70" s="40" t="s">
        <v>121</v>
      </c>
      <c r="C70" s="29" t="s">
        <v>99</v>
      </c>
      <c r="D70" s="21">
        <v>20</v>
      </c>
      <c r="E70" s="22">
        <f>'BPU Bloc MT_RDC_TF'!D70</f>
        <v>0</v>
      </c>
      <c r="F70" s="159">
        <f>+D70*E70</f>
        <v>0</v>
      </c>
    </row>
    <row r="71" spans="1:6">
      <c r="A71" s="44" t="s">
        <v>122</v>
      </c>
      <c r="B71" s="39" t="s">
        <v>123</v>
      </c>
      <c r="C71" s="29"/>
      <c r="D71" s="21"/>
      <c r="E71" s="22">
        <f>'BPU Bloc MT_RDC_TF'!D71</f>
        <v>0</v>
      </c>
      <c r="F71" s="159"/>
    </row>
    <row r="72" spans="1:6" ht="17.45">
      <c r="A72" s="44" t="s">
        <v>124</v>
      </c>
      <c r="B72" s="40" t="s">
        <v>125</v>
      </c>
      <c r="C72" s="48" t="s">
        <v>113</v>
      </c>
      <c r="D72" s="21">
        <v>750</v>
      </c>
      <c r="E72" s="22">
        <f>'BPU Bloc MT_RDC_TF'!D72</f>
        <v>0</v>
      </c>
      <c r="F72" s="159">
        <f>+D72*E72</f>
        <v>0</v>
      </c>
    </row>
    <row r="73" spans="1:6" ht="17.45">
      <c r="A73" s="44" t="s">
        <v>126</v>
      </c>
      <c r="B73" s="40" t="s">
        <v>127</v>
      </c>
      <c r="C73" s="48" t="s">
        <v>113</v>
      </c>
      <c r="D73" s="21">
        <v>95.55</v>
      </c>
      <c r="E73" s="22">
        <f>'BPU Bloc MT_RDC_TF'!D73</f>
        <v>0</v>
      </c>
      <c r="F73" s="159">
        <f>+D73*E73</f>
        <v>0</v>
      </c>
    </row>
    <row r="74" spans="1:6" ht="17.45">
      <c r="A74" s="44" t="s">
        <v>128</v>
      </c>
      <c r="B74" s="40" t="s">
        <v>129</v>
      </c>
      <c r="C74" s="48" t="s">
        <v>113</v>
      </c>
      <c r="D74" s="21">
        <v>20</v>
      </c>
      <c r="E74" s="22">
        <f>'BPU Bloc MT_RDC_TF'!D74</f>
        <v>0</v>
      </c>
      <c r="F74" s="159">
        <f t="shared" ref="F74:F75" si="3">+D74*E74</f>
        <v>0</v>
      </c>
    </row>
    <row r="75" spans="1:6" ht="17.45">
      <c r="A75" s="44" t="s">
        <v>130</v>
      </c>
      <c r="B75" s="40" t="s">
        <v>131</v>
      </c>
      <c r="C75" s="48" t="s">
        <v>113</v>
      </c>
      <c r="D75" s="21">
        <v>41.3</v>
      </c>
      <c r="E75" s="22">
        <f>'BPU Bloc MT_RDC_TF'!D75</f>
        <v>0</v>
      </c>
      <c r="F75" s="159">
        <f t="shared" si="3"/>
        <v>0</v>
      </c>
    </row>
    <row r="76" spans="1:6">
      <c r="A76" s="44"/>
      <c r="B76" s="94" t="s">
        <v>132</v>
      </c>
      <c r="C76" s="31"/>
      <c r="D76" s="30"/>
      <c r="E76" s="30"/>
      <c r="F76" s="161">
        <f>SUM(F65:F75)</f>
        <v>0</v>
      </c>
    </row>
    <row r="77" spans="1:6">
      <c r="A77" s="44"/>
      <c r="B77" s="31"/>
      <c r="C77" s="31"/>
      <c r="D77" s="30"/>
      <c r="E77" s="30"/>
      <c r="F77" s="161"/>
    </row>
    <row r="78" spans="1:6">
      <c r="A78" s="45" t="s">
        <v>133</v>
      </c>
      <c r="B78" s="46" t="s">
        <v>134</v>
      </c>
      <c r="C78" s="29"/>
      <c r="D78" s="49"/>
      <c r="E78" s="49"/>
      <c r="F78" s="159"/>
    </row>
    <row r="79" spans="1:6">
      <c r="A79" s="47" t="s">
        <v>135</v>
      </c>
      <c r="B79" s="50" t="s">
        <v>136</v>
      </c>
      <c r="C79" s="29"/>
      <c r="D79" s="49"/>
      <c r="E79" s="49"/>
      <c r="F79" s="159"/>
    </row>
    <row r="80" spans="1:6" ht="33.6">
      <c r="A80" s="44" t="s">
        <v>137</v>
      </c>
      <c r="B80" s="51" t="s">
        <v>138</v>
      </c>
      <c r="C80" s="29" t="s">
        <v>99</v>
      </c>
      <c r="D80" s="21">
        <v>186</v>
      </c>
      <c r="E80" s="22">
        <f>'BPU Bloc MT_RDC_TF'!D80</f>
        <v>0</v>
      </c>
      <c r="F80" s="159">
        <f t="shared" ref="F80" si="4">+D80*E80</f>
        <v>0</v>
      </c>
    </row>
    <row r="81" spans="1:6">
      <c r="A81" s="44"/>
      <c r="B81" s="94" t="s">
        <v>139</v>
      </c>
      <c r="C81" s="31"/>
      <c r="D81" s="30"/>
      <c r="E81" s="30"/>
      <c r="F81" s="161">
        <f>SUM(F80:F80)</f>
        <v>0</v>
      </c>
    </row>
    <row r="82" spans="1:6">
      <c r="A82" s="44"/>
      <c r="B82" s="50"/>
      <c r="C82" s="31"/>
      <c r="D82" s="49"/>
      <c r="E82" s="49"/>
      <c r="F82" s="159"/>
    </row>
    <row r="83" spans="1:6">
      <c r="A83" s="44"/>
      <c r="B83" s="44"/>
      <c r="C83" s="31"/>
      <c r="D83" s="30"/>
      <c r="E83" s="30"/>
      <c r="F83" s="159"/>
    </row>
    <row r="84" spans="1:6">
      <c r="A84" s="45" t="s">
        <v>140</v>
      </c>
      <c r="B84" s="46" t="s">
        <v>141</v>
      </c>
      <c r="C84" s="29"/>
      <c r="D84" s="30"/>
      <c r="E84" s="30"/>
      <c r="F84" s="159"/>
    </row>
    <row r="85" spans="1:6">
      <c r="A85" s="45" t="s">
        <v>142</v>
      </c>
      <c r="B85" s="46" t="s">
        <v>56</v>
      </c>
      <c r="C85" s="29"/>
      <c r="D85" s="30"/>
      <c r="E85" s="30"/>
      <c r="F85" s="159"/>
    </row>
    <row r="86" spans="1:6">
      <c r="A86" s="47" t="s">
        <v>143</v>
      </c>
      <c r="B86" s="46" t="s">
        <v>144</v>
      </c>
      <c r="C86" s="29"/>
      <c r="D86" s="30"/>
      <c r="E86" s="30"/>
      <c r="F86" s="159"/>
    </row>
    <row r="87" spans="1:6" ht="50.45">
      <c r="A87" s="18" t="s">
        <v>145</v>
      </c>
      <c r="B87" s="19" t="s">
        <v>146</v>
      </c>
      <c r="C87" s="52" t="s">
        <v>147</v>
      </c>
      <c r="D87" s="21">
        <v>9</v>
      </c>
      <c r="E87" s="22">
        <f>'BPU Bloc MT_RDC_TF'!D87</f>
        <v>0</v>
      </c>
      <c r="F87" s="159">
        <f>+D87*E87</f>
        <v>0</v>
      </c>
    </row>
    <row r="88" spans="1:6" ht="50.45">
      <c r="A88" s="18" t="s">
        <v>148</v>
      </c>
      <c r="B88" s="19" t="s">
        <v>149</v>
      </c>
      <c r="C88" s="52" t="s">
        <v>147</v>
      </c>
      <c r="D88" s="21">
        <v>1</v>
      </c>
      <c r="E88" s="22">
        <f>'BPU Bloc MT_RDC_TF'!D88</f>
        <v>0</v>
      </c>
      <c r="F88" s="159">
        <f t="shared" ref="F88:F112" si="5">+D88*E88</f>
        <v>0</v>
      </c>
    </row>
    <row r="89" spans="1:6" ht="50.45">
      <c r="A89" s="18" t="s">
        <v>150</v>
      </c>
      <c r="B89" s="19" t="s">
        <v>151</v>
      </c>
      <c r="C89" s="52" t="s">
        <v>147</v>
      </c>
      <c r="D89" s="21">
        <v>1</v>
      </c>
      <c r="E89" s="22">
        <f>'BPU Bloc MT_RDC_TF'!D89</f>
        <v>0</v>
      </c>
      <c r="F89" s="159">
        <f t="shared" si="5"/>
        <v>0</v>
      </c>
    </row>
    <row r="90" spans="1:6" ht="33.6">
      <c r="A90" s="18" t="s">
        <v>152</v>
      </c>
      <c r="B90" s="19" t="s">
        <v>153</v>
      </c>
      <c r="C90" s="52" t="s">
        <v>147</v>
      </c>
      <c r="D90" s="21">
        <v>11</v>
      </c>
      <c r="E90" s="22">
        <f>'BPU Bloc MT_RDC_TF'!D90</f>
        <v>0</v>
      </c>
      <c r="F90" s="159">
        <f t="shared" si="5"/>
        <v>0</v>
      </c>
    </row>
    <row r="91" spans="1:6" ht="33.6">
      <c r="A91" s="18" t="s">
        <v>154</v>
      </c>
      <c r="B91" s="19" t="s">
        <v>155</v>
      </c>
      <c r="C91" s="52" t="s">
        <v>147</v>
      </c>
      <c r="D91" s="21">
        <v>19</v>
      </c>
      <c r="E91" s="22">
        <f>'BPU Bloc MT_RDC_TF'!D91</f>
        <v>0</v>
      </c>
      <c r="F91" s="159">
        <f t="shared" si="5"/>
        <v>0</v>
      </c>
    </row>
    <row r="92" spans="1:6" ht="33.6">
      <c r="A92" s="18" t="s">
        <v>156</v>
      </c>
      <c r="B92" s="19" t="s">
        <v>157</v>
      </c>
      <c r="C92" s="52" t="s">
        <v>147</v>
      </c>
      <c r="D92" s="21">
        <v>7</v>
      </c>
      <c r="E92" s="22">
        <f>'BPU Bloc MT_RDC_TF'!D92</f>
        <v>0</v>
      </c>
      <c r="F92" s="159">
        <f t="shared" si="5"/>
        <v>0</v>
      </c>
    </row>
    <row r="93" spans="1:6" ht="33.6">
      <c r="A93" s="18" t="s">
        <v>158</v>
      </c>
      <c r="B93" s="19" t="s">
        <v>159</v>
      </c>
      <c r="C93" s="52" t="s">
        <v>147</v>
      </c>
      <c r="D93" s="21">
        <v>4</v>
      </c>
      <c r="E93" s="22">
        <f>'BPU Bloc MT_RDC_TF'!D93</f>
        <v>0</v>
      </c>
      <c r="F93" s="159">
        <f t="shared" si="5"/>
        <v>0</v>
      </c>
    </row>
    <row r="94" spans="1:6">
      <c r="A94" s="47" t="s">
        <v>160</v>
      </c>
      <c r="B94" s="46" t="s">
        <v>161</v>
      </c>
      <c r="C94" s="52"/>
      <c r="D94" s="21"/>
      <c r="E94" s="22">
        <f>'BPU Bloc MT_RDC_TF'!D94</f>
        <v>0</v>
      </c>
      <c r="F94" s="159">
        <f t="shared" si="5"/>
        <v>0</v>
      </c>
    </row>
    <row r="95" spans="1:6">
      <c r="A95" s="18" t="s">
        <v>160</v>
      </c>
      <c r="B95" s="19"/>
      <c r="C95" s="52"/>
      <c r="D95" s="21"/>
      <c r="E95" s="22">
        <f>'BPU Bloc MT_RDC_TF'!D95</f>
        <v>0</v>
      </c>
      <c r="F95" s="159">
        <f t="shared" si="5"/>
        <v>0</v>
      </c>
    </row>
    <row r="96" spans="1:6" ht="33.6">
      <c r="A96" s="18" t="s">
        <v>162</v>
      </c>
      <c r="B96" s="19" t="s">
        <v>163</v>
      </c>
      <c r="C96" s="52" t="s">
        <v>164</v>
      </c>
      <c r="D96" s="21">
        <v>6</v>
      </c>
      <c r="E96" s="22">
        <f>'BPU Bloc MT_RDC_TF'!D96</f>
        <v>0</v>
      </c>
      <c r="F96" s="159">
        <f t="shared" si="5"/>
        <v>0</v>
      </c>
    </row>
    <row r="97" spans="1:6" ht="33.6">
      <c r="A97" s="18" t="s">
        <v>165</v>
      </c>
      <c r="B97" s="19" t="s">
        <v>166</v>
      </c>
      <c r="C97" s="52" t="s">
        <v>164</v>
      </c>
      <c r="D97" s="21">
        <v>4</v>
      </c>
      <c r="E97" s="22">
        <f>'BPU Bloc MT_RDC_TF'!D97</f>
        <v>0</v>
      </c>
      <c r="F97" s="159">
        <f t="shared" si="5"/>
        <v>0</v>
      </c>
    </row>
    <row r="98" spans="1:6" ht="33.6">
      <c r="A98" s="18" t="s">
        <v>167</v>
      </c>
      <c r="B98" s="19" t="s">
        <v>168</v>
      </c>
      <c r="C98" s="52" t="s">
        <v>164</v>
      </c>
      <c r="D98" s="21">
        <v>2</v>
      </c>
      <c r="E98" s="22">
        <f>'BPU Bloc MT_RDC_TF'!D98</f>
        <v>0</v>
      </c>
      <c r="F98" s="159">
        <f t="shared" si="5"/>
        <v>0</v>
      </c>
    </row>
    <row r="99" spans="1:6" ht="33.6">
      <c r="A99" s="18" t="s">
        <v>169</v>
      </c>
      <c r="B99" s="19" t="s">
        <v>170</v>
      </c>
      <c r="C99" s="52" t="s">
        <v>164</v>
      </c>
      <c r="D99" s="21">
        <v>8</v>
      </c>
      <c r="E99" s="22">
        <f>'BPU Bloc MT_RDC_TF'!D99</f>
        <v>0</v>
      </c>
      <c r="F99" s="159">
        <f t="shared" si="5"/>
        <v>0</v>
      </c>
    </row>
    <row r="100" spans="1:6" ht="33.6">
      <c r="A100" s="18" t="s">
        <v>171</v>
      </c>
      <c r="B100" s="19" t="s">
        <v>172</v>
      </c>
      <c r="C100" s="52" t="s">
        <v>164</v>
      </c>
      <c r="D100" s="21">
        <v>8</v>
      </c>
      <c r="E100" s="22">
        <f>'BPU Bloc MT_RDC_TF'!D100</f>
        <v>0</v>
      </c>
      <c r="F100" s="159">
        <f t="shared" si="5"/>
        <v>0</v>
      </c>
    </row>
    <row r="101" spans="1:6" ht="33.6">
      <c r="A101" s="18" t="s">
        <v>173</v>
      </c>
      <c r="B101" s="19" t="s">
        <v>174</v>
      </c>
      <c r="C101" s="52" t="s">
        <v>164</v>
      </c>
      <c r="D101" s="21">
        <v>1</v>
      </c>
      <c r="E101" s="22">
        <f>'BPU Bloc MT_RDC_TF'!D101</f>
        <v>0</v>
      </c>
      <c r="F101" s="159">
        <f t="shared" si="5"/>
        <v>0</v>
      </c>
    </row>
    <row r="102" spans="1:6" ht="33.6">
      <c r="A102" s="18" t="s">
        <v>175</v>
      </c>
      <c r="B102" s="19" t="s">
        <v>176</v>
      </c>
      <c r="C102" s="52" t="s">
        <v>164</v>
      </c>
      <c r="D102" s="21">
        <v>11</v>
      </c>
      <c r="E102" s="22">
        <f>'BPU Bloc MT_RDC_TF'!D102</f>
        <v>0</v>
      </c>
      <c r="F102" s="159">
        <f t="shared" si="5"/>
        <v>0</v>
      </c>
    </row>
    <row r="103" spans="1:6">
      <c r="A103" s="18" t="s">
        <v>177</v>
      </c>
      <c r="B103" s="19"/>
      <c r="C103" s="52"/>
      <c r="D103" s="21"/>
      <c r="E103" s="22">
        <f>'BPU Bloc MT_RDC_TF'!D103</f>
        <v>0</v>
      </c>
      <c r="F103" s="159">
        <f t="shared" si="5"/>
        <v>0</v>
      </c>
    </row>
    <row r="104" spans="1:6" ht="33.6">
      <c r="A104" s="18" t="s">
        <v>178</v>
      </c>
      <c r="B104" s="19" t="s">
        <v>179</v>
      </c>
      <c r="C104" s="52" t="s">
        <v>164</v>
      </c>
      <c r="D104" s="21">
        <v>1</v>
      </c>
      <c r="E104" s="22">
        <f>'BPU Bloc MT_RDC_TF'!D104</f>
        <v>0</v>
      </c>
      <c r="F104" s="159">
        <f t="shared" si="5"/>
        <v>0</v>
      </c>
    </row>
    <row r="105" spans="1:6" ht="33.6">
      <c r="A105" s="18" t="s">
        <v>180</v>
      </c>
      <c r="B105" s="19" t="s">
        <v>181</v>
      </c>
      <c r="C105" s="52" t="s">
        <v>164</v>
      </c>
      <c r="D105" s="21">
        <v>1</v>
      </c>
      <c r="E105" s="22">
        <f>'BPU Bloc MT_RDC_TF'!D105</f>
        <v>0</v>
      </c>
      <c r="F105" s="159">
        <f t="shared" si="5"/>
        <v>0</v>
      </c>
    </row>
    <row r="106" spans="1:6">
      <c r="A106" s="47" t="s">
        <v>182</v>
      </c>
      <c r="B106" s="39" t="s">
        <v>183</v>
      </c>
      <c r="C106" s="29"/>
      <c r="D106" s="21"/>
      <c r="E106" s="22">
        <f>'BPU Bloc MT_RDC_TF'!D106</f>
        <v>0</v>
      </c>
      <c r="F106" s="159">
        <f t="shared" si="5"/>
        <v>0</v>
      </c>
    </row>
    <row r="107" spans="1:6">
      <c r="A107" s="44" t="s">
        <v>184</v>
      </c>
      <c r="B107" s="38" t="s">
        <v>185</v>
      </c>
      <c r="C107" s="29" t="s">
        <v>99</v>
      </c>
      <c r="D107" s="21">
        <v>70</v>
      </c>
      <c r="E107" s="22">
        <f>'BPU Bloc MT_RDC_TF'!D107</f>
        <v>0</v>
      </c>
      <c r="F107" s="159">
        <f t="shared" si="5"/>
        <v>0</v>
      </c>
    </row>
    <row r="108" spans="1:6">
      <c r="A108" s="44" t="s">
        <v>186</v>
      </c>
      <c r="B108" s="40" t="s">
        <v>187</v>
      </c>
      <c r="C108" s="29" t="s">
        <v>99</v>
      </c>
      <c r="D108" s="21"/>
      <c r="E108" s="22">
        <f>'BPU Bloc MT_RDC_TF'!D108</f>
        <v>0</v>
      </c>
      <c r="F108" s="159">
        <f t="shared" si="5"/>
        <v>0</v>
      </c>
    </row>
    <row r="109" spans="1:6">
      <c r="A109" s="44" t="s">
        <v>188</v>
      </c>
      <c r="B109" s="40" t="s">
        <v>189</v>
      </c>
      <c r="C109" s="29" t="s">
        <v>190</v>
      </c>
      <c r="D109" s="21">
        <v>188</v>
      </c>
      <c r="E109" s="22">
        <f>'BPU Bloc MT_RDC_TF'!D109</f>
        <v>0</v>
      </c>
      <c r="F109" s="159">
        <f t="shared" si="5"/>
        <v>0</v>
      </c>
    </row>
    <row r="110" spans="1:6">
      <c r="A110" s="44" t="s">
        <v>191</v>
      </c>
      <c r="B110" s="40" t="s">
        <v>192</v>
      </c>
      <c r="C110" s="29" t="s">
        <v>99</v>
      </c>
      <c r="D110" s="21">
        <v>132</v>
      </c>
      <c r="E110" s="22">
        <f>'BPU Bloc MT_RDC_TF'!D110</f>
        <v>0</v>
      </c>
      <c r="F110" s="159">
        <f t="shared" si="5"/>
        <v>0</v>
      </c>
    </row>
    <row r="111" spans="1:6">
      <c r="A111" s="44" t="s">
        <v>193</v>
      </c>
      <c r="B111" s="40" t="s">
        <v>194</v>
      </c>
      <c r="C111" s="29" t="s">
        <v>164</v>
      </c>
      <c r="D111" s="21">
        <v>20</v>
      </c>
      <c r="E111" s="22">
        <f>'BPU Bloc MT_RDC_TF'!D111</f>
        <v>0</v>
      </c>
      <c r="F111" s="159">
        <f t="shared" si="5"/>
        <v>0</v>
      </c>
    </row>
    <row r="112" spans="1:6" ht="17.45">
      <c r="A112" s="44" t="s">
        <v>195</v>
      </c>
      <c r="B112" s="40" t="s">
        <v>196</v>
      </c>
      <c r="C112" s="29" t="s">
        <v>92</v>
      </c>
      <c r="D112" s="21">
        <v>6</v>
      </c>
      <c r="E112" s="22">
        <f>'BPU Bloc MT_RDC_TF'!D112</f>
        <v>0</v>
      </c>
      <c r="F112" s="159">
        <f t="shared" si="5"/>
        <v>0</v>
      </c>
    </row>
    <row r="113" spans="1:6">
      <c r="A113" s="44"/>
      <c r="B113" s="94" t="s">
        <v>197</v>
      </c>
      <c r="C113" s="31"/>
      <c r="D113" s="30"/>
      <c r="E113" s="30"/>
      <c r="F113" s="161">
        <f>SUM(F87:F112)</f>
        <v>0</v>
      </c>
    </row>
    <row r="114" spans="1:6">
      <c r="A114" s="44"/>
      <c r="B114" s="44"/>
      <c r="C114" s="44"/>
      <c r="D114" s="30"/>
      <c r="E114" s="30"/>
      <c r="F114" s="159"/>
    </row>
    <row r="115" spans="1:6">
      <c r="A115" s="45" t="s">
        <v>198</v>
      </c>
      <c r="B115" s="46" t="s">
        <v>199</v>
      </c>
      <c r="C115" s="29"/>
      <c r="D115" s="30"/>
      <c r="E115" s="30"/>
      <c r="F115" s="159"/>
    </row>
    <row r="116" spans="1:6">
      <c r="A116" s="47" t="s">
        <v>200</v>
      </c>
      <c r="B116" s="46" t="s">
        <v>56</v>
      </c>
      <c r="C116" s="29"/>
      <c r="D116" s="30"/>
      <c r="E116" s="30"/>
      <c r="F116" s="159"/>
    </row>
    <row r="117" spans="1:6" ht="17.45">
      <c r="A117" s="44" t="s">
        <v>201</v>
      </c>
      <c r="B117" s="40" t="s">
        <v>202</v>
      </c>
      <c r="C117" s="29" t="s">
        <v>203</v>
      </c>
      <c r="D117" s="21">
        <v>1053.49</v>
      </c>
      <c r="E117" s="22">
        <f>'BPU Bloc MT_RDC_TF'!D117</f>
        <v>0</v>
      </c>
      <c r="F117" s="159">
        <f>+D117*E117</f>
        <v>0</v>
      </c>
    </row>
    <row r="118" spans="1:6" ht="17.45">
      <c r="A118" s="44" t="s">
        <v>204</v>
      </c>
      <c r="B118" s="40" t="s">
        <v>205</v>
      </c>
      <c r="C118" s="29" t="s">
        <v>203</v>
      </c>
      <c r="D118" s="21">
        <v>750</v>
      </c>
      <c r="E118" s="22">
        <f>'BPU Bloc MT_RDC_TF'!D118</f>
        <v>0</v>
      </c>
      <c r="F118" s="159">
        <f>+D118*E118</f>
        <v>0</v>
      </c>
    </row>
    <row r="119" spans="1:6" ht="33.6">
      <c r="A119" s="44" t="s">
        <v>206</v>
      </c>
      <c r="B119" s="33" t="s">
        <v>207</v>
      </c>
      <c r="C119" s="29" t="s">
        <v>208</v>
      </c>
      <c r="D119" s="21">
        <f>172*0.6</f>
        <v>103.2</v>
      </c>
      <c r="E119" s="22">
        <f>'BPU Bloc MT_RDC_TF'!D119</f>
        <v>0</v>
      </c>
      <c r="F119" s="159">
        <f>+D119*E119</f>
        <v>0</v>
      </c>
    </row>
    <row r="120" spans="1:6">
      <c r="A120" s="44" t="s">
        <v>209</v>
      </c>
      <c r="B120" s="40" t="s">
        <v>210</v>
      </c>
      <c r="C120" s="29" t="s">
        <v>11</v>
      </c>
      <c r="D120" s="21">
        <v>1</v>
      </c>
      <c r="E120" s="22">
        <f>'BPU Bloc MT_RDC_TF'!D120</f>
        <v>0</v>
      </c>
      <c r="F120" s="159">
        <f>+D120*E120</f>
        <v>0</v>
      </c>
    </row>
    <row r="121" spans="1:6" ht="17.45">
      <c r="A121" s="44" t="s">
        <v>211</v>
      </c>
      <c r="B121" s="177" t="s">
        <v>212</v>
      </c>
      <c r="C121" s="29" t="s">
        <v>203</v>
      </c>
      <c r="D121" s="21"/>
      <c r="E121" s="22">
        <f>'BPU Bloc MT_RDC_TF'!D121</f>
        <v>0</v>
      </c>
      <c r="F121" s="159">
        <f>+D121*E121</f>
        <v>0</v>
      </c>
    </row>
    <row r="122" spans="1:6">
      <c r="A122" s="44"/>
      <c r="B122" s="177"/>
      <c r="C122" s="29"/>
      <c r="D122" s="21"/>
      <c r="E122" s="22">
        <f>'BPU Bloc MT_RDC_TF'!D122</f>
        <v>0</v>
      </c>
      <c r="F122" s="159"/>
    </row>
    <row r="123" spans="1:6">
      <c r="A123" s="44"/>
      <c r="B123" s="94" t="s">
        <v>213</v>
      </c>
      <c r="C123" s="31"/>
      <c r="D123" s="30"/>
      <c r="E123" s="30"/>
      <c r="F123" s="161">
        <f>SUM(F117:F121)</f>
        <v>0</v>
      </c>
    </row>
    <row r="124" spans="1:6">
      <c r="A124" s="44"/>
      <c r="B124" s="54"/>
      <c r="C124" s="44"/>
      <c r="D124" s="30"/>
      <c r="E124" s="30"/>
      <c r="F124" s="159"/>
    </row>
    <row r="125" spans="1:6">
      <c r="A125" s="45" t="s">
        <v>214</v>
      </c>
      <c r="B125" s="46" t="s">
        <v>215</v>
      </c>
      <c r="C125" s="29"/>
      <c r="D125" s="30"/>
      <c r="E125" s="30"/>
      <c r="F125" s="159"/>
    </row>
    <row r="126" spans="1:6">
      <c r="A126" s="47" t="s">
        <v>216</v>
      </c>
      <c r="B126" s="46" t="s">
        <v>56</v>
      </c>
      <c r="C126" s="29"/>
      <c r="D126" s="30"/>
      <c r="E126" s="30"/>
      <c r="F126" s="159"/>
    </row>
    <row r="127" spans="1:6">
      <c r="A127" s="47" t="s">
        <v>217</v>
      </c>
      <c r="B127" s="39" t="s">
        <v>218</v>
      </c>
      <c r="C127" s="29"/>
      <c r="D127" s="30"/>
      <c r="E127" s="30"/>
      <c r="F127" s="159"/>
    </row>
    <row r="128" spans="1:6">
      <c r="A128" s="44" t="s">
        <v>219</v>
      </c>
      <c r="B128" s="40" t="s">
        <v>220</v>
      </c>
      <c r="C128" s="29" t="s">
        <v>221</v>
      </c>
      <c r="D128" s="21">
        <v>1</v>
      </c>
      <c r="E128" s="22">
        <f>'BPU Bloc MT_RDC_TF'!D128</f>
        <v>0</v>
      </c>
      <c r="F128" s="159">
        <f>+E128*D128</f>
        <v>0</v>
      </c>
    </row>
    <row r="129" spans="1:6" ht="33.6">
      <c r="A129" s="44" t="s">
        <v>222</v>
      </c>
      <c r="B129" s="33" t="s">
        <v>223</v>
      </c>
      <c r="C129" s="29" t="s">
        <v>221</v>
      </c>
      <c r="D129" s="21">
        <v>1</v>
      </c>
      <c r="E129" s="22">
        <f>'BPU Bloc MT_RDC_TF'!D129</f>
        <v>0</v>
      </c>
      <c r="F129" s="159">
        <f>+E129*D129</f>
        <v>0</v>
      </c>
    </row>
    <row r="130" spans="1:6">
      <c r="A130" s="47" t="s">
        <v>224</v>
      </c>
      <c r="B130" s="39" t="s">
        <v>225</v>
      </c>
      <c r="C130" s="29"/>
      <c r="D130" s="21"/>
      <c r="E130" s="22">
        <f>'BPU Bloc MT_RDC_TF'!D130</f>
        <v>0</v>
      </c>
      <c r="F130" s="159"/>
    </row>
    <row r="131" spans="1:6" ht="33.6">
      <c r="A131" s="44" t="s">
        <v>226</v>
      </c>
      <c r="B131" s="33" t="s">
        <v>227</v>
      </c>
      <c r="C131" s="29" t="s">
        <v>221</v>
      </c>
      <c r="D131" s="21">
        <v>1</v>
      </c>
      <c r="E131" s="22">
        <f>'BPU Bloc MT_RDC_TF'!D131</f>
        <v>0</v>
      </c>
      <c r="F131" s="159">
        <f>+E131*D131</f>
        <v>0</v>
      </c>
    </row>
    <row r="132" spans="1:6">
      <c r="A132" s="47" t="s">
        <v>228</v>
      </c>
      <c r="B132" s="46" t="s">
        <v>229</v>
      </c>
      <c r="C132" s="29"/>
      <c r="D132" s="30"/>
      <c r="E132" s="22">
        <f>'BPU Bloc MT_RDC_TF'!D132</f>
        <v>0</v>
      </c>
      <c r="F132" s="159"/>
    </row>
    <row r="133" spans="1:6">
      <c r="A133" s="44" t="s">
        <v>230</v>
      </c>
      <c r="B133" s="40" t="s">
        <v>231</v>
      </c>
      <c r="C133" s="29" t="s">
        <v>232</v>
      </c>
      <c r="D133" s="21">
        <v>13</v>
      </c>
      <c r="E133" s="22">
        <f>'BPU Bloc MT_RDC_TF'!D133</f>
        <v>0</v>
      </c>
      <c r="F133" s="159">
        <f>+D133*E133</f>
        <v>0</v>
      </c>
    </row>
    <row r="134" spans="1:6">
      <c r="A134" s="44" t="s">
        <v>233</v>
      </c>
      <c r="B134" s="40" t="s">
        <v>234</v>
      </c>
      <c r="C134" s="29" t="s">
        <v>232</v>
      </c>
      <c r="D134" s="21"/>
      <c r="E134" s="22">
        <f>'BPU Bloc MT_RDC_TF'!D134</f>
        <v>0</v>
      </c>
      <c r="F134" s="159">
        <f>+D134*E134</f>
        <v>0</v>
      </c>
    </row>
    <row r="135" spans="1:6">
      <c r="A135" s="44" t="s">
        <v>235</v>
      </c>
      <c r="B135" s="40" t="s">
        <v>236</v>
      </c>
      <c r="C135" s="29" t="s">
        <v>232</v>
      </c>
      <c r="D135" s="21">
        <v>18</v>
      </c>
      <c r="E135" s="22">
        <f>'BPU Bloc MT_RDC_TF'!D135</f>
        <v>0</v>
      </c>
      <c r="F135" s="159">
        <f>+D135*E135</f>
        <v>0</v>
      </c>
    </row>
    <row r="136" spans="1:6">
      <c r="A136" s="44" t="s">
        <v>237</v>
      </c>
      <c r="B136" s="40" t="s">
        <v>238</v>
      </c>
      <c r="C136" s="29" t="s">
        <v>232</v>
      </c>
      <c r="D136" s="21">
        <v>2</v>
      </c>
      <c r="E136" s="22">
        <f>'BPU Bloc MT_RDC_TF'!D136</f>
        <v>0</v>
      </c>
      <c r="F136" s="159">
        <f t="shared" ref="F136:F137" si="6">+D136*E136</f>
        <v>0</v>
      </c>
    </row>
    <row r="137" spans="1:6">
      <c r="A137" s="44" t="s">
        <v>239</v>
      </c>
      <c r="B137" s="40" t="s">
        <v>240</v>
      </c>
      <c r="C137" s="29" t="s">
        <v>232</v>
      </c>
      <c r="D137" s="21">
        <v>8</v>
      </c>
      <c r="E137" s="22">
        <f>'BPU Bloc MT_RDC_TF'!D137</f>
        <v>0</v>
      </c>
      <c r="F137" s="159">
        <f t="shared" si="6"/>
        <v>0</v>
      </c>
    </row>
    <row r="138" spans="1:6">
      <c r="A138" s="44"/>
      <c r="B138" s="94" t="s">
        <v>241</v>
      </c>
      <c r="C138" s="31"/>
      <c r="D138" s="30"/>
      <c r="E138" s="30">
        <f>'BPU Bloc MT_RDC_TF'!D138</f>
        <v>0</v>
      </c>
      <c r="F138" s="161">
        <f>SUM(F128:F137)</f>
        <v>0</v>
      </c>
    </row>
    <row r="139" spans="1:6">
      <c r="A139" s="55"/>
      <c r="B139" s="56"/>
      <c r="C139" s="57"/>
      <c r="D139" s="58"/>
      <c r="E139" s="22">
        <f>'BPU Bloc MT_RDC_TF'!D139</f>
        <v>0</v>
      </c>
      <c r="F139" s="4"/>
    </row>
    <row r="140" spans="1:6">
      <c r="A140" s="15" t="s">
        <v>242</v>
      </c>
      <c r="B140" s="60" t="s">
        <v>243</v>
      </c>
      <c r="C140" s="6"/>
      <c r="D140" s="6"/>
      <c r="E140" s="22">
        <f>'BPU Bloc MT_RDC_TF'!D140</f>
        <v>0</v>
      </c>
      <c r="F140" s="179"/>
    </row>
    <row r="141" spans="1:6">
      <c r="A141" s="34" t="s">
        <v>244</v>
      </c>
      <c r="B141" s="39" t="s">
        <v>245</v>
      </c>
      <c r="C141" s="40"/>
      <c r="D141" s="40"/>
      <c r="E141" s="22">
        <f>'BPU Bloc MT_RDC_TF'!D141</f>
        <v>0</v>
      </c>
      <c r="F141" s="112"/>
    </row>
    <row r="142" spans="1:6">
      <c r="A142" s="29" t="s">
        <v>246</v>
      </c>
      <c r="B142" s="39" t="s">
        <v>247</v>
      </c>
      <c r="C142" s="13"/>
      <c r="D142" s="16"/>
      <c r="E142" s="22"/>
      <c r="F142" s="158"/>
    </row>
    <row r="143" spans="1:6">
      <c r="A143" s="34" t="s">
        <v>248</v>
      </c>
      <c r="B143" s="39" t="s">
        <v>249</v>
      </c>
      <c r="C143" s="38"/>
      <c r="D143" s="61"/>
      <c r="E143" s="22">
        <f>'BPU Bloc MT_RDC_TF'!D143</f>
        <v>0</v>
      </c>
      <c r="F143" s="163"/>
    </row>
    <row r="144" spans="1:6" ht="33.6">
      <c r="A144" s="29" t="s">
        <v>250</v>
      </c>
      <c r="B144" s="33" t="s">
        <v>251</v>
      </c>
      <c r="C144" s="29" t="s">
        <v>221</v>
      </c>
      <c r="D144" s="21"/>
      <c r="E144" s="22">
        <f>'BPU Bloc MT_RDC_TF'!D144</f>
        <v>0</v>
      </c>
      <c r="F144" s="159">
        <f>+E144*D144</f>
        <v>0</v>
      </c>
    </row>
    <row r="145" spans="1:6" ht="33.6">
      <c r="A145" s="29" t="s">
        <v>252</v>
      </c>
      <c r="B145" s="33" t="s">
        <v>253</v>
      </c>
      <c r="C145" s="29" t="s">
        <v>221</v>
      </c>
      <c r="D145" s="21">
        <v>1</v>
      </c>
      <c r="E145" s="22">
        <f>'BPU Bloc MT_RDC_TF'!D145</f>
        <v>0</v>
      </c>
      <c r="F145" s="159">
        <f>+E145*D145</f>
        <v>0</v>
      </c>
    </row>
    <row r="146" spans="1:6" ht="33.6">
      <c r="A146" s="29" t="s">
        <v>254</v>
      </c>
      <c r="B146" s="33" t="s">
        <v>255</v>
      </c>
      <c r="C146" s="29" t="s">
        <v>232</v>
      </c>
      <c r="D146" s="21">
        <v>1</v>
      </c>
      <c r="E146" s="22">
        <f>'BPU Bloc MT_RDC_TF'!D146</f>
        <v>0</v>
      </c>
      <c r="F146" s="159">
        <f>+E146*D146</f>
        <v>0</v>
      </c>
    </row>
    <row r="147" spans="1:6">
      <c r="A147" s="34" t="s">
        <v>256</v>
      </c>
      <c r="B147" s="16" t="s">
        <v>257</v>
      </c>
      <c r="C147" s="29"/>
      <c r="D147" s="61"/>
      <c r="E147" s="22">
        <f>'BPU Bloc MT_RDC_TF'!D147</f>
        <v>0</v>
      </c>
      <c r="F147" s="159"/>
    </row>
    <row r="148" spans="1:6" ht="50.45">
      <c r="A148" s="29" t="s">
        <v>258</v>
      </c>
      <c r="B148" s="19" t="s">
        <v>259</v>
      </c>
      <c r="C148" s="29" t="s">
        <v>221</v>
      </c>
      <c r="D148" s="21">
        <v>1</v>
      </c>
      <c r="E148" s="22">
        <f>'BPU Bloc MT_RDC_TF'!D148</f>
        <v>0</v>
      </c>
      <c r="F148" s="159">
        <f>+E148*D148</f>
        <v>0</v>
      </c>
    </row>
    <row r="149" spans="1:6">
      <c r="A149" s="34" t="s">
        <v>260</v>
      </c>
      <c r="B149" s="16" t="s">
        <v>261</v>
      </c>
      <c r="C149" s="29"/>
      <c r="D149" s="61"/>
      <c r="E149" s="22">
        <f>'BPU Bloc MT_RDC_TF'!D149</f>
        <v>0</v>
      </c>
      <c r="F149" s="159"/>
    </row>
    <row r="150" spans="1:6">
      <c r="A150" s="34"/>
      <c r="B150" s="33" t="s">
        <v>262</v>
      </c>
      <c r="C150" s="29" t="s">
        <v>232</v>
      </c>
      <c r="D150" s="21">
        <v>2</v>
      </c>
      <c r="E150" s="22">
        <f>'BPU Bloc MT_RDC_TF'!D150</f>
        <v>0</v>
      </c>
      <c r="F150" s="159">
        <f>+E150*D150</f>
        <v>0</v>
      </c>
    </row>
    <row r="151" spans="1:6">
      <c r="A151" s="34" t="s">
        <v>263</v>
      </c>
      <c r="B151" s="39" t="s">
        <v>264</v>
      </c>
      <c r="C151" s="29"/>
      <c r="D151" s="61"/>
      <c r="E151" s="22">
        <f>'BPU Bloc MT_RDC_TF'!D151</f>
        <v>0</v>
      </c>
      <c r="F151" s="159"/>
    </row>
    <row r="152" spans="1:6">
      <c r="A152" s="29" t="s">
        <v>265</v>
      </c>
      <c r="B152" s="33" t="s">
        <v>266</v>
      </c>
      <c r="C152" s="29" t="s">
        <v>221</v>
      </c>
      <c r="D152" s="21">
        <v>1</v>
      </c>
      <c r="E152" s="22">
        <f>'BPU Bloc MT_RDC_TF'!D152</f>
        <v>0</v>
      </c>
      <c r="F152" s="159">
        <f>+E152*D152</f>
        <v>0</v>
      </c>
    </row>
    <row r="153" spans="1:6">
      <c r="A153" s="29" t="s">
        <v>267</v>
      </c>
      <c r="B153" s="33" t="s">
        <v>268</v>
      </c>
      <c r="C153" s="29" t="s">
        <v>221</v>
      </c>
      <c r="D153" s="21">
        <v>1</v>
      </c>
      <c r="E153" s="22">
        <f>'BPU Bloc MT_RDC_TF'!D153</f>
        <v>0</v>
      </c>
      <c r="F153" s="159">
        <f>+E153*D153</f>
        <v>0</v>
      </c>
    </row>
    <row r="154" spans="1:6">
      <c r="A154" s="29" t="s">
        <v>269</v>
      </c>
      <c r="B154" s="33" t="s">
        <v>270</v>
      </c>
      <c r="C154" s="29" t="s">
        <v>221</v>
      </c>
      <c r="D154" s="21">
        <v>1</v>
      </c>
      <c r="E154" s="22">
        <f>'BPU Bloc MT_RDC_TF'!D154</f>
        <v>0</v>
      </c>
      <c r="F154" s="159">
        <f>+E154*D154</f>
        <v>0</v>
      </c>
    </row>
    <row r="155" spans="1:6">
      <c r="A155" s="29" t="s">
        <v>271</v>
      </c>
      <c r="B155" s="33" t="s">
        <v>272</v>
      </c>
      <c r="C155" s="29" t="s">
        <v>221</v>
      </c>
      <c r="D155" s="21">
        <v>1</v>
      </c>
      <c r="E155" s="22">
        <f>'BPU Bloc MT_RDC_TF'!D155</f>
        <v>0</v>
      </c>
      <c r="F155" s="159">
        <f>+E155*D155</f>
        <v>0</v>
      </c>
    </row>
    <row r="156" spans="1:6">
      <c r="A156" s="34" t="s">
        <v>273</v>
      </c>
      <c r="B156" s="39" t="s">
        <v>274</v>
      </c>
      <c r="C156" s="29"/>
      <c r="D156" s="21"/>
      <c r="E156" s="22">
        <f>'BPU Bloc MT_RDC_TF'!D156</f>
        <v>0</v>
      </c>
      <c r="F156" s="159"/>
    </row>
    <row r="157" spans="1:6">
      <c r="A157" s="29" t="s">
        <v>275</v>
      </c>
      <c r="B157" s="33" t="s">
        <v>276</v>
      </c>
      <c r="C157" s="29" t="s">
        <v>221</v>
      </c>
      <c r="D157" s="21">
        <v>1</v>
      </c>
      <c r="E157" s="22">
        <f>'BPU Bloc MT_RDC_TF'!D157</f>
        <v>0</v>
      </c>
      <c r="F157" s="159">
        <f>+E157*D157</f>
        <v>0</v>
      </c>
    </row>
    <row r="158" spans="1:6">
      <c r="A158" s="34" t="s">
        <v>277</v>
      </c>
      <c r="B158" s="39" t="s">
        <v>278</v>
      </c>
      <c r="C158" s="29"/>
      <c r="D158" s="61"/>
      <c r="E158" s="22">
        <f>'BPU Bloc MT_RDC_TF'!D158</f>
        <v>0</v>
      </c>
      <c r="F158" s="159"/>
    </row>
    <row r="159" spans="1:6">
      <c r="A159" s="29" t="s">
        <v>279</v>
      </c>
      <c r="B159" s="38" t="s">
        <v>280</v>
      </c>
      <c r="C159" s="29" t="s">
        <v>232</v>
      </c>
      <c r="D159" s="21">
        <v>42</v>
      </c>
      <c r="E159" s="22">
        <f>'BPU Bloc MT_RDC_TF'!D159</f>
        <v>0</v>
      </c>
      <c r="F159" s="159">
        <f>+E159*D159</f>
        <v>0</v>
      </c>
    </row>
    <row r="160" spans="1:6">
      <c r="A160" s="29" t="s">
        <v>281</v>
      </c>
      <c r="B160" s="38" t="s">
        <v>282</v>
      </c>
      <c r="C160" s="29" t="s">
        <v>232</v>
      </c>
      <c r="D160" s="21">
        <v>19</v>
      </c>
      <c r="E160" s="22">
        <f>'BPU Bloc MT_RDC_TF'!D160</f>
        <v>0</v>
      </c>
      <c r="F160" s="159">
        <f>+E160*D160</f>
        <v>0</v>
      </c>
    </row>
    <row r="161" spans="1:6">
      <c r="A161" s="29" t="s">
        <v>283</v>
      </c>
      <c r="B161" s="63" t="s">
        <v>284</v>
      </c>
      <c r="C161" s="29" t="s">
        <v>232</v>
      </c>
      <c r="D161" s="21">
        <v>14</v>
      </c>
      <c r="E161" s="22">
        <f>'BPU Bloc MT_RDC_TF'!D161</f>
        <v>0</v>
      </c>
      <c r="F161" s="159"/>
    </row>
    <row r="162" spans="1:6">
      <c r="A162" s="34" t="s">
        <v>285</v>
      </c>
      <c r="B162" s="39" t="s">
        <v>286</v>
      </c>
      <c r="C162" s="29"/>
      <c r="D162" s="61"/>
      <c r="E162" s="22">
        <f>'BPU Bloc MT_RDC_TF'!D162</f>
        <v>0</v>
      </c>
      <c r="F162" s="159"/>
    </row>
    <row r="163" spans="1:6">
      <c r="A163" s="29" t="s">
        <v>287</v>
      </c>
      <c r="B163" s="40" t="s">
        <v>288</v>
      </c>
      <c r="C163" s="29" t="s">
        <v>232</v>
      </c>
      <c r="D163" s="21">
        <v>65</v>
      </c>
      <c r="E163" s="22">
        <f>'BPU Bloc MT_RDC_TF'!D163</f>
        <v>0</v>
      </c>
      <c r="F163" s="159">
        <f>+E163*D163</f>
        <v>0</v>
      </c>
    </row>
    <row r="164" spans="1:6">
      <c r="A164" s="29" t="s">
        <v>289</v>
      </c>
      <c r="B164" s="40" t="s">
        <v>290</v>
      </c>
      <c r="C164" s="29" t="s">
        <v>232</v>
      </c>
      <c r="D164" s="21">
        <v>15</v>
      </c>
      <c r="E164" s="22">
        <f>'BPU Bloc MT_RDC_TF'!D164</f>
        <v>0</v>
      </c>
      <c r="F164" s="159">
        <f>+E164*D164</f>
        <v>0</v>
      </c>
    </row>
    <row r="165" spans="1:6">
      <c r="A165" s="29" t="s">
        <v>291</v>
      </c>
      <c r="B165" s="40" t="s">
        <v>292</v>
      </c>
      <c r="C165" s="29" t="s">
        <v>232</v>
      </c>
      <c r="D165" s="21"/>
      <c r="E165" s="22">
        <f>'BPU Bloc MT_RDC_TF'!D165</f>
        <v>0</v>
      </c>
      <c r="F165" s="159">
        <f>+E165*D165</f>
        <v>0</v>
      </c>
    </row>
    <row r="166" spans="1:6">
      <c r="A166" s="34" t="s">
        <v>293</v>
      </c>
      <c r="B166" s="39" t="s">
        <v>294</v>
      </c>
      <c r="C166" s="29"/>
      <c r="D166" s="61"/>
      <c r="E166" s="22">
        <f>'BPU Bloc MT_RDC_TF'!D166</f>
        <v>0</v>
      </c>
      <c r="F166" s="159"/>
    </row>
    <row r="167" spans="1:6">
      <c r="A167" s="29" t="s">
        <v>295</v>
      </c>
      <c r="B167" s="40" t="s">
        <v>296</v>
      </c>
      <c r="C167" s="29" t="s">
        <v>232</v>
      </c>
      <c r="D167" s="21">
        <v>80</v>
      </c>
      <c r="E167" s="22">
        <f>'BPU Bloc MT_RDC_TF'!D167</f>
        <v>0</v>
      </c>
      <c r="F167" s="159">
        <f>+E167*D167</f>
        <v>0</v>
      </c>
    </row>
    <row r="168" spans="1:6">
      <c r="A168" s="34" t="s">
        <v>297</v>
      </c>
      <c r="B168" s="64" t="s">
        <v>298</v>
      </c>
      <c r="C168" s="29"/>
      <c r="D168" s="61"/>
      <c r="E168" s="22">
        <f>'BPU Bloc MT_RDC_TF'!D168</f>
        <v>0</v>
      </c>
      <c r="F168" s="159"/>
    </row>
    <row r="169" spans="1:6">
      <c r="A169" s="65" t="s">
        <v>299</v>
      </c>
      <c r="B169" s="40" t="s">
        <v>300</v>
      </c>
      <c r="C169" s="37" t="s">
        <v>232</v>
      </c>
      <c r="D169" s="21">
        <v>10</v>
      </c>
      <c r="E169" s="22">
        <f>'BPU Bloc MT_RDC_TF'!D169</f>
        <v>0</v>
      </c>
      <c r="F169" s="159">
        <f>+E169*D169</f>
        <v>0</v>
      </c>
    </row>
    <row r="170" spans="1:6">
      <c r="A170" s="65" t="s">
        <v>301</v>
      </c>
      <c r="B170" s="40" t="s">
        <v>302</v>
      </c>
      <c r="C170" s="37" t="s">
        <v>232</v>
      </c>
      <c r="D170" s="21">
        <v>4</v>
      </c>
      <c r="E170" s="22">
        <f>'BPU Bloc MT_RDC_TF'!D170</f>
        <v>0</v>
      </c>
      <c r="F170" s="159">
        <f>+E170*D170</f>
        <v>0</v>
      </c>
    </row>
    <row r="171" spans="1:6">
      <c r="A171" s="65" t="s">
        <v>303</v>
      </c>
      <c r="B171" s="40" t="s">
        <v>304</v>
      </c>
      <c r="C171" s="37" t="s">
        <v>232</v>
      </c>
      <c r="D171" s="21">
        <v>3</v>
      </c>
      <c r="E171" s="22">
        <f>'BPU Bloc MT_RDC_TF'!D171</f>
        <v>0</v>
      </c>
      <c r="F171" s="159">
        <f>+E171*D171</f>
        <v>0</v>
      </c>
    </row>
    <row r="172" spans="1:6">
      <c r="A172" s="66" t="s">
        <v>305</v>
      </c>
      <c r="B172" s="39" t="s">
        <v>306</v>
      </c>
      <c r="C172" s="37"/>
      <c r="D172" s="61">
        <v>0</v>
      </c>
      <c r="E172" s="22">
        <f>'BPU Bloc MT_RDC_TF'!D172</f>
        <v>0</v>
      </c>
      <c r="F172" s="159"/>
    </row>
    <row r="173" spans="1:6">
      <c r="A173" s="65" t="s">
        <v>307</v>
      </c>
      <c r="B173" s="40" t="s">
        <v>308</v>
      </c>
      <c r="C173" s="37" t="s">
        <v>221</v>
      </c>
      <c r="D173" s="21">
        <v>1</v>
      </c>
      <c r="E173" s="22">
        <f>'BPU Bloc MT_RDC_TF'!D173</f>
        <v>0</v>
      </c>
      <c r="F173" s="159">
        <f>+E173*D173</f>
        <v>0</v>
      </c>
    </row>
    <row r="174" spans="1:6">
      <c r="A174" s="65" t="s">
        <v>309</v>
      </c>
      <c r="B174" s="40" t="s">
        <v>310</v>
      </c>
      <c r="C174" s="37" t="s">
        <v>232</v>
      </c>
      <c r="D174" s="21">
        <v>5</v>
      </c>
      <c r="E174" s="22">
        <f>'BPU Bloc MT_RDC_TF'!D174</f>
        <v>0</v>
      </c>
      <c r="F174" s="159">
        <f>+E174*D174</f>
        <v>0</v>
      </c>
    </row>
    <row r="176" spans="1:6">
      <c r="A176" s="44"/>
      <c r="B176" s="94" t="s">
        <v>311</v>
      </c>
      <c r="C176" s="31"/>
      <c r="D176" s="30"/>
      <c r="E176" s="22"/>
      <c r="F176" s="161">
        <f>SUM(F142:F174)</f>
        <v>0</v>
      </c>
    </row>
    <row r="177" spans="1:8">
      <c r="B177" s="119" t="s">
        <v>312</v>
      </c>
      <c r="C177" s="31"/>
      <c r="D177" s="30"/>
      <c r="E177" s="30"/>
      <c r="F177" s="67">
        <f>F15+F176+F138+F123+F113+F81+F76+F62+F55+F49+F23</f>
        <v>0</v>
      </c>
    </row>
    <row r="179" spans="1:8">
      <c r="E179" s="4"/>
      <c r="F179" s="4"/>
      <c r="G179" s="4"/>
      <c r="H179" s="4"/>
    </row>
    <row r="180" spans="1:8" ht="16.899999999999999" customHeight="1">
      <c r="A180" s="226" t="s">
        <v>313</v>
      </c>
      <c r="B180" s="227"/>
      <c r="C180" s="227"/>
      <c r="D180" s="227"/>
      <c r="E180" s="227"/>
      <c r="F180" s="227"/>
      <c r="G180" s="4"/>
      <c r="H180" s="4"/>
    </row>
    <row r="181" spans="1:8">
      <c r="A181" s="182"/>
      <c r="B181" s="182"/>
      <c r="C181" s="183"/>
      <c r="D181" s="184"/>
      <c r="E181" s="184"/>
      <c r="F181" s="183"/>
      <c r="G181" s="4"/>
      <c r="H181" s="4"/>
    </row>
    <row r="182" spans="1:8">
      <c r="A182" s="185" t="s">
        <v>2</v>
      </c>
      <c r="B182" s="186" t="s">
        <v>314</v>
      </c>
      <c r="C182" s="187" t="s">
        <v>315</v>
      </c>
      <c r="D182" s="188" t="s">
        <v>591</v>
      </c>
      <c r="E182" s="188" t="s">
        <v>592</v>
      </c>
      <c r="F182" s="188" t="s">
        <v>593</v>
      </c>
      <c r="G182" s="4"/>
      <c r="H182" s="4"/>
    </row>
    <row r="183" spans="1:8">
      <c r="A183" s="13" t="s">
        <v>7</v>
      </c>
      <c r="B183" s="189" t="s">
        <v>8</v>
      </c>
      <c r="C183" s="187"/>
      <c r="D183" s="188"/>
      <c r="E183" s="190"/>
      <c r="F183" s="190"/>
    </row>
    <row r="184" spans="1:8">
      <c r="A184" s="18" t="s">
        <v>9</v>
      </c>
      <c r="B184" s="191" t="s">
        <v>10</v>
      </c>
      <c r="C184" s="192" t="s">
        <v>11</v>
      </c>
      <c r="D184" s="190">
        <v>1</v>
      </c>
      <c r="E184" s="22">
        <f>+'BPU Bloc MT_RDC_TF'!D184</f>
        <v>0</v>
      </c>
      <c r="F184" s="22">
        <f>D184*E184</f>
        <v>0</v>
      </c>
    </row>
    <row r="185" spans="1:8">
      <c r="A185" s="13" t="s">
        <v>21</v>
      </c>
      <c r="B185" s="193" t="s">
        <v>22</v>
      </c>
      <c r="C185" s="187"/>
      <c r="D185" s="190"/>
      <c r="E185" s="22"/>
      <c r="F185" s="22"/>
    </row>
    <row r="186" spans="1:8">
      <c r="A186" s="31" t="s">
        <v>23</v>
      </c>
      <c r="B186" s="191" t="s">
        <v>24</v>
      </c>
      <c r="C186" s="192" t="s">
        <v>316</v>
      </c>
      <c r="D186" s="190">
        <v>53</v>
      </c>
      <c r="E186" s="22">
        <f>+'BPU Bloc MT_RDC_TF'!D186</f>
        <v>0</v>
      </c>
      <c r="F186" s="22">
        <f t="shared" ref="F186:F246" si="7">D186*E186</f>
        <v>0</v>
      </c>
    </row>
    <row r="187" spans="1:8">
      <c r="A187" s="194"/>
      <c r="B187" s="195"/>
      <c r="C187" s="192"/>
      <c r="D187" s="190"/>
      <c r="E187" s="22"/>
      <c r="F187" s="22"/>
    </row>
    <row r="188" spans="1:8">
      <c r="A188" s="32" t="s">
        <v>26</v>
      </c>
      <c r="B188" s="189" t="s">
        <v>27</v>
      </c>
      <c r="C188" s="192"/>
      <c r="D188" s="190"/>
      <c r="E188" s="22"/>
      <c r="F188" s="22"/>
    </row>
    <row r="189" spans="1:8" ht="33.6">
      <c r="A189" s="29" t="s">
        <v>28</v>
      </c>
      <c r="B189" s="196" t="s">
        <v>29</v>
      </c>
      <c r="C189" s="192" t="s">
        <v>316</v>
      </c>
      <c r="D189" s="190">
        <v>37</v>
      </c>
      <c r="E189" s="22">
        <f>+'BPU Bloc MT_RDC_TF'!D189</f>
        <v>0</v>
      </c>
      <c r="F189" s="22">
        <f t="shared" si="7"/>
        <v>0</v>
      </c>
    </row>
    <row r="190" spans="1:8">
      <c r="A190" s="194"/>
      <c r="B190" s="194"/>
      <c r="C190" s="192"/>
      <c r="D190" s="190"/>
      <c r="E190" s="22"/>
      <c r="F190" s="22"/>
    </row>
    <row r="191" spans="1:8">
      <c r="A191" s="197" t="s">
        <v>33</v>
      </c>
      <c r="B191" s="197" t="s">
        <v>34</v>
      </c>
      <c r="C191" s="187"/>
      <c r="D191" s="190"/>
      <c r="E191" s="22"/>
      <c r="F191" s="22"/>
    </row>
    <row r="192" spans="1:8">
      <c r="A192" s="197" t="s">
        <v>35</v>
      </c>
      <c r="B192" s="197" t="s">
        <v>36</v>
      </c>
      <c r="C192" s="187"/>
      <c r="D192" s="190"/>
      <c r="E192" s="22"/>
      <c r="F192" s="22"/>
    </row>
    <row r="193" spans="1:6">
      <c r="A193" s="194" t="s">
        <v>37</v>
      </c>
      <c r="B193" s="194" t="s">
        <v>38</v>
      </c>
      <c r="C193" s="192" t="s">
        <v>316</v>
      </c>
      <c r="D193" s="190">
        <v>1</v>
      </c>
      <c r="E193" s="22">
        <f>+'BPU Bloc MT_RDC_TF'!D193</f>
        <v>0</v>
      </c>
      <c r="F193" s="22">
        <f t="shared" si="7"/>
        <v>0</v>
      </c>
    </row>
    <row r="194" spans="1:6">
      <c r="A194" s="194" t="s">
        <v>39</v>
      </c>
      <c r="B194" s="194" t="s">
        <v>40</v>
      </c>
      <c r="C194" s="192" t="s">
        <v>316</v>
      </c>
      <c r="D194" s="190">
        <v>3.4</v>
      </c>
      <c r="E194" s="22">
        <f>+'BPU Bloc MT_RDC_TF'!D194</f>
        <v>0</v>
      </c>
      <c r="F194" s="22">
        <f t="shared" si="7"/>
        <v>0</v>
      </c>
    </row>
    <row r="195" spans="1:6">
      <c r="A195" s="194" t="s">
        <v>41</v>
      </c>
      <c r="B195" s="194" t="s">
        <v>317</v>
      </c>
      <c r="C195" s="192" t="s">
        <v>99</v>
      </c>
      <c r="D195" s="190">
        <v>2</v>
      </c>
      <c r="E195" s="22">
        <f>+'BPU Bloc MT_RDC_TF'!D195</f>
        <v>0</v>
      </c>
      <c r="F195" s="22">
        <f t="shared" si="7"/>
        <v>0</v>
      </c>
    </row>
    <row r="196" spans="1:6">
      <c r="A196" s="194" t="s">
        <v>43</v>
      </c>
      <c r="B196" s="194" t="s">
        <v>318</v>
      </c>
      <c r="C196" s="192" t="s">
        <v>316</v>
      </c>
      <c r="D196" s="190">
        <v>1.8</v>
      </c>
      <c r="E196" s="22">
        <f>+'BPU Bloc MT_RDC_TF'!D196</f>
        <v>0</v>
      </c>
      <c r="F196" s="22">
        <f t="shared" si="7"/>
        <v>0</v>
      </c>
    </row>
    <row r="197" spans="1:6">
      <c r="A197" s="197"/>
      <c r="B197" s="194"/>
      <c r="C197" s="187"/>
      <c r="D197" s="190"/>
      <c r="E197" s="22"/>
      <c r="F197" s="22"/>
    </row>
    <row r="198" spans="1:6">
      <c r="A198" s="197" t="s">
        <v>45</v>
      </c>
      <c r="B198" s="197" t="s">
        <v>319</v>
      </c>
      <c r="C198" s="187"/>
      <c r="D198" s="190"/>
      <c r="E198" s="22"/>
      <c r="F198" s="22"/>
    </row>
    <row r="199" spans="1:6">
      <c r="A199" s="197"/>
      <c r="B199" s="197" t="s">
        <v>47</v>
      </c>
      <c r="C199" s="187"/>
      <c r="D199" s="190"/>
      <c r="E199" s="22"/>
      <c r="F199" s="22"/>
    </row>
    <row r="200" spans="1:6">
      <c r="A200" s="194" t="s">
        <v>50</v>
      </c>
      <c r="B200" s="195" t="s">
        <v>320</v>
      </c>
      <c r="C200" s="192" t="s">
        <v>316</v>
      </c>
      <c r="D200" s="190">
        <v>2</v>
      </c>
      <c r="E200" s="22">
        <f>+'BPU Bloc MT_RDC_TF'!D200</f>
        <v>0</v>
      </c>
      <c r="F200" s="22">
        <f t="shared" si="7"/>
        <v>0</v>
      </c>
    </row>
    <row r="201" spans="1:6" ht="27.6">
      <c r="A201" s="194" t="s">
        <v>52</v>
      </c>
      <c r="B201" s="195" t="s">
        <v>321</v>
      </c>
      <c r="C201" s="192" t="s">
        <v>316</v>
      </c>
      <c r="D201" s="190">
        <v>2.8</v>
      </c>
      <c r="E201" s="22">
        <f>+'BPU Bloc MT_RDC_TF'!D201</f>
        <v>0</v>
      </c>
      <c r="F201" s="22">
        <f t="shared" si="7"/>
        <v>0</v>
      </c>
    </row>
    <row r="202" spans="1:6">
      <c r="A202" s="194" t="s">
        <v>54</v>
      </c>
      <c r="B202" s="194" t="s">
        <v>322</v>
      </c>
      <c r="C202" s="192" t="s">
        <v>316</v>
      </c>
      <c r="D202" s="190">
        <v>3</v>
      </c>
      <c r="E202" s="22">
        <f>+'BPU Bloc MT_RDC_TF'!D202</f>
        <v>0</v>
      </c>
      <c r="F202" s="22">
        <f t="shared" si="7"/>
        <v>0</v>
      </c>
    </row>
    <row r="203" spans="1:6" ht="27.6">
      <c r="A203" s="194" t="s">
        <v>57</v>
      </c>
      <c r="B203" s="194" t="s">
        <v>323</v>
      </c>
      <c r="C203" s="192" t="s">
        <v>316</v>
      </c>
      <c r="D203" s="190">
        <v>0.3</v>
      </c>
      <c r="E203" s="22">
        <f>+'BPU Bloc MT_RDC_TF'!D203</f>
        <v>0</v>
      </c>
      <c r="F203" s="22">
        <f t="shared" si="7"/>
        <v>0</v>
      </c>
    </row>
    <row r="204" spans="1:6">
      <c r="A204" s="194"/>
      <c r="B204" s="194"/>
      <c r="C204" s="192"/>
      <c r="D204" s="190"/>
      <c r="E204" s="22"/>
      <c r="F204" s="22"/>
    </row>
    <row r="205" spans="1:6">
      <c r="A205" s="197" t="s">
        <v>59</v>
      </c>
      <c r="B205" s="197" t="s">
        <v>324</v>
      </c>
      <c r="C205" s="198"/>
      <c r="D205" s="190"/>
      <c r="E205" s="22"/>
      <c r="F205" s="22"/>
    </row>
    <row r="206" spans="1:6">
      <c r="A206" s="194" t="s">
        <v>325</v>
      </c>
      <c r="B206" s="194" t="s">
        <v>326</v>
      </c>
      <c r="C206" s="192" t="s">
        <v>316</v>
      </c>
      <c r="D206" s="190">
        <v>0.7</v>
      </c>
      <c r="E206" s="22">
        <f>+'BPU Bloc MT_RDC_TF'!D206</f>
        <v>0</v>
      </c>
      <c r="F206" s="22">
        <f t="shared" si="7"/>
        <v>0</v>
      </c>
    </row>
    <row r="207" spans="1:6">
      <c r="A207" s="199"/>
      <c r="B207" s="199"/>
      <c r="C207" s="200"/>
      <c r="D207" s="190"/>
      <c r="E207" s="22"/>
      <c r="F207" s="22"/>
    </row>
    <row r="208" spans="1:6">
      <c r="A208" s="197" t="s">
        <v>84</v>
      </c>
      <c r="B208" s="197" t="s">
        <v>85</v>
      </c>
      <c r="C208" s="187"/>
      <c r="D208" s="190"/>
      <c r="E208" s="22"/>
      <c r="F208" s="22"/>
    </row>
    <row r="209" spans="1:6">
      <c r="A209" s="194" t="s">
        <v>86</v>
      </c>
      <c r="B209" s="194" t="s">
        <v>327</v>
      </c>
      <c r="C209" s="192" t="s">
        <v>328</v>
      </c>
      <c r="D209" s="190">
        <v>2.1</v>
      </c>
      <c r="E209" s="22">
        <f>+'BPU Bloc MT_RDC_TF'!D209</f>
        <v>0</v>
      </c>
      <c r="F209" s="22">
        <f t="shared" si="7"/>
        <v>0</v>
      </c>
    </row>
    <row r="210" spans="1:6">
      <c r="A210" s="194" t="s">
        <v>88</v>
      </c>
      <c r="B210" s="194" t="s">
        <v>329</v>
      </c>
      <c r="C210" s="192" t="s">
        <v>316</v>
      </c>
      <c r="D210" s="190">
        <v>28.6</v>
      </c>
      <c r="E210" s="22">
        <f>+'BPU Bloc MT_RDC_TF'!D210</f>
        <v>0</v>
      </c>
      <c r="F210" s="22">
        <f t="shared" si="7"/>
        <v>0</v>
      </c>
    </row>
    <row r="211" spans="1:6">
      <c r="A211" s="194" t="s">
        <v>90</v>
      </c>
      <c r="B211" s="195" t="s">
        <v>91</v>
      </c>
      <c r="C211" s="192" t="s">
        <v>328</v>
      </c>
      <c r="D211" s="190">
        <v>102</v>
      </c>
      <c r="E211" s="22">
        <f>+'BPU Bloc MT_RDC_TF'!D211</f>
        <v>0</v>
      </c>
      <c r="F211" s="22">
        <f t="shared" si="7"/>
        <v>0</v>
      </c>
    </row>
    <row r="212" spans="1:6">
      <c r="A212" s="199"/>
      <c r="B212" s="199"/>
      <c r="C212" s="200"/>
      <c r="D212" s="190"/>
      <c r="E212" s="22"/>
      <c r="F212" s="22"/>
    </row>
    <row r="213" spans="1:6">
      <c r="A213" s="197" t="s">
        <v>94</v>
      </c>
      <c r="B213" s="197" t="s">
        <v>95</v>
      </c>
      <c r="C213" s="192"/>
      <c r="D213" s="190"/>
      <c r="E213" s="22"/>
      <c r="F213" s="22"/>
    </row>
    <row r="214" spans="1:6">
      <c r="A214" s="194" t="s">
        <v>96</v>
      </c>
      <c r="B214" s="194" t="s">
        <v>330</v>
      </c>
      <c r="C214" s="192" t="s">
        <v>99</v>
      </c>
      <c r="D214" s="190">
        <v>66</v>
      </c>
      <c r="E214" s="22">
        <f>+'BPU Bloc MT_RDC_TF'!D214</f>
        <v>0</v>
      </c>
      <c r="F214" s="22">
        <f t="shared" si="7"/>
        <v>0</v>
      </c>
    </row>
    <row r="215" spans="1:6">
      <c r="A215" s="194"/>
      <c r="B215" s="194"/>
      <c r="C215" s="192"/>
      <c r="D215" s="190"/>
      <c r="E215" s="22"/>
      <c r="F215" s="22"/>
    </row>
    <row r="216" spans="1:6">
      <c r="A216" s="186" t="s">
        <v>331</v>
      </c>
      <c r="B216" s="197" t="s">
        <v>332</v>
      </c>
      <c r="C216" s="192"/>
      <c r="D216" s="190"/>
      <c r="E216" s="22"/>
      <c r="F216" s="22"/>
    </row>
    <row r="217" spans="1:6">
      <c r="A217" s="195" t="s">
        <v>333</v>
      </c>
      <c r="B217" s="194" t="s">
        <v>334</v>
      </c>
      <c r="C217" s="192" t="s">
        <v>328</v>
      </c>
      <c r="D217" s="190">
        <v>215</v>
      </c>
      <c r="E217" s="22">
        <f>+'BPU Bloc MT_RDC_TF'!D217</f>
        <v>0</v>
      </c>
      <c r="F217" s="22">
        <f t="shared" si="7"/>
        <v>0</v>
      </c>
    </row>
    <row r="218" spans="1:6">
      <c r="A218" s="201" t="s">
        <v>335</v>
      </c>
      <c r="B218" s="202" t="s">
        <v>336</v>
      </c>
      <c r="C218" s="192" t="s">
        <v>328</v>
      </c>
      <c r="D218" s="190">
        <v>1.5</v>
      </c>
      <c r="E218" s="22">
        <f>+'BPU Bloc MT_RDC_TF'!D218</f>
        <v>0</v>
      </c>
      <c r="F218" s="22">
        <f t="shared" si="7"/>
        <v>0</v>
      </c>
    </row>
    <row r="219" spans="1:6">
      <c r="A219" s="195"/>
      <c r="B219" s="194"/>
      <c r="C219" s="192"/>
      <c r="D219" s="190"/>
      <c r="E219" s="22"/>
      <c r="F219" s="22"/>
    </row>
    <row r="220" spans="1:6">
      <c r="A220" s="197" t="s">
        <v>337</v>
      </c>
      <c r="B220" s="186" t="s">
        <v>338</v>
      </c>
      <c r="C220" s="192"/>
      <c r="D220" s="190"/>
      <c r="E220" s="22"/>
      <c r="F220" s="22"/>
    </row>
    <row r="221" spans="1:6">
      <c r="A221" s="194" t="s">
        <v>339</v>
      </c>
      <c r="B221" s="195" t="s">
        <v>340</v>
      </c>
      <c r="C221" s="192" t="s">
        <v>341</v>
      </c>
      <c r="D221" s="190">
        <v>16</v>
      </c>
      <c r="E221" s="22">
        <f>+'BPU Bloc MT_RDC_TF'!D221</f>
        <v>0</v>
      </c>
      <c r="F221" s="22">
        <f t="shared" si="7"/>
        <v>0</v>
      </c>
    </row>
    <row r="222" spans="1:6">
      <c r="A222" s="195"/>
      <c r="B222" s="195"/>
      <c r="C222" s="192"/>
      <c r="D222" s="190"/>
      <c r="E222" s="22"/>
      <c r="F222" s="22"/>
    </row>
    <row r="223" spans="1:6">
      <c r="A223" s="185" t="s">
        <v>106</v>
      </c>
      <c r="B223" s="197" t="s">
        <v>107</v>
      </c>
      <c r="C223" s="192"/>
      <c r="D223" s="190"/>
      <c r="E223" s="22"/>
      <c r="F223" s="22"/>
    </row>
    <row r="224" spans="1:6">
      <c r="A224" s="185" t="s">
        <v>108</v>
      </c>
      <c r="B224" s="197" t="s">
        <v>110</v>
      </c>
      <c r="C224" s="192"/>
      <c r="D224" s="190"/>
      <c r="E224" s="22"/>
      <c r="F224" s="22"/>
    </row>
    <row r="225" spans="1:6">
      <c r="A225" s="185" t="s">
        <v>116</v>
      </c>
      <c r="B225" s="197" t="s">
        <v>342</v>
      </c>
      <c r="C225" s="192"/>
      <c r="D225" s="190"/>
      <c r="E225" s="22"/>
      <c r="F225" s="22"/>
    </row>
    <row r="226" spans="1:6" ht="27.6">
      <c r="A226" s="199" t="s">
        <v>118</v>
      </c>
      <c r="B226" s="194" t="s">
        <v>343</v>
      </c>
      <c r="C226" s="192" t="s">
        <v>328</v>
      </c>
      <c r="D226" s="190">
        <v>703</v>
      </c>
      <c r="E226" s="22">
        <f>+'BPU Bloc MT_RDC_TF'!D226</f>
        <v>0</v>
      </c>
      <c r="F226" s="22">
        <f t="shared" si="7"/>
        <v>0</v>
      </c>
    </row>
    <row r="227" spans="1:6">
      <c r="A227" s="44" t="s">
        <v>114</v>
      </c>
      <c r="B227" s="194"/>
      <c r="C227" s="192" t="s">
        <v>328</v>
      </c>
      <c r="D227" s="190">
        <v>6.7</v>
      </c>
      <c r="E227" s="22">
        <f>+'BPU Bloc MT_RDC_TF'!D227</f>
        <v>0</v>
      </c>
      <c r="F227" s="22">
        <f t="shared" si="7"/>
        <v>0</v>
      </c>
    </row>
    <row r="228" spans="1:6">
      <c r="A228" s="199"/>
      <c r="B228" s="203" t="s">
        <v>115</v>
      </c>
      <c r="C228" s="192"/>
      <c r="D228" s="190"/>
      <c r="E228" s="22"/>
      <c r="F228" s="22"/>
    </row>
    <row r="229" spans="1:6">
      <c r="A229" s="185" t="s">
        <v>344</v>
      </c>
      <c r="B229" s="197" t="s">
        <v>345</v>
      </c>
      <c r="C229" s="192"/>
      <c r="D229" s="190"/>
      <c r="E229" s="22"/>
      <c r="F229" s="22"/>
    </row>
    <row r="230" spans="1:6">
      <c r="A230" s="199" t="s">
        <v>346</v>
      </c>
      <c r="B230" s="194" t="s">
        <v>347</v>
      </c>
      <c r="C230" s="192" t="s">
        <v>328</v>
      </c>
      <c r="D230" s="190">
        <v>65</v>
      </c>
      <c r="E230" s="22">
        <f>+'BPU Bloc MT_RDC_TF'!D230</f>
        <v>0</v>
      </c>
      <c r="F230" s="22">
        <f t="shared" si="7"/>
        <v>0</v>
      </c>
    </row>
    <row r="231" spans="1:6">
      <c r="A231" s="199" t="s">
        <v>348</v>
      </c>
      <c r="B231" s="195" t="s">
        <v>131</v>
      </c>
      <c r="C231" s="192" t="s">
        <v>328</v>
      </c>
      <c r="D231" s="190">
        <v>41.2</v>
      </c>
      <c r="E231" s="22">
        <f>+'BPU Bloc MT_RDC_TF'!D231</f>
        <v>0</v>
      </c>
      <c r="F231" s="22">
        <f t="shared" si="7"/>
        <v>0</v>
      </c>
    </row>
    <row r="232" spans="1:6">
      <c r="A232" s="199"/>
      <c r="B232" s="195"/>
      <c r="C232" s="192"/>
      <c r="D232" s="190"/>
      <c r="E232" s="22"/>
      <c r="F232" s="22"/>
    </row>
    <row r="233" spans="1:6">
      <c r="A233" s="185" t="s">
        <v>349</v>
      </c>
      <c r="B233" s="197" t="s">
        <v>350</v>
      </c>
      <c r="C233" s="192"/>
      <c r="D233" s="190"/>
      <c r="E233" s="22"/>
      <c r="F233" s="22"/>
    </row>
    <row r="234" spans="1:6">
      <c r="A234" s="44" t="s">
        <v>118</v>
      </c>
      <c r="B234" s="40" t="s">
        <v>119</v>
      </c>
      <c r="C234" s="192" t="s">
        <v>99</v>
      </c>
      <c r="D234" s="190">
        <v>56.2</v>
      </c>
      <c r="E234" s="22">
        <f>+'BPU Bloc MT_RDC_TF'!D234</f>
        <v>0</v>
      </c>
      <c r="F234" s="22">
        <f t="shared" si="7"/>
        <v>0</v>
      </c>
    </row>
    <row r="235" spans="1:6">
      <c r="A235" s="185"/>
      <c r="B235" s="197"/>
      <c r="C235" s="192"/>
      <c r="D235" s="190"/>
      <c r="E235" s="22"/>
      <c r="F235" s="22"/>
    </row>
    <row r="236" spans="1:6">
      <c r="A236" s="185" t="s">
        <v>351</v>
      </c>
      <c r="B236" s="197" t="s">
        <v>352</v>
      </c>
      <c r="C236" s="192"/>
      <c r="D236" s="190"/>
      <c r="E236" s="22"/>
      <c r="F236" s="22"/>
    </row>
    <row r="237" spans="1:6">
      <c r="A237" s="185" t="s">
        <v>353</v>
      </c>
      <c r="B237" s="197" t="s">
        <v>354</v>
      </c>
      <c r="C237" s="192"/>
      <c r="D237" s="190"/>
      <c r="E237" s="22"/>
      <c r="F237" s="22"/>
    </row>
    <row r="238" spans="1:6">
      <c r="A238" s="44" t="s">
        <v>355</v>
      </c>
      <c r="B238" s="195" t="s">
        <v>356</v>
      </c>
      <c r="C238" s="192" t="s">
        <v>164</v>
      </c>
      <c r="D238" s="190">
        <v>3</v>
      </c>
      <c r="E238" s="22">
        <f>+'BPU Bloc MT_RDC_TF'!D238</f>
        <v>0</v>
      </c>
      <c r="F238" s="22">
        <f t="shared" si="7"/>
        <v>0</v>
      </c>
    </row>
    <row r="239" spans="1:6">
      <c r="A239" s="44" t="s">
        <v>357</v>
      </c>
      <c r="B239" s="195" t="s">
        <v>358</v>
      </c>
      <c r="C239" s="192" t="s">
        <v>99</v>
      </c>
      <c r="D239" s="190">
        <v>53.500000000000007</v>
      </c>
      <c r="E239" s="22">
        <f>+'BPU Bloc MT_RDC_TF'!D239</f>
        <v>0</v>
      </c>
      <c r="F239" s="22">
        <f t="shared" si="7"/>
        <v>0</v>
      </c>
    </row>
    <row r="240" spans="1:6">
      <c r="A240" s="44" t="s">
        <v>359</v>
      </c>
      <c r="B240" s="195" t="s">
        <v>360</v>
      </c>
      <c r="C240" s="192" t="s">
        <v>99</v>
      </c>
      <c r="D240" s="190">
        <v>116</v>
      </c>
      <c r="E240" s="22">
        <f>+'BPU Bloc MT_RDC_TF'!D240</f>
        <v>0</v>
      </c>
      <c r="F240" s="22">
        <f t="shared" si="7"/>
        <v>0</v>
      </c>
    </row>
    <row r="241" spans="1:6">
      <c r="A241" s="185" t="s">
        <v>361</v>
      </c>
      <c r="B241" s="197" t="s">
        <v>362</v>
      </c>
      <c r="C241" s="192"/>
      <c r="D241" s="190"/>
      <c r="E241" s="22"/>
      <c r="F241" s="22"/>
    </row>
    <row r="242" spans="1:6" ht="27.6">
      <c r="A242" s="44" t="s">
        <v>363</v>
      </c>
      <c r="B242" s="194" t="s">
        <v>364</v>
      </c>
      <c r="C242" s="192" t="s">
        <v>328</v>
      </c>
      <c r="D242" s="190">
        <v>151.84</v>
      </c>
      <c r="E242" s="22">
        <f>+'BPU Bloc MT_RDC_TF'!D242</f>
        <v>0</v>
      </c>
      <c r="F242" s="22">
        <f t="shared" si="7"/>
        <v>0</v>
      </c>
    </row>
    <row r="243" spans="1:6">
      <c r="A243" s="44" t="s">
        <v>365</v>
      </c>
      <c r="B243" s="194" t="s">
        <v>366</v>
      </c>
      <c r="C243" s="192" t="s">
        <v>99</v>
      </c>
      <c r="D243" s="190">
        <v>14.6</v>
      </c>
      <c r="E243" s="22">
        <f>+'BPU Bloc MT_RDC_TF'!D243</f>
        <v>0</v>
      </c>
      <c r="F243" s="22">
        <f t="shared" si="7"/>
        <v>0</v>
      </c>
    </row>
    <row r="244" spans="1:6">
      <c r="A244" s="44" t="s">
        <v>367</v>
      </c>
      <c r="B244" s="194" t="s">
        <v>368</v>
      </c>
      <c r="C244" s="192" t="s">
        <v>99</v>
      </c>
      <c r="D244" s="190">
        <v>52</v>
      </c>
      <c r="E244" s="22">
        <f>+'BPU Bloc MT_RDC_TF'!D244</f>
        <v>0</v>
      </c>
      <c r="F244" s="22">
        <f t="shared" si="7"/>
        <v>0</v>
      </c>
    </row>
    <row r="245" spans="1:6">
      <c r="A245" s="44" t="s">
        <v>369</v>
      </c>
      <c r="B245" s="194" t="s">
        <v>370</v>
      </c>
      <c r="C245" s="192" t="s">
        <v>99</v>
      </c>
      <c r="D245" s="190">
        <v>27.6</v>
      </c>
      <c r="E245" s="22">
        <f>+'BPU Bloc MT_RDC_TF'!D245</f>
        <v>0</v>
      </c>
      <c r="F245" s="22">
        <f t="shared" si="7"/>
        <v>0</v>
      </c>
    </row>
    <row r="246" spans="1:6">
      <c r="A246" s="44" t="s">
        <v>371</v>
      </c>
      <c r="B246" s="195" t="s">
        <v>372</v>
      </c>
      <c r="C246" s="192" t="s">
        <v>99</v>
      </c>
      <c r="D246" s="190">
        <v>10.4</v>
      </c>
      <c r="E246" s="22">
        <f>+'BPU Bloc MT_RDC_TF'!D246</f>
        <v>0</v>
      </c>
      <c r="F246" s="22">
        <f t="shared" si="7"/>
        <v>0</v>
      </c>
    </row>
    <row r="247" spans="1:6">
      <c r="A247" s="199"/>
      <c r="B247" s="187"/>
      <c r="C247" s="192"/>
      <c r="D247" s="190"/>
      <c r="E247" s="22"/>
      <c r="F247" s="22"/>
    </row>
    <row r="248" spans="1:6">
      <c r="A248" s="185" t="s">
        <v>133</v>
      </c>
      <c r="B248" s="197" t="s">
        <v>134</v>
      </c>
      <c r="C248" s="192"/>
      <c r="D248" s="190"/>
      <c r="E248" s="22"/>
      <c r="F248" s="22"/>
    </row>
    <row r="249" spans="1:6">
      <c r="A249" s="185" t="s">
        <v>135</v>
      </c>
      <c r="B249" s="197" t="s">
        <v>136</v>
      </c>
      <c r="C249" s="192"/>
      <c r="D249" s="190"/>
      <c r="E249" s="22"/>
      <c r="F249" s="22"/>
    </row>
    <row r="250" spans="1:6" ht="27.6">
      <c r="A250" s="199" t="s">
        <v>137</v>
      </c>
      <c r="B250" s="194" t="s">
        <v>138</v>
      </c>
      <c r="C250" s="192" t="s">
        <v>99</v>
      </c>
      <c r="D250" s="190">
        <v>39</v>
      </c>
      <c r="E250" s="22">
        <f>+'BPU Bloc MT_RDC_TF'!D250</f>
        <v>0</v>
      </c>
      <c r="F250" s="22">
        <f t="shared" ref="F250:F298" si="8">D250*E250</f>
        <v>0</v>
      </c>
    </row>
    <row r="251" spans="1:6">
      <c r="A251" s="199"/>
      <c r="B251" s="199"/>
      <c r="C251" s="192"/>
      <c r="D251" s="190"/>
      <c r="E251" s="22"/>
      <c r="F251" s="22"/>
    </row>
    <row r="252" spans="1:6">
      <c r="A252" s="185" t="s">
        <v>373</v>
      </c>
      <c r="B252" s="197" t="s">
        <v>374</v>
      </c>
      <c r="C252" s="192"/>
      <c r="D252" s="190"/>
      <c r="E252" s="22"/>
      <c r="F252" s="22"/>
    </row>
    <row r="253" spans="1:6">
      <c r="A253" s="199" t="s">
        <v>375</v>
      </c>
      <c r="B253" s="194" t="s">
        <v>376</v>
      </c>
      <c r="C253" s="192" t="s">
        <v>328</v>
      </c>
      <c r="D253" s="190">
        <v>102</v>
      </c>
      <c r="E253" s="22">
        <f>+'BPU Bloc MT_RDC_TF'!D253</f>
        <v>0</v>
      </c>
      <c r="F253" s="22">
        <f t="shared" si="8"/>
        <v>0</v>
      </c>
    </row>
    <row r="254" spans="1:6">
      <c r="A254" s="200"/>
      <c r="B254" s="200"/>
      <c r="C254" s="200"/>
      <c r="D254" s="190"/>
      <c r="E254" s="22"/>
      <c r="F254" s="22"/>
    </row>
    <row r="255" spans="1:6">
      <c r="A255" s="185" t="s">
        <v>140</v>
      </c>
      <c r="B255" s="197" t="s">
        <v>141</v>
      </c>
      <c r="C255" s="192"/>
      <c r="D255" s="190"/>
      <c r="E255" s="22"/>
      <c r="F255" s="22"/>
    </row>
    <row r="256" spans="1:6">
      <c r="A256" s="185" t="s">
        <v>142</v>
      </c>
      <c r="B256" s="186" t="s">
        <v>377</v>
      </c>
      <c r="C256" s="187"/>
      <c r="D256" s="190"/>
      <c r="E256" s="22"/>
      <c r="F256" s="22"/>
    </row>
    <row r="257" spans="1:6">
      <c r="A257" s="199" t="s">
        <v>182</v>
      </c>
      <c r="B257" s="195" t="s">
        <v>378</v>
      </c>
      <c r="C257" s="192" t="s">
        <v>164</v>
      </c>
      <c r="D257" s="190">
        <v>7</v>
      </c>
      <c r="E257" s="22">
        <f>+'BPU Bloc MT_RDC_TF'!D257</f>
        <v>0</v>
      </c>
      <c r="F257" s="22">
        <f t="shared" si="8"/>
        <v>0</v>
      </c>
    </row>
    <row r="258" spans="1:6">
      <c r="A258" s="199" t="s">
        <v>379</v>
      </c>
      <c r="B258" s="195" t="s">
        <v>380</v>
      </c>
      <c r="C258" s="192" t="s">
        <v>164</v>
      </c>
      <c r="D258" s="190">
        <v>1</v>
      </c>
      <c r="E258" s="22">
        <f>+'BPU Bloc MT_RDC_TF'!D258</f>
        <v>0</v>
      </c>
      <c r="F258" s="22">
        <f t="shared" si="8"/>
        <v>0</v>
      </c>
    </row>
    <row r="259" spans="1:6">
      <c r="A259" s="199"/>
      <c r="B259" s="195"/>
      <c r="C259" s="192"/>
      <c r="D259" s="190"/>
      <c r="E259" s="22"/>
      <c r="F259" s="22"/>
    </row>
    <row r="260" spans="1:6">
      <c r="A260" s="199"/>
      <c r="B260" s="195"/>
      <c r="C260" s="192"/>
      <c r="D260" s="190"/>
      <c r="E260" s="22"/>
      <c r="F260" s="22"/>
    </row>
    <row r="261" spans="1:6">
      <c r="A261" s="185" t="s">
        <v>381</v>
      </c>
      <c r="B261" s="197" t="s">
        <v>382</v>
      </c>
      <c r="C261" s="192"/>
      <c r="D261" s="190"/>
      <c r="E261" s="22"/>
      <c r="F261" s="22"/>
    </row>
    <row r="262" spans="1:6">
      <c r="A262" s="199" t="s">
        <v>383</v>
      </c>
      <c r="B262" s="194" t="s">
        <v>384</v>
      </c>
      <c r="C262" s="192" t="s">
        <v>164</v>
      </c>
      <c r="D262" s="190">
        <v>0</v>
      </c>
      <c r="E262" s="22">
        <f>+'BPU Bloc MT_RDC_TF'!D262</f>
        <v>0</v>
      </c>
      <c r="F262" s="22">
        <f>D262*E262</f>
        <v>0</v>
      </c>
    </row>
    <row r="263" spans="1:6">
      <c r="A263" s="199"/>
      <c r="B263" s="194"/>
      <c r="C263" s="192"/>
      <c r="D263" s="190"/>
      <c r="E263" s="22"/>
      <c r="F263" s="22"/>
    </row>
    <row r="264" spans="1:6">
      <c r="A264" s="185" t="s">
        <v>385</v>
      </c>
      <c r="B264" s="186" t="s">
        <v>386</v>
      </c>
      <c r="C264" s="192"/>
      <c r="D264" s="190"/>
      <c r="E264" s="22"/>
      <c r="F264" s="22"/>
    </row>
    <row r="265" spans="1:6">
      <c r="A265" s="199" t="s">
        <v>387</v>
      </c>
      <c r="B265" s="194" t="s">
        <v>388</v>
      </c>
      <c r="C265" s="192" t="s">
        <v>164</v>
      </c>
      <c r="D265" s="190">
        <v>8</v>
      </c>
      <c r="E265" s="22">
        <f>+'BPU Bloc MT_RDC_TF'!D265</f>
        <v>0</v>
      </c>
      <c r="F265" s="22">
        <f t="shared" si="8"/>
        <v>0</v>
      </c>
    </row>
    <row r="266" spans="1:6">
      <c r="A266" s="199"/>
      <c r="B266" s="194"/>
      <c r="C266" s="192"/>
      <c r="D266" s="190"/>
      <c r="E266" s="22"/>
      <c r="F266" s="22"/>
    </row>
    <row r="267" spans="1:6">
      <c r="A267" s="185" t="s">
        <v>389</v>
      </c>
      <c r="B267" s="197" t="s">
        <v>390</v>
      </c>
      <c r="C267" s="192"/>
      <c r="D267" s="190"/>
      <c r="E267" s="22"/>
      <c r="F267" s="22"/>
    </row>
    <row r="268" spans="1:6">
      <c r="A268" s="199" t="s">
        <v>391</v>
      </c>
      <c r="B268" s="194" t="s">
        <v>392</v>
      </c>
      <c r="C268" s="192" t="s">
        <v>164</v>
      </c>
      <c r="D268" s="190">
        <v>2</v>
      </c>
      <c r="E268" s="22">
        <f>+'BPU Bloc MT_RDC_TF'!D268</f>
        <v>0</v>
      </c>
      <c r="F268" s="22">
        <f t="shared" si="8"/>
        <v>0</v>
      </c>
    </row>
    <row r="269" spans="1:6">
      <c r="A269" s="185" t="s">
        <v>393</v>
      </c>
      <c r="B269" s="197" t="s">
        <v>394</v>
      </c>
      <c r="C269" s="192"/>
      <c r="D269" s="190"/>
      <c r="E269" s="22"/>
      <c r="F269" s="22"/>
    </row>
    <row r="270" spans="1:6">
      <c r="A270" s="199" t="s">
        <v>395</v>
      </c>
      <c r="B270" s="194" t="s">
        <v>396</v>
      </c>
      <c r="C270" s="192" t="s">
        <v>164</v>
      </c>
      <c r="D270" s="190">
        <v>1</v>
      </c>
      <c r="E270" s="22">
        <f>+'BPU Bloc MT_RDC_TF'!D270</f>
        <v>0</v>
      </c>
      <c r="F270" s="22">
        <f t="shared" si="8"/>
        <v>0</v>
      </c>
    </row>
    <row r="271" spans="1:6">
      <c r="A271" s="199" t="s">
        <v>397</v>
      </c>
      <c r="B271" s="194" t="s">
        <v>398</v>
      </c>
      <c r="C271" s="192" t="s">
        <v>99</v>
      </c>
      <c r="D271" s="190">
        <v>8</v>
      </c>
      <c r="E271" s="22">
        <f>+'BPU Bloc MT_RDC_TF'!D271</f>
        <v>0</v>
      </c>
      <c r="F271" s="22">
        <f t="shared" si="8"/>
        <v>0</v>
      </c>
    </row>
    <row r="272" spans="1:6">
      <c r="A272" s="199" t="s">
        <v>399</v>
      </c>
      <c r="B272" s="194" t="s">
        <v>194</v>
      </c>
      <c r="C272" s="192" t="s">
        <v>164</v>
      </c>
      <c r="D272" s="190">
        <v>5</v>
      </c>
      <c r="E272" s="22">
        <f>+'BPU Bloc MT_RDC_TF'!D272</f>
        <v>0</v>
      </c>
      <c r="F272" s="22">
        <f t="shared" si="8"/>
        <v>0</v>
      </c>
    </row>
    <row r="273" spans="1:6">
      <c r="A273" s="200"/>
      <c r="B273" s="194"/>
      <c r="C273" s="192"/>
      <c r="D273" s="190"/>
      <c r="E273" s="22"/>
      <c r="F273" s="22"/>
    </row>
    <row r="274" spans="1:6">
      <c r="A274" s="185" t="s">
        <v>198</v>
      </c>
      <c r="B274" s="197" t="s">
        <v>199</v>
      </c>
      <c r="C274" s="192"/>
      <c r="D274" s="190"/>
      <c r="E274" s="22"/>
      <c r="F274" s="22"/>
    </row>
    <row r="275" spans="1:6">
      <c r="A275" s="199"/>
      <c r="B275" s="197"/>
      <c r="C275" s="192"/>
      <c r="D275" s="190"/>
      <c r="E275" s="22"/>
      <c r="F275" s="22"/>
    </row>
    <row r="276" spans="1:6">
      <c r="A276" s="199" t="s">
        <v>200</v>
      </c>
      <c r="B276" s="194" t="s">
        <v>202</v>
      </c>
      <c r="C276" s="192" t="s">
        <v>328</v>
      </c>
      <c r="D276" s="190">
        <v>702.6</v>
      </c>
      <c r="E276" s="22">
        <f>+'BPU Bloc MT_RDC_TF'!D276</f>
        <v>0</v>
      </c>
      <c r="F276" s="22">
        <f t="shared" si="8"/>
        <v>0</v>
      </c>
    </row>
    <row r="277" spans="1:6">
      <c r="A277" s="199" t="s">
        <v>400</v>
      </c>
      <c r="B277" s="195" t="s">
        <v>401</v>
      </c>
      <c r="C277" s="192" t="s">
        <v>328</v>
      </c>
      <c r="D277" s="190">
        <v>10</v>
      </c>
      <c r="E277" s="22">
        <f>+'BPU Bloc MT_RDC_TF'!D277</f>
        <v>0</v>
      </c>
      <c r="F277" s="22">
        <f t="shared" si="8"/>
        <v>0</v>
      </c>
    </row>
    <row r="278" spans="1:6">
      <c r="A278" s="200"/>
      <c r="B278" s="194"/>
      <c r="C278" s="192"/>
      <c r="D278" s="190"/>
      <c r="E278" s="22"/>
      <c r="F278" s="22"/>
    </row>
    <row r="279" spans="1:6">
      <c r="A279" s="185" t="s">
        <v>214</v>
      </c>
      <c r="B279" s="197" t="s">
        <v>215</v>
      </c>
      <c r="C279" s="192"/>
      <c r="D279" s="190"/>
      <c r="E279" s="22"/>
      <c r="F279" s="22"/>
    </row>
    <row r="280" spans="1:6">
      <c r="A280" s="199"/>
      <c r="B280" s="197"/>
      <c r="C280" s="192"/>
      <c r="D280" s="190"/>
      <c r="E280" s="22"/>
      <c r="F280" s="22"/>
    </row>
    <row r="281" spans="1:6">
      <c r="A281" s="185" t="s">
        <v>216</v>
      </c>
      <c r="B281" s="197" t="s">
        <v>218</v>
      </c>
      <c r="C281" s="192"/>
      <c r="D281" s="190"/>
      <c r="E281" s="22"/>
      <c r="F281" s="22"/>
    </row>
    <row r="282" spans="1:6">
      <c r="A282" s="199" t="s">
        <v>217</v>
      </c>
      <c r="B282" s="195" t="s">
        <v>402</v>
      </c>
      <c r="C282" s="192"/>
      <c r="D282" s="190"/>
      <c r="E282" s="22"/>
      <c r="F282" s="22"/>
    </row>
    <row r="283" spans="1:6">
      <c r="A283" s="199"/>
      <c r="B283" s="204" t="s">
        <v>403</v>
      </c>
      <c r="C283" s="192" t="s">
        <v>11</v>
      </c>
      <c r="D283" s="190">
        <v>1</v>
      </c>
      <c r="E283" s="22">
        <f>+'BPU Bloc MT_RDC_TF'!D283</f>
        <v>0</v>
      </c>
      <c r="F283" s="22">
        <f t="shared" si="8"/>
        <v>0</v>
      </c>
    </row>
    <row r="284" spans="1:6">
      <c r="A284" s="199"/>
      <c r="B284" s="204" t="s">
        <v>404</v>
      </c>
      <c r="C284" s="192" t="s">
        <v>11</v>
      </c>
      <c r="D284" s="190">
        <v>1</v>
      </c>
      <c r="E284" s="22">
        <f>+'BPU Bloc MT_RDC_TF'!D284</f>
        <v>0</v>
      </c>
      <c r="F284" s="22">
        <f t="shared" si="8"/>
        <v>0</v>
      </c>
    </row>
    <row r="285" spans="1:6">
      <c r="A285" s="185" t="s">
        <v>405</v>
      </c>
      <c r="B285" s="197" t="s">
        <v>225</v>
      </c>
      <c r="C285" s="192"/>
      <c r="D285" s="190"/>
      <c r="E285" s="22"/>
      <c r="F285" s="22"/>
    </row>
    <row r="286" spans="1:6">
      <c r="A286" s="199" t="s">
        <v>406</v>
      </c>
      <c r="B286" s="195" t="s">
        <v>407</v>
      </c>
      <c r="C286" s="192"/>
      <c r="D286" s="190"/>
      <c r="E286" s="22"/>
      <c r="F286" s="22"/>
    </row>
    <row r="287" spans="1:6">
      <c r="A287" s="199"/>
      <c r="B287" s="204" t="s">
        <v>408</v>
      </c>
      <c r="C287" s="192" t="s">
        <v>11</v>
      </c>
      <c r="D287" s="190">
        <v>1</v>
      </c>
      <c r="E287" s="22">
        <f>+'BPU Bloc MT_RDC_TF'!D287</f>
        <v>0</v>
      </c>
      <c r="F287" s="22">
        <f t="shared" si="8"/>
        <v>0</v>
      </c>
    </row>
    <row r="288" spans="1:6">
      <c r="A288" s="199"/>
      <c r="B288" s="204" t="s">
        <v>409</v>
      </c>
      <c r="C288" s="192" t="s">
        <v>11</v>
      </c>
      <c r="D288" s="190">
        <v>1</v>
      </c>
      <c r="E288" s="22">
        <f>+'BPU Bloc MT_RDC_TF'!D288</f>
        <v>0</v>
      </c>
      <c r="F288" s="22">
        <f t="shared" si="8"/>
        <v>0</v>
      </c>
    </row>
    <row r="289" spans="1:6">
      <c r="A289" s="199"/>
      <c r="B289" s="204" t="s">
        <v>410</v>
      </c>
      <c r="C289" s="192" t="s">
        <v>11</v>
      </c>
      <c r="D289" s="190">
        <v>1</v>
      </c>
      <c r="E289" s="22">
        <f>+'BPU Bloc MT_RDC_TF'!D289</f>
        <v>0</v>
      </c>
      <c r="F289" s="22">
        <f t="shared" si="8"/>
        <v>0</v>
      </c>
    </row>
    <row r="290" spans="1:6">
      <c r="A290" s="199" t="s">
        <v>411</v>
      </c>
      <c r="B290" s="197" t="s">
        <v>229</v>
      </c>
      <c r="C290" s="192"/>
      <c r="D290" s="190"/>
      <c r="E290" s="22"/>
      <c r="F290" s="22"/>
    </row>
    <row r="291" spans="1:6">
      <c r="A291" s="185" t="s">
        <v>412</v>
      </c>
      <c r="B291" s="197" t="s">
        <v>413</v>
      </c>
      <c r="C291" s="192"/>
      <c r="D291" s="190"/>
      <c r="E291" s="22"/>
      <c r="F291" s="22"/>
    </row>
    <row r="292" spans="1:6">
      <c r="A292" s="199" t="s">
        <v>414</v>
      </c>
      <c r="B292" s="194" t="s">
        <v>415</v>
      </c>
      <c r="C292" s="192" t="s">
        <v>164</v>
      </c>
      <c r="D292" s="190">
        <v>1</v>
      </c>
      <c r="E292" s="22">
        <f>+'BPU Bloc MT_RDC_TF'!D292</f>
        <v>0</v>
      </c>
      <c r="F292" s="22">
        <f>D292*E292</f>
        <v>0</v>
      </c>
    </row>
    <row r="293" spans="1:6">
      <c r="A293" s="199" t="s">
        <v>416</v>
      </c>
      <c r="B293" s="194" t="s">
        <v>417</v>
      </c>
      <c r="C293" s="192" t="s">
        <v>164</v>
      </c>
      <c r="D293" s="190">
        <v>1</v>
      </c>
      <c r="E293" s="22">
        <f>+'BPU Bloc MT_RDC_TF'!D293</f>
        <v>0</v>
      </c>
      <c r="F293" s="22">
        <f>D293*E293</f>
        <v>0</v>
      </c>
    </row>
    <row r="294" spans="1:6">
      <c r="A294" s="199" t="s">
        <v>418</v>
      </c>
      <c r="B294" s="194" t="s">
        <v>419</v>
      </c>
      <c r="C294" s="192" t="s">
        <v>164</v>
      </c>
      <c r="D294" s="190">
        <v>2</v>
      </c>
      <c r="E294" s="22">
        <f>+'BPU Bloc MT_RDC_TF'!D294</f>
        <v>0</v>
      </c>
      <c r="F294" s="22">
        <f t="shared" si="8"/>
        <v>0</v>
      </c>
    </row>
    <row r="295" spans="1:6">
      <c r="A295" s="194"/>
      <c r="B295" s="192"/>
      <c r="C295" s="192"/>
      <c r="D295" s="190"/>
      <c r="E295" s="22"/>
      <c r="F295" s="22"/>
    </row>
    <row r="296" spans="1:6">
      <c r="A296" s="205" t="s">
        <v>242</v>
      </c>
      <c r="B296" s="197" t="s">
        <v>243</v>
      </c>
      <c r="C296" s="192"/>
      <c r="D296" s="190"/>
      <c r="E296" s="22"/>
      <c r="F296" s="22"/>
    </row>
    <row r="297" spans="1:6">
      <c r="A297" s="187" t="s">
        <v>248</v>
      </c>
      <c r="B297" s="197" t="s">
        <v>420</v>
      </c>
      <c r="C297" s="192"/>
      <c r="D297" s="190"/>
      <c r="E297" s="22"/>
      <c r="F297" s="22"/>
    </row>
    <row r="298" spans="1:6" ht="41.45">
      <c r="A298" s="192" t="s">
        <v>250</v>
      </c>
      <c r="B298" s="194" t="s">
        <v>421</v>
      </c>
      <c r="C298" s="192" t="s">
        <v>221</v>
      </c>
      <c r="D298" s="190">
        <v>1</v>
      </c>
      <c r="E298" s="22">
        <f>+'BPU Bloc MT_RDC_TF'!D298</f>
        <v>0</v>
      </c>
      <c r="F298" s="22">
        <f t="shared" si="8"/>
        <v>0</v>
      </c>
    </row>
    <row r="299" spans="1:6">
      <c r="A299" s="192"/>
      <c r="B299" s="194"/>
      <c r="C299" s="192"/>
      <c r="D299" s="190"/>
      <c r="E299" s="22"/>
      <c r="F299" s="22"/>
    </row>
    <row r="300" spans="1:6">
      <c r="A300" s="187" t="s">
        <v>260</v>
      </c>
      <c r="B300" s="197" t="s">
        <v>261</v>
      </c>
      <c r="C300" s="192"/>
      <c r="D300" s="190"/>
      <c r="E300" s="22"/>
      <c r="F300" s="22"/>
    </row>
    <row r="301" spans="1:6">
      <c r="A301" s="195" t="s">
        <v>422</v>
      </c>
      <c r="B301" s="195" t="s">
        <v>423</v>
      </c>
      <c r="C301" s="192" t="s">
        <v>221</v>
      </c>
      <c r="D301" s="190">
        <v>1</v>
      </c>
      <c r="E301" s="22">
        <f>+'BPU Bloc MT_RDC_TF'!D301</f>
        <v>0</v>
      </c>
      <c r="F301" s="22">
        <f t="shared" ref="F301:F321" si="9">D301*E301</f>
        <v>0</v>
      </c>
    </row>
    <row r="302" spans="1:6">
      <c r="A302" s="192"/>
      <c r="B302" s="194"/>
      <c r="C302" s="192"/>
      <c r="D302" s="190"/>
      <c r="E302" s="22"/>
      <c r="F302" s="22"/>
    </row>
    <row r="303" spans="1:6">
      <c r="A303" s="187" t="s">
        <v>263</v>
      </c>
      <c r="B303" s="197" t="s">
        <v>264</v>
      </c>
      <c r="C303" s="192"/>
      <c r="D303" s="190"/>
      <c r="E303" s="22"/>
      <c r="F303" s="22"/>
    </row>
    <row r="304" spans="1:6" ht="27.6">
      <c r="A304" s="192" t="s">
        <v>424</v>
      </c>
      <c r="B304" s="194" t="s">
        <v>425</v>
      </c>
      <c r="C304" s="192" t="s">
        <v>221</v>
      </c>
      <c r="D304" s="190">
        <v>1</v>
      </c>
      <c r="E304" s="22">
        <f>+'BPU Bloc MT_RDC_TF'!D304</f>
        <v>0</v>
      </c>
      <c r="F304" s="22">
        <f t="shared" si="9"/>
        <v>0</v>
      </c>
    </row>
    <row r="305" spans="1:6">
      <c r="A305" s="192"/>
      <c r="B305" s="194"/>
      <c r="C305" s="192"/>
      <c r="D305" s="190"/>
      <c r="E305" s="22"/>
      <c r="F305" s="22"/>
    </row>
    <row r="306" spans="1:6">
      <c r="A306" s="187" t="s">
        <v>273</v>
      </c>
      <c r="B306" s="197" t="s">
        <v>274</v>
      </c>
      <c r="C306" s="192"/>
      <c r="D306" s="190"/>
      <c r="E306" s="22"/>
      <c r="F306" s="22"/>
    </row>
    <row r="307" spans="1:6">
      <c r="A307" s="192" t="s">
        <v>275</v>
      </c>
      <c r="B307" s="194" t="s">
        <v>426</v>
      </c>
      <c r="C307" s="192" t="s">
        <v>221</v>
      </c>
      <c r="D307" s="190">
        <v>1</v>
      </c>
      <c r="E307" s="22">
        <f>+'BPU Bloc MT_RDC_TF'!D307</f>
        <v>0</v>
      </c>
      <c r="F307" s="22">
        <f t="shared" si="9"/>
        <v>0</v>
      </c>
    </row>
    <row r="308" spans="1:6">
      <c r="A308" s="192"/>
      <c r="B308" s="194"/>
      <c r="C308" s="192"/>
      <c r="D308" s="190"/>
      <c r="E308" s="22"/>
      <c r="F308" s="22"/>
    </row>
    <row r="309" spans="1:6">
      <c r="A309" s="187" t="s">
        <v>277</v>
      </c>
      <c r="B309" s="197" t="s">
        <v>278</v>
      </c>
      <c r="C309" s="192"/>
      <c r="D309" s="190"/>
      <c r="E309" s="22"/>
      <c r="F309" s="22"/>
    </row>
    <row r="310" spans="1:6" ht="27.6">
      <c r="A310" s="192" t="s">
        <v>279</v>
      </c>
      <c r="B310" s="194" t="s">
        <v>427</v>
      </c>
      <c r="C310" s="192" t="s">
        <v>164</v>
      </c>
      <c r="D310" s="190">
        <v>6</v>
      </c>
      <c r="E310" s="22">
        <f>+'BPU Bloc MT_RDC_TF'!D310</f>
        <v>0</v>
      </c>
      <c r="F310" s="22">
        <f t="shared" si="9"/>
        <v>0</v>
      </c>
    </row>
    <row r="311" spans="1:6" ht="27.6">
      <c r="A311" s="192" t="s">
        <v>281</v>
      </c>
      <c r="B311" s="194" t="s">
        <v>428</v>
      </c>
      <c r="C311" s="192" t="s">
        <v>164</v>
      </c>
      <c r="D311" s="190">
        <v>2</v>
      </c>
      <c r="E311" s="22">
        <f>+'BPU Bloc MT_RDC_TF'!D311</f>
        <v>0</v>
      </c>
      <c r="F311" s="22">
        <f t="shared" si="9"/>
        <v>0</v>
      </c>
    </row>
    <row r="312" spans="1:6">
      <c r="A312" s="192" t="s">
        <v>283</v>
      </c>
      <c r="B312" s="194" t="s">
        <v>429</v>
      </c>
      <c r="C312" s="192" t="s">
        <v>164</v>
      </c>
      <c r="D312" s="190">
        <v>2</v>
      </c>
      <c r="E312" s="22">
        <f>+'BPU Bloc MT_RDC_TF'!D312</f>
        <v>0</v>
      </c>
      <c r="F312" s="22">
        <f t="shared" si="9"/>
        <v>0</v>
      </c>
    </row>
    <row r="313" spans="1:6" ht="27.6">
      <c r="A313" s="192" t="s">
        <v>430</v>
      </c>
      <c r="B313" s="194" t="s">
        <v>431</v>
      </c>
      <c r="C313" s="192" t="s">
        <v>164</v>
      </c>
      <c r="D313" s="190">
        <v>6</v>
      </c>
      <c r="E313" s="22">
        <f>+'BPU Bloc MT_RDC_TF'!D313</f>
        <v>0</v>
      </c>
      <c r="F313" s="22">
        <f t="shared" si="9"/>
        <v>0</v>
      </c>
    </row>
    <row r="314" spans="1:6">
      <c r="A314" s="192"/>
      <c r="B314" s="194"/>
      <c r="C314" s="192"/>
      <c r="D314" s="190"/>
      <c r="E314" s="22"/>
      <c r="F314" s="22"/>
    </row>
    <row r="315" spans="1:6">
      <c r="A315" s="187" t="s">
        <v>285</v>
      </c>
      <c r="B315" s="197" t="s">
        <v>286</v>
      </c>
      <c r="C315" s="192"/>
      <c r="D315" s="190"/>
      <c r="E315" s="22"/>
      <c r="F315" s="22"/>
    </row>
    <row r="316" spans="1:6">
      <c r="A316" s="192" t="s">
        <v>287</v>
      </c>
      <c r="B316" s="194" t="s">
        <v>288</v>
      </c>
      <c r="C316" s="192" t="s">
        <v>164</v>
      </c>
      <c r="D316" s="190">
        <v>8</v>
      </c>
      <c r="E316" s="22">
        <f>+'BPU Bloc MT_RDC_TF'!D316</f>
        <v>0</v>
      </c>
      <c r="F316" s="22">
        <f t="shared" si="9"/>
        <v>0</v>
      </c>
    </row>
    <row r="317" spans="1:6">
      <c r="A317" s="192" t="s">
        <v>289</v>
      </c>
      <c r="B317" s="194" t="s">
        <v>290</v>
      </c>
      <c r="C317" s="192" t="s">
        <v>164</v>
      </c>
      <c r="D317" s="190">
        <v>3</v>
      </c>
      <c r="E317" s="22">
        <f>+'BPU Bloc MT_RDC_TF'!D317</f>
        <v>0</v>
      </c>
      <c r="F317" s="22">
        <f t="shared" si="9"/>
        <v>0</v>
      </c>
    </row>
    <row r="318" spans="1:6">
      <c r="A318" s="192"/>
      <c r="B318" s="194"/>
      <c r="C318" s="192"/>
      <c r="D318" s="190"/>
      <c r="E318" s="22"/>
      <c r="F318" s="22"/>
    </row>
    <row r="319" spans="1:6">
      <c r="A319" s="187" t="s">
        <v>293</v>
      </c>
      <c r="B319" s="197" t="s">
        <v>294</v>
      </c>
      <c r="C319" s="192"/>
      <c r="D319" s="190"/>
      <c r="E319" s="22"/>
      <c r="F319" s="22"/>
    </row>
    <row r="320" spans="1:6">
      <c r="A320" s="192" t="s">
        <v>295</v>
      </c>
      <c r="B320" s="194" t="s">
        <v>432</v>
      </c>
      <c r="C320" s="192" t="s">
        <v>164</v>
      </c>
      <c r="D320" s="190">
        <v>13</v>
      </c>
      <c r="E320" s="22">
        <f>+'BPU Bloc MT_RDC_TF'!D320</f>
        <v>0</v>
      </c>
      <c r="F320" s="22">
        <f t="shared" si="9"/>
        <v>0</v>
      </c>
    </row>
    <row r="321" spans="1:7">
      <c r="A321" s="192" t="s">
        <v>433</v>
      </c>
      <c r="B321" s="194" t="s">
        <v>434</v>
      </c>
      <c r="C321" s="192" t="s">
        <v>164</v>
      </c>
      <c r="D321" s="190">
        <v>2</v>
      </c>
      <c r="E321" s="22">
        <f>+'BPU Bloc MT_RDC_TF'!D321</f>
        <v>0</v>
      </c>
      <c r="F321" s="22">
        <f t="shared" si="9"/>
        <v>0</v>
      </c>
    </row>
    <row r="322" spans="1:7">
      <c r="A322" s="199"/>
      <c r="B322" s="206"/>
      <c r="C322" s="192"/>
      <c r="D322" s="190"/>
      <c r="E322" s="190"/>
      <c r="F322" s="190"/>
    </row>
    <row r="323" spans="1:7">
      <c r="A323" s="207"/>
      <c r="B323" s="208" t="s">
        <v>435</v>
      </c>
      <c r="C323" s="209"/>
      <c r="D323" s="210"/>
      <c r="E323" s="211"/>
      <c r="F323" s="35">
        <f>SUM(F184:F322)</f>
        <v>0</v>
      </c>
    </row>
    <row r="325" spans="1:7">
      <c r="G325" s="5"/>
    </row>
    <row r="326" spans="1:7" ht="16.899999999999999" customHeight="1">
      <c r="A326" s="226" t="s">
        <v>436</v>
      </c>
      <c r="B326" s="227"/>
      <c r="C326" s="227"/>
      <c r="D326" s="227"/>
      <c r="E326" s="227"/>
      <c r="F326" s="227"/>
    </row>
    <row r="327" spans="1:7">
      <c r="B327" s="76"/>
      <c r="C327" s="76"/>
      <c r="D327" s="9"/>
      <c r="E327" s="214"/>
      <c r="F327" s="9"/>
    </row>
    <row r="328" spans="1:7">
      <c r="A328" s="11"/>
      <c r="B328" s="225" t="s">
        <v>1</v>
      </c>
      <c r="C328" s="225"/>
      <c r="D328" s="225"/>
      <c r="E328" s="9"/>
      <c r="F328" s="9"/>
    </row>
    <row r="329" spans="1:7">
      <c r="A329" s="11"/>
      <c r="B329" s="76"/>
      <c r="C329" s="76"/>
      <c r="D329" s="9"/>
      <c r="E329" s="9"/>
      <c r="F329" s="9"/>
    </row>
    <row r="330" spans="1:7">
      <c r="D330" s="5"/>
    </row>
    <row r="331" spans="1:7" ht="33.6">
      <c r="A331" s="13" t="s">
        <v>2</v>
      </c>
      <c r="B331" s="12" t="s">
        <v>3</v>
      </c>
      <c r="C331" s="13" t="s">
        <v>4</v>
      </c>
      <c r="D331" s="13" t="s">
        <v>588</v>
      </c>
      <c r="E331" s="17" t="s">
        <v>589</v>
      </c>
      <c r="F331" s="17" t="s">
        <v>590</v>
      </c>
    </row>
    <row r="332" spans="1:7">
      <c r="A332" s="18"/>
      <c r="B332" s="19"/>
      <c r="C332" s="18"/>
      <c r="D332" s="20"/>
      <c r="E332" s="20"/>
      <c r="F332" s="20"/>
    </row>
    <row r="333" spans="1:7">
      <c r="A333" s="13" t="s">
        <v>7</v>
      </c>
      <c r="B333" s="12" t="s">
        <v>8</v>
      </c>
      <c r="C333" s="18"/>
      <c r="D333" s="20"/>
      <c r="E333" s="20"/>
      <c r="F333" s="20"/>
    </row>
    <row r="334" spans="1:7">
      <c r="A334" s="18" t="s">
        <v>9</v>
      </c>
      <c r="B334" s="19" t="s">
        <v>10</v>
      </c>
      <c r="C334" s="18" t="s">
        <v>11</v>
      </c>
      <c r="D334" s="168">
        <v>1</v>
      </c>
      <c r="E334" s="22">
        <f>'BPU Bloc MT_RDC_TF'!D334</f>
        <v>0</v>
      </c>
      <c r="F334" s="22">
        <f>+D334*E334</f>
        <v>0</v>
      </c>
    </row>
    <row r="335" spans="1:7">
      <c r="A335" s="13" t="s">
        <v>17</v>
      </c>
      <c r="B335" s="12" t="s">
        <v>18</v>
      </c>
      <c r="C335" s="18"/>
      <c r="D335" s="20"/>
      <c r="E335" s="22">
        <f>'BPU Bloc MT_RDC_TF'!D335</f>
        <v>0</v>
      </c>
      <c r="F335" s="22"/>
    </row>
    <row r="336" spans="1:7">
      <c r="A336" s="18" t="s">
        <v>19</v>
      </c>
      <c r="B336" s="19" t="s">
        <v>437</v>
      </c>
      <c r="C336" s="18" t="s">
        <v>11</v>
      </c>
      <c r="D336" s="168">
        <v>1</v>
      </c>
      <c r="E336" s="22">
        <f>'BPU Bloc MT_RDC_TF'!D336</f>
        <v>0</v>
      </c>
      <c r="F336" s="22">
        <f>+D336*E336</f>
        <v>0</v>
      </c>
    </row>
    <row r="337" spans="1:6">
      <c r="A337" s="13" t="s">
        <v>21</v>
      </c>
      <c r="B337" s="50" t="s">
        <v>22</v>
      </c>
      <c r="C337" s="29"/>
      <c r="D337" s="22"/>
      <c r="E337" s="22">
        <f>'BPU Bloc MT_RDC_TF'!D337</f>
        <v>0</v>
      </c>
      <c r="F337" s="22"/>
    </row>
    <row r="338" spans="1:6">
      <c r="A338" s="32" t="s">
        <v>26</v>
      </c>
      <c r="B338" s="12" t="s">
        <v>438</v>
      </c>
      <c r="C338" s="29"/>
      <c r="D338" s="22"/>
      <c r="E338" s="22">
        <f>'BPU Bloc MT_RDC_TF'!D338</f>
        <v>0</v>
      </c>
      <c r="F338" s="22"/>
    </row>
    <row r="339" spans="1:6" ht="17.45">
      <c r="A339" s="29" t="s">
        <v>28</v>
      </c>
      <c r="B339" s="33" t="s">
        <v>439</v>
      </c>
      <c r="C339" s="29" t="s">
        <v>25</v>
      </c>
      <c r="D339" s="215">
        <v>8</v>
      </c>
      <c r="E339" s="22">
        <f>'BPU Bloc MT_RDC_TF'!D339</f>
        <v>0</v>
      </c>
      <c r="F339" s="22">
        <f>+D339*E339</f>
        <v>0</v>
      </c>
    </row>
    <row r="340" spans="1:6" ht="17.45">
      <c r="A340" s="29" t="s">
        <v>30</v>
      </c>
      <c r="B340" s="33" t="s">
        <v>440</v>
      </c>
      <c r="C340" s="29" t="s">
        <v>25</v>
      </c>
      <c r="D340" s="168">
        <v>8</v>
      </c>
      <c r="E340" s="22">
        <f>'BPU Bloc MT_RDC_TF'!D340</f>
        <v>0</v>
      </c>
      <c r="F340" s="22">
        <f>+D340*E340</f>
        <v>0</v>
      </c>
    </row>
    <row r="341" spans="1:6">
      <c r="A341" s="44"/>
      <c r="B341" s="94" t="s">
        <v>441</v>
      </c>
      <c r="C341" s="31"/>
      <c r="D341" s="22"/>
      <c r="E341" s="22">
        <f>'BPU Bloc MT_RDC_TF'!D341</f>
        <v>0</v>
      </c>
      <c r="F341" s="35">
        <f>SUM(F334:F340)</f>
        <v>0</v>
      </c>
    </row>
    <row r="342" spans="1:6">
      <c r="A342" s="44"/>
      <c r="B342" s="94"/>
      <c r="C342" s="31"/>
      <c r="D342" s="22"/>
      <c r="E342" s="22">
        <f>'BPU Bloc MT_RDC_TF'!D342</f>
        <v>0</v>
      </c>
      <c r="F342" s="35"/>
    </row>
    <row r="343" spans="1:6">
      <c r="A343" s="34" t="s">
        <v>33</v>
      </c>
      <c r="B343" s="16" t="s">
        <v>34</v>
      </c>
      <c r="C343" s="34"/>
      <c r="D343" s="22"/>
      <c r="E343" s="22">
        <f>'BPU Bloc MT_RDC_TF'!D343</f>
        <v>0</v>
      </c>
      <c r="F343" s="216"/>
    </row>
    <row r="344" spans="1:6">
      <c r="A344" s="34" t="s">
        <v>35</v>
      </c>
      <c r="B344" s="16" t="s">
        <v>36</v>
      </c>
      <c r="C344" s="34"/>
      <c r="D344" s="22"/>
      <c r="E344" s="22">
        <f>'BPU Bloc MT_RDC_TF'!D344</f>
        <v>0</v>
      </c>
      <c r="F344" s="216"/>
    </row>
    <row r="345" spans="1:6" ht="17.45">
      <c r="A345" s="31" t="s">
        <v>41</v>
      </c>
      <c r="B345" s="33" t="s">
        <v>42</v>
      </c>
      <c r="C345" s="29" t="s">
        <v>25</v>
      </c>
      <c r="D345" s="168">
        <v>1.5</v>
      </c>
      <c r="E345" s="22">
        <f>'BPU Bloc MT_RDC_TF'!D345</f>
        <v>0</v>
      </c>
      <c r="F345" s="22">
        <f>+D345*E345</f>
        <v>0</v>
      </c>
    </row>
    <row r="346" spans="1:6" ht="17.45">
      <c r="A346" s="31" t="s">
        <v>43</v>
      </c>
      <c r="B346" s="33" t="s">
        <v>44</v>
      </c>
      <c r="C346" s="29" t="s">
        <v>25</v>
      </c>
      <c r="D346" s="215">
        <v>3.0659999999999998</v>
      </c>
      <c r="E346" s="22">
        <f>'BPU Bloc MT_RDC_TF'!D346</f>
        <v>0</v>
      </c>
      <c r="F346" s="22">
        <f>+D346*E346</f>
        <v>0</v>
      </c>
    </row>
    <row r="347" spans="1:6">
      <c r="A347" s="34" t="s">
        <v>45</v>
      </c>
      <c r="B347" s="12" t="s">
        <v>46</v>
      </c>
      <c r="C347" s="31"/>
      <c r="D347" s="22"/>
      <c r="E347" s="22">
        <f>'BPU Bloc MT_RDC_TF'!D347</f>
        <v>0</v>
      </c>
      <c r="F347" s="35"/>
    </row>
    <row r="348" spans="1:6" ht="17.45">
      <c r="A348" s="29" t="s">
        <v>442</v>
      </c>
      <c r="B348" s="40" t="s">
        <v>443</v>
      </c>
      <c r="C348" s="29" t="s">
        <v>73</v>
      </c>
      <c r="D348" s="168">
        <v>0.4</v>
      </c>
      <c r="E348" s="22">
        <f>'BPU Bloc MT_RDC_TF'!D348</f>
        <v>0</v>
      </c>
      <c r="F348" s="22">
        <f>+D348*E348</f>
        <v>0</v>
      </c>
    </row>
    <row r="349" spans="1:6" ht="17.45">
      <c r="A349" s="29" t="s">
        <v>78</v>
      </c>
      <c r="B349" s="40" t="s">
        <v>79</v>
      </c>
      <c r="C349" s="29" t="s">
        <v>73</v>
      </c>
      <c r="D349" s="168">
        <v>0.3</v>
      </c>
      <c r="E349" s="22">
        <f>'BPU Bloc MT_RDC_TF'!D349</f>
        <v>0</v>
      </c>
      <c r="F349" s="22">
        <f>+D349*E349</f>
        <v>0</v>
      </c>
    </row>
    <row r="350" spans="1:6">
      <c r="A350" s="34" t="s">
        <v>444</v>
      </c>
      <c r="B350" s="39" t="s">
        <v>445</v>
      </c>
      <c r="C350" s="34"/>
      <c r="D350" s="35"/>
      <c r="E350" s="22">
        <f>'BPU Bloc MT_RDC_TF'!D350</f>
        <v>0</v>
      </c>
      <c r="F350" s="35"/>
    </row>
    <row r="351" spans="1:6">
      <c r="A351" s="29" t="s">
        <v>446</v>
      </c>
      <c r="B351" s="33" t="s">
        <v>447</v>
      </c>
      <c r="C351" s="29"/>
      <c r="D351" s="22"/>
      <c r="E351" s="22">
        <f>'BPU Bloc MT_RDC_TF'!D351</f>
        <v>0</v>
      </c>
      <c r="F351" s="22"/>
    </row>
    <row r="352" spans="1:6" ht="17.45">
      <c r="A352" s="29" t="s">
        <v>448</v>
      </c>
      <c r="B352" s="33" t="s">
        <v>449</v>
      </c>
      <c r="C352" s="29" t="s">
        <v>25</v>
      </c>
      <c r="D352" s="168">
        <v>0.5</v>
      </c>
      <c r="E352" s="22">
        <f>'BPU Bloc MT_RDC_TF'!D352</f>
        <v>0</v>
      </c>
      <c r="F352" s="22">
        <f>+D352*E352</f>
        <v>0</v>
      </c>
    </row>
    <row r="353" spans="1:6" ht="17.45">
      <c r="A353" s="29" t="s">
        <v>450</v>
      </c>
      <c r="B353" s="108" t="s">
        <v>451</v>
      </c>
      <c r="C353" s="29" t="s">
        <v>25</v>
      </c>
      <c r="D353" s="168">
        <v>0.5</v>
      </c>
      <c r="E353" s="22">
        <f>'BPU Bloc MT_RDC_TF'!D353</f>
        <v>0</v>
      </c>
      <c r="F353" s="22">
        <f>+D353*E353</f>
        <v>0</v>
      </c>
    </row>
    <row r="354" spans="1:6">
      <c r="A354" s="34" t="s">
        <v>452</v>
      </c>
      <c r="B354" s="16" t="s">
        <v>453</v>
      </c>
      <c r="C354" s="29"/>
      <c r="D354" s="168"/>
      <c r="E354" s="22">
        <f>'BPU Bloc MT_RDC_TF'!D354</f>
        <v>0</v>
      </c>
      <c r="F354" s="22"/>
    </row>
    <row r="355" spans="1:6" ht="17.45">
      <c r="A355" s="29" t="s">
        <v>454</v>
      </c>
      <c r="B355" s="33" t="s">
        <v>455</v>
      </c>
      <c r="C355" s="29" t="s">
        <v>25</v>
      </c>
      <c r="D355" s="168">
        <v>0.5</v>
      </c>
      <c r="E355" s="22">
        <f>'BPU Bloc MT_RDC_TF'!D355</f>
        <v>0</v>
      </c>
      <c r="F355" s="22">
        <f>+D355*E355</f>
        <v>0</v>
      </c>
    </row>
    <row r="356" spans="1:6" ht="17.45">
      <c r="A356" s="29" t="s">
        <v>456</v>
      </c>
      <c r="B356" s="33" t="s">
        <v>457</v>
      </c>
      <c r="C356" s="29" t="s">
        <v>25</v>
      </c>
      <c r="D356" s="168">
        <v>0.5</v>
      </c>
      <c r="E356" s="22">
        <f>'BPU Bloc MT_RDC_TF'!D356</f>
        <v>0</v>
      </c>
      <c r="F356" s="22">
        <f>+D356*E356</f>
        <v>0</v>
      </c>
    </row>
    <row r="357" spans="1:6">
      <c r="A357" s="29"/>
      <c r="B357" s="94" t="s">
        <v>83</v>
      </c>
      <c r="C357" s="29"/>
      <c r="D357" s="22"/>
      <c r="E357" s="22">
        <f>'BPU Bloc MT_RDC_TF'!D357</f>
        <v>0</v>
      </c>
      <c r="F357" s="181">
        <f>SUM(F345:F356)</f>
        <v>0</v>
      </c>
    </row>
    <row r="358" spans="1:6">
      <c r="A358" s="29"/>
      <c r="B358" s="43"/>
      <c r="C358" s="29"/>
      <c r="D358" s="22"/>
      <c r="E358" s="22">
        <f>'BPU Bloc MT_RDC_TF'!D358</f>
        <v>0</v>
      </c>
      <c r="F358" s="22"/>
    </row>
    <row r="359" spans="1:6">
      <c r="A359" s="32" t="s">
        <v>84</v>
      </c>
      <c r="B359" s="50" t="s">
        <v>85</v>
      </c>
      <c r="C359" s="29"/>
      <c r="D359" s="22"/>
      <c r="E359" s="22">
        <f>'BPU Bloc MT_RDC_TF'!D359</f>
        <v>0</v>
      </c>
      <c r="F359" s="22"/>
    </row>
    <row r="360" spans="1:6" ht="17.45">
      <c r="A360" s="98" t="s">
        <v>86</v>
      </c>
      <c r="B360" s="108" t="s">
        <v>87</v>
      </c>
      <c r="C360" s="98" t="s">
        <v>68</v>
      </c>
      <c r="D360" s="168">
        <v>10</v>
      </c>
      <c r="E360" s="22">
        <f>'BPU Bloc MT_RDC_TF'!D360</f>
        <v>0</v>
      </c>
      <c r="F360" s="217">
        <f>+D360*E360</f>
        <v>0</v>
      </c>
    </row>
    <row r="361" spans="1:6" ht="17.45">
      <c r="A361" s="98" t="s">
        <v>88</v>
      </c>
      <c r="B361" s="108" t="s">
        <v>89</v>
      </c>
      <c r="C361" s="98" t="s">
        <v>25</v>
      </c>
      <c r="D361" s="168">
        <v>12.7</v>
      </c>
      <c r="E361" s="22">
        <f>'BPU Bloc MT_RDC_TF'!D361</f>
        <v>0</v>
      </c>
      <c r="F361" s="217">
        <f>+D361*E361</f>
        <v>0</v>
      </c>
    </row>
    <row r="362" spans="1:6" ht="17.45">
      <c r="A362" s="98" t="s">
        <v>90</v>
      </c>
      <c r="B362" s="33" t="s">
        <v>91</v>
      </c>
      <c r="C362" s="29" t="s">
        <v>92</v>
      </c>
      <c r="D362" s="168">
        <v>10</v>
      </c>
      <c r="E362" s="22">
        <f>'BPU Bloc MT_RDC_TF'!D362</f>
        <v>0</v>
      </c>
      <c r="F362" s="30">
        <f>+D362*E362</f>
        <v>0</v>
      </c>
    </row>
    <row r="363" spans="1:6">
      <c r="A363" s="44"/>
      <c r="B363" s="94" t="s">
        <v>93</v>
      </c>
      <c r="C363" s="29"/>
      <c r="D363" s="22"/>
      <c r="E363" s="22">
        <f>'BPU Bloc MT_RDC_TF'!D363</f>
        <v>0</v>
      </c>
      <c r="F363" s="181">
        <f>SUM(F360:F362)</f>
        <v>0</v>
      </c>
    </row>
    <row r="364" spans="1:6">
      <c r="A364" s="32" t="s">
        <v>94</v>
      </c>
      <c r="B364" s="50" t="s">
        <v>95</v>
      </c>
      <c r="C364" s="29"/>
      <c r="D364" s="22"/>
      <c r="E364" s="22">
        <f>'BPU Bloc MT_RDC_TF'!D364</f>
        <v>0</v>
      </c>
      <c r="F364" s="22"/>
    </row>
    <row r="365" spans="1:6">
      <c r="A365" s="34" t="s">
        <v>96</v>
      </c>
      <c r="B365" s="50" t="s">
        <v>56</v>
      </c>
      <c r="C365" s="29"/>
      <c r="D365" s="22"/>
      <c r="E365" s="22">
        <f>'BPU Bloc MT_RDC_TF'!D365</f>
        <v>0</v>
      </c>
      <c r="F365" s="22"/>
    </row>
    <row r="366" spans="1:6">
      <c r="A366" s="29" t="s">
        <v>97</v>
      </c>
      <c r="B366" s="33" t="s">
        <v>98</v>
      </c>
      <c r="C366" s="29" t="s">
        <v>99</v>
      </c>
      <c r="D366" s="168"/>
      <c r="E366" s="22">
        <f>'BPU Bloc MT_RDC_TF'!D366</f>
        <v>0</v>
      </c>
      <c r="F366" s="22">
        <f>+D366*E366</f>
        <v>0</v>
      </c>
    </row>
    <row r="367" spans="1:6" ht="17.45">
      <c r="A367" s="29" t="s">
        <v>100</v>
      </c>
      <c r="B367" s="40" t="s">
        <v>458</v>
      </c>
      <c r="C367" s="29" t="s">
        <v>92</v>
      </c>
      <c r="D367" s="168">
        <v>40</v>
      </c>
      <c r="E367" s="22">
        <f>'BPU Bloc MT_RDC_TF'!D367</f>
        <v>0</v>
      </c>
      <c r="F367" s="22">
        <f>+D367*E367</f>
        <v>0</v>
      </c>
    </row>
    <row r="368" spans="1:6">
      <c r="A368" s="34" t="s">
        <v>331</v>
      </c>
      <c r="B368" s="50" t="s">
        <v>459</v>
      </c>
      <c r="C368" s="29"/>
      <c r="D368" s="168"/>
      <c r="E368" s="22">
        <f>'BPU Bloc MT_RDC_TF'!D368</f>
        <v>0</v>
      </c>
      <c r="F368" s="22"/>
    </row>
    <row r="369" spans="1:6" ht="17.45">
      <c r="A369" s="29" t="s">
        <v>460</v>
      </c>
      <c r="B369" s="40" t="s">
        <v>461</v>
      </c>
      <c r="C369" s="29" t="s">
        <v>92</v>
      </c>
      <c r="D369" s="168"/>
      <c r="E369" s="22">
        <f>'BPU Bloc MT_RDC_TF'!D369</f>
        <v>0</v>
      </c>
      <c r="F369" s="22">
        <f>+D369*E369</f>
        <v>0</v>
      </c>
    </row>
    <row r="370" spans="1:6">
      <c r="A370" s="29"/>
      <c r="B370" s="94" t="s">
        <v>105</v>
      </c>
      <c r="C370" s="29"/>
      <c r="D370" s="168"/>
      <c r="E370" s="22">
        <f>'BPU Bloc MT_RDC_TF'!D370</f>
        <v>0</v>
      </c>
      <c r="F370" s="181">
        <f>SUM(F367:F369)</f>
        <v>0</v>
      </c>
    </row>
    <row r="371" spans="1:6">
      <c r="A371" s="45" t="s">
        <v>106</v>
      </c>
      <c r="B371" s="46" t="s">
        <v>107</v>
      </c>
      <c r="C371" s="29"/>
      <c r="D371" s="168"/>
      <c r="E371" s="22">
        <f>'BPU Bloc MT_RDC_TF'!D371</f>
        <v>0</v>
      </c>
      <c r="F371" s="22"/>
    </row>
    <row r="372" spans="1:6">
      <c r="A372" s="47" t="s">
        <v>108</v>
      </c>
      <c r="B372" s="46" t="s">
        <v>56</v>
      </c>
      <c r="C372" s="29"/>
      <c r="D372" s="168"/>
      <c r="E372" s="22">
        <f>'BPU Bloc MT_RDC_TF'!D372</f>
        <v>0</v>
      </c>
      <c r="F372" s="22"/>
    </row>
    <row r="373" spans="1:6">
      <c r="A373" s="47" t="s">
        <v>109</v>
      </c>
      <c r="B373" s="39" t="s">
        <v>110</v>
      </c>
      <c r="C373" s="29"/>
      <c r="D373" s="168"/>
      <c r="E373" s="22">
        <f>'BPU Bloc MT_RDC_TF'!D373</f>
        <v>0</v>
      </c>
      <c r="F373" s="22"/>
    </row>
    <row r="374" spans="1:6" ht="33.6">
      <c r="A374" s="44" t="s">
        <v>111</v>
      </c>
      <c r="B374" s="33" t="s">
        <v>112</v>
      </c>
      <c r="C374" s="48" t="s">
        <v>113</v>
      </c>
      <c r="D374" s="168">
        <v>744</v>
      </c>
      <c r="E374" s="22">
        <f>'BPU Bloc MT_RDC_TF'!D374</f>
        <v>0</v>
      </c>
      <c r="F374" s="22">
        <f>+D374*E374</f>
        <v>0</v>
      </c>
    </row>
    <row r="375" spans="1:6" ht="17.45">
      <c r="A375" s="44" t="s">
        <v>114</v>
      </c>
      <c r="B375" s="40" t="s">
        <v>115</v>
      </c>
      <c r="C375" s="48" t="s">
        <v>113</v>
      </c>
      <c r="D375" s="168">
        <v>62</v>
      </c>
      <c r="E375" s="22">
        <f>'BPU Bloc MT_RDC_TF'!D375</f>
        <v>0</v>
      </c>
      <c r="F375" s="22">
        <f>+D375*E375</f>
        <v>0</v>
      </c>
    </row>
    <row r="376" spans="1:6">
      <c r="A376" s="47" t="s">
        <v>116</v>
      </c>
      <c r="B376" s="39" t="s">
        <v>117</v>
      </c>
      <c r="C376" s="29"/>
      <c r="D376" s="168"/>
      <c r="E376" s="22">
        <f>'BPU Bloc MT_RDC_TF'!D376</f>
        <v>0</v>
      </c>
      <c r="F376" s="22"/>
    </row>
    <row r="377" spans="1:6">
      <c r="A377" s="44" t="s">
        <v>118</v>
      </c>
      <c r="B377" s="40" t="s">
        <v>119</v>
      </c>
      <c r="C377" s="29" t="s">
        <v>99</v>
      </c>
      <c r="D377" s="168"/>
      <c r="E377" s="22">
        <f>'BPU Bloc MT_RDC_TF'!D377</f>
        <v>0</v>
      </c>
      <c r="F377" s="22">
        <f>+D378*E377</f>
        <v>0</v>
      </c>
    </row>
    <row r="378" spans="1:6">
      <c r="A378" s="44" t="s">
        <v>120</v>
      </c>
      <c r="B378" s="40" t="s">
        <v>121</v>
      </c>
      <c r="C378" s="29" t="s">
        <v>99</v>
      </c>
      <c r="D378" s="168">
        <v>157</v>
      </c>
      <c r="E378" s="22">
        <f>'BPU Bloc MT_RDC_TF'!D378</f>
        <v>0</v>
      </c>
      <c r="F378" s="22">
        <f>D378*E378</f>
        <v>0</v>
      </c>
    </row>
    <row r="379" spans="1:6">
      <c r="A379" s="44" t="s">
        <v>122</v>
      </c>
      <c r="B379" s="39" t="s">
        <v>123</v>
      </c>
      <c r="C379" s="29"/>
      <c r="D379" s="168"/>
      <c r="E379" s="22">
        <f>'BPU Bloc MT_RDC_TF'!D379</f>
        <v>0</v>
      </c>
      <c r="F379" s="22"/>
    </row>
    <row r="380" spans="1:6" ht="17.45">
      <c r="A380" s="44" t="s">
        <v>128</v>
      </c>
      <c r="B380" s="40" t="s">
        <v>129</v>
      </c>
      <c r="C380" s="48" t="s">
        <v>113</v>
      </c>
      <c r="D380" s="168">
        <v>218</v>
      </c>
      <c r="E380" s="22">
        <f>'BPU Bloc MT_RDC_TF'!D380</f>
        <v>0</v>
      </c>
      <c r="F380" s="22">
        <f>+D380*E380</f>
        <v>0</v>
      </c>
    </row>
    <row r="381" spans="1:6" ht="17.45">
      <c r="A381" s="44" t="s">
        <v>130</v>
      </c>
      <c r="B381" s="40" t="s">
        <v>131</v>
      </c>
      <c r="C381" s="48" t="s">
        <v>113</v>
      </c>
      <c r="D381" s="168">
        <v>16</v>
      </c>
      <c r="E381" s="22">
        <f>'BPU Bloc MT_RDC_TF'!D381</f>
        <v>0</v>
      </c>
      <c r="F381" s="22">
        <f>+D381*E381</f>
        <v>0</v>
      </c>
    </row>
    <row r="382" spans="1:6">
      <c r="A382" s="47"/>
      <c r="B382" s="46" t="s">
        <v>462</v>
      </c>
      <c r="C382" s="29"/>
      <c r="D382" s="168"/>
      <c r="E382" s="22">
        <f>'BPU Bloc MT_RDC_TF'!D382</f>
        <v>0</v>
      </c>
      <c r="F382" s="22"/>
    </row>
    <row r="383" spans="1:6">
      <c r="A383" s="32" t="s">
        <v>94</v>
      </c>
      <c r="B383" s="50" t="s">
        <v>95</v>
      </c>
      <c r="C383" s="29"/>
      <c r="D383" s="168"/>
      <c r="E383" s="22">
        <f>'BPU Bloc MT_RDC_TF'!D383</f>
        <v>0</v>
      </c>
      <c r="F383" s="22"/>
    </row>
    <row r="384" spans="1:6">
      <c r="A384" s="29" t="s">
        <v>100</v>
      </c>
      <c r="B384" s="40" t="s">
        <v>458</v>
      </c>
      <c r="C384" s="29" t="s">
        <v>208</v>
      </c>
      <c r="D384" s="168">
        <v>12</v>
      </c>
      <c r="E384" s="22">
        <f>'BPU Bloc MT_RDC_TF'!D384</f>
        <v>0</v>
      </c>
      <c r="F384" s="22">
        <f t="shared" ref="F384" si="10">+D384*E384</f>
        <v>0</v>
      </c>
    </row>
    <row r="385" spans="1:6">
      <c r="A385" s="47" t="s">
        <v>346</v>
      </c>
      <c r="B385" s="39" t="s">
        <v>110</v>
      </c>
      <c r="C385" s="29"/>
      <c r="D385" s="168"/>
      <c r="E385" s="22">
        <f>'BPU Bloc MT_RDC_TF'!D385</f>
        <v>0</v>
      </c>
      <c r="F385" s="22"/>
    </row>
    <row r="386" spans="1:6" ht="17.45">
      <c r="A386" s="44" t="s">
        <v>463</v>
      </c>
      <c r="B386" s="117" t="s">
        <v>342</v>
      </c>
      <c r="C386" s="118" t="s">
        <v>113</v>
      </c>
      <c r="D386" s="168">
        <v>553</v>
      </c>
      <c r="E386" s="22">
        <f>'BPU Bloc MT_RDC_TF'!D386</f>
        <v>0</v>
      </c>
      <c r="F386" s="217">
        <f>+D386*E386</f>
        <v>0</v>
      </c>
    </row>
    <row r="387" spans="1:6" ht="17.45">
      <c r="A387" s="44" t="s">
        <v>464</v>
      </c>
      <c r="B387" s="40" t="s">
        <v>465</v>
      </c>
      <c r="C387" s="48" t="s">
        <v>113</v>
      </c>
      <c r="D387" s="168">
        <v>62</v>
      </c>
      <c r="E387" s="22">
        <f>'BPU Bloc MT_RDC_TF'!D387</f>
        <v>0</v>
      </c>
      <c r="F387" s="22">
        <f>+D387*E387</f>
        <v>0</v>
      </c>
    </row>
    <row r="388" spans="1:6" ht="17.45">
      <c r="A388" s="44" t="s">
        <v>466</v>
      </c>
      <c r="B388" s="39" t="s">
        <v>117</v>
      </c>
      <c r="C388" s="48"/>
      <c r="D388" s="168"/>
      <c r="E388" s="22">
        <f>'BPU Bloc MT_RDC_TF'!D388</f>
        <v>0</v>
      </c>
      <c r="F388" s="22"/>
    </row>
    <row r="389" spans="1:6">
      <c r="A389" s="44" t="s">
        <v>467</v>
      </c>
      <c r="B389" s="40" t="s">
        <v>468</v>
      </c>
      <c r="C389" s="29" t="s">
        <v>99</v>
      </c>
      <c r="D389" s="168">
        <v>180</v>
      </c>
      <c r="E389" s="22">
        <f>'BPU Bloc MT_RDC_TF'!D389</f>
        <v>0</v>
      </c>
      <c r="F389" s="22">
        <f>+D389*E389</f>
        <v>0</v>
      </c>
    </row>
    <row r="390" spans="1:6">
      <c r="A390" s="44" t="s">
        <v>348</v>
      </c>
      <c r="B390" s="39" t="s">
        <v>123</v>
      </c>
      <c r="C390" s="29"/>
      <c r="D390" s="168"/>
      <c r="E390" s="22">
        <f>'BPU Bloc MT_RDC_TF'!D390</f>
        <v>0</v>
      </c>
      <c r="F390" s="22"/>
    </row>
    <row r="391" spans="1:6" ht="17.45">
      <c r="A391" s="44" t="s">
        <v>469</v>
      </c>
      <c r="B391" s="40" t="s">
        <v>470</v>
      </c>
      <c r="C391" s="48" t="s">
        <v>113</v>
      </c>
      <c r="D391" s="168">
        <v>277</v>
      </c>
      <c r="E391" s="22">
        <f>'BPU Bloc MT_RDC_TF'!D391</f>
        <v>0</v>
      </c>
      <c r="F391" s="22">
        <f>+D391*E391</f>
        <v>0</v>
      </c>
    </row>
    <row r="392" spans="1:6" ht="17.45">
      <c r="A392" s="44" t="s">
        <v>471</v>
      </c>
      <c r="B392" s="40" t="s">
        <v>131</v>
      </c>
      <c r="C392" s="48" t="s">
        <v>113</v>
      </c>
      <c r="D392" s="168">
        <v>16</v>
      </c>
      <c r="E392" s="22">
        <f>'BPU Bloc MT_RDC_TF'!D392</f>
        <v>0</v>
      </c>
      <c r="F392" s="22">
        <f>+D392*E392</f>
        <v>0</v>
      </c>
    </row>
    <row r="393" spans="1:6">
      <c r="A393" s="44"/>
      <c r="B393" s="119" t="s">
        <v>132</v>
      </c>
      <c r="C393" s="31"/>
      <c r="D393" s="168"/>
      <c r="E393" s="22">
        <f>'BPU Bloc MT_RDC_TF'!D393</f>
        <v>0</v>
      </c>
      <c r="F393" s="35">
        <f>SUM(F373:F392)</f>
        <v>0</v>
      </c>
    </row>
    <row r="394" spans="1:6">
      <c r="A394" s="44"/>
      <c r="B394" s="31"/>
      <c r="C394" s="31"/>
      <c r="D394" s="168"/>
      <c r="E394" s="22">
        <f>'BPU Bloc MT_RDC_TF'!D394</f>
        <v>0</v>
      </c>
      <c r="F394" s="35"/>
    </row>
    <row r="395" spans="1:6">
      <c r="A395" s="45" t="s">
        <v>351</v>
      </c>
      <c r="B395" s="46" t="s">
        <v>352</v>
      </c>
      <c r="C395" s="29"/>
      <c r="D395" s="168"/>
      <c r="E395" s="22">
        <f>'BPU Bloc MT_RDC_TF'!D395</f>
        <v>0</v>
      </c>
      <c r="F395" s="22"/>
    </row>
    <row r="396" spans="1:6">
      <c r="A396" s="47" t="s">
        <v>361</v>
      </c>
      <c r="B396" s="46" t="s">
        <v>459</v>
      </c>
      <c r="C396" s="29"/>
      <c r="D396" s="168"/>
      <c r="E396" s="22">
        <f>'BPU Bloc MT_RDC_TF'!D396</f>
        <v>0</v>
      </c>
      <c r="F396" s="22"/>
    </row>
    <row r="397" spans="1:6">
      <c r="A397" s="47" t="s">
        <v>472</v>
      </c>
      <c r="B397" s="39" t="s">
        <v>354</v>
      </c>
      <c r="C397" s="29"/>
      <c r="D397" s="168"/>
      <c r="E397" s="22">
        <f>'BPU Bloc MT_RDC_TF'!D397</f>
        <v>0</v>
      </c>
      <c r="F397" s="22"/>
    </row>
    <row r="398" spans="1:6">
      <c r="A398" s="44" t="s">
        <v>473</v>
      </c>
      <c r="B398" s="40" t="s">
        <v>474</v>
      </c>
      <c r="C398" s="29" t="s">
        <v>99</v>
      </c>
      <c r="D398" s="168">
        <v>20</v>
      </c>
      <c r="E398" s="22">
        <f>'BPU Bloc MT_RDC_TF'!D398</f>
        <v>0</v>
      </c>
      <c r="F398" s="22">
        <f>+D398*E398</f>
        <v>0</v>
      </c>
    </row>
    <row r="399" spans="1:6">
      <c r="A399" s="44" t="s">
        <v>475</v>
      </c>
      <c r="B399" s="39" t="s">
        <v>362</v>
      </c>
      <c r="C399" s="29"/>
      <c r="D399" s="168"/>
      <c r="E399" s="22">
        <f>'BPU Bloc MT_RDC_TF'!D399</f>
        <v>0</v>
      </c>
      <c r="F399" s="22"/>
    </row>
    <row r="400" spans="1:6" ht="17.45">
      <c r="A400" s="44" t="s">
        <v>363</v>
      </c>
      <c r="B400" s="40" t="s">
        <v>476</v>
      </c>
      <c r="C400" s="98" t="s">
        <v>92</v>
      </c>
      <c r="D400" s="168">
        <v>6</v>
      </c>
      <c r="E400" s="22">
        <f>'BPU Bloc MT_RDC_TF'!D400</f>
        <v>0</v>
      </c>
      <c r="F400" s="22">
        <f>+D400*E400</f>
        <v>0</v>
      </c>
    </row>
    <row r="401" spans="1:6">
      <c r="A401" s="44" t="s">
        <v>365</v>
      </c>
      <c r="B401" s="33" t="s">
        <v>477</v>
      </c>
      <c r="C401" s="29" t="s">
        <v>99</v>
      </c>
      <c r="D401" s="168"/>
      <c r="E401" s="22">
        <f>'BPU Bloc MT_RDC_TF'!D401</f>
        <v>0</v>
      </c>
      <c r="F401" s="22">
        <f>+D401*E401</f>
        <v>0</v>
      </c>
    </row>
    <row r="402" spans="1:6">
      <c r="A402" s="44" t="s">
        <v>367</v>
      </c>
      <c r="B402" s="40" t="s">
        <v>478</v>
      </c>
      <c r="C402" s="29" t="s">
        <v>99</v>
      </c>
      <c r="D402" s="168"/>
      <c r="E402" s="22">
        <f>'BPU Bloc MT_RDC_TF'!D402</f>
        <v>0</v>
      </c>
      <c r="F402" s="22">
        <f>+D402*E402</f>
        <v>0</v>
      </c>
    </row>
    <row r="403" spans="1:6">
      <c r="A403" s="44" t="s">
        <v>369</v>
      </c>
      <c r="B403" s="40" t="s">
        <v>479</v>
      </c>
      <c r="C403" s="29" t="s">
        <v>99</v>
      </c>
      <c r="D403" s="168"/>
      <c r="E403" s="22">
        <f>'BPU Bloc MT_RDC_TF'!D403</f>
        <v>0</v>
      </c>
      <c r="F403" s="22">
        <f>+D403*E403</f>
        <v>0</v>
      </c>
    </row>
    <row r="404" spans="1:6">
      <c r="A404" s="44" t="s">
        <v>371</v>
      </c>
      <c r="B404" s="33" t="s">
        <v>480</v>
      </c>
      <c r="C404" s="29" t="s">
        <v>99</v>
      </c>
      <c r="D404" s="168">
        <v>50</v>
      </c>
      <c r="E404" s="22">
        <f>'BPU Bloc MT_RDC_TF'!D404</f>
        <v>0</v>
      </c>
      <c r="F404" s="22">
        <f>+D404*E404</f>
        <v>0</v>
      </c>
    </row>
    <row r="405" spans="1:6">
      <c r="A405" s="44"/>
      <c r="B405" s="32" t="s">
        <v>481</v>
      </c>
      <c r="C405" s="31"/>
      <c r="D405" s="168"/>
      <c r="E405" s="22">
        <f>'BPU Bloc MT_RDC_TF'!D405</f>
        <v>0</v>
      </c>
      <c r="F405" s="35">
        <f>SUM(F398:F404)</f>
        <v>0</v>
      </c>
    </row>
    <row r="406" spans="1:6">
      <c r="A406" s="44"/>
      <c r="B406" s="32"/>
      <c r="C406" s="31"/>
      <c r="D406" s="168"/>
      <c r="E406" s="35">
        <f>'BPU Bloc MT_RDC_TF'!D406</f>
        <v>0</v>
      </c>
      <c r="F406" s="35"/>
    </row>
    <row r="407" spans="1:6">
      <c r="A407" s="45" t="s">
        <v>133</v>
      </c>
      <c r="B407" s="46" t="s">
        <v>134</v>
      </c>
      <c r="C407" s="29"/>
      <c r="D407" s="168"/>
      <c r="E407" s="22">
        <f>'BPU Bloc MT_RDC_TF'!D407</f>
        <v>0</v>
      </c>
      <c r="F407" s="22"/>
    </row>
    <row r="408" spans="1:6">
      <c r="A408" s="47" t="s">
        <v>135</v>
      </c>
      <c r="B408" s="50" t="s">
        <v>136</v>
      </c>
      <c r="C408" s="29"/>
      <c r="D408" s="168"/>
      <c r="E408" s="22">
        <f>'BPU Bloc MT_RDC_TF'!D408</f>
        <v>0</v>
      </c>
      <c r="F408" s="22"/>
    </row>
    <row r="409" spans="1:6" ht="33.6">
      <c r="A409" s="44" t="s">
        <v>137</v>
      </c>
      <c r="B409" s="51" t="s">
        <v>138</v>
      </c>
      <c r="C409" s="29" t="s">
        <v>99</v>
      </c>
      <c r="D409" s="168">
        <v>50</v>
      </c>
      <c r="E409" s="22">
        <f>'BPU Bloc MT_RDC_TF'!D409</f>
        <v>0</v>
      </c>
      <c r="F409" s="22">
        <f>+D409*E409</f>
        <v>0</v>
      </c>
    </row>
    <row r="410" spans="1:6">
      <c r="A410" s="44"/>
      <c r="B410" s="121" t="s">
        <v>139</v>
      </c>
      <c r="C410" s="31"/>
      <c r="D410" s="168"/>
      <c r="E410" s="22">
        <f>'BPU Bloc MT_RDC_TF'!D410</f>
        <v>0</v>
      </c>
      <c r="F410" s="35">
        <f>SUM(F409:F409)</f>
        <v>0</v>
      </c>
    </row>
    <row r="411" spans="1:6">
      <c r="A411" s="44"/>
      <c r="B411" s="50"/>
      <c r="C411" s="31"/>
      <c r="D411" s="168"/>
      <c r="E411" s="22">
        <f>'BPU Bloc MT_RDC_TF'!D411</f>
        <v>0</v>
      </c>
      <c r="F411" s="22"/>
    </row>
    <row r="412" spans="1:6">
      <c r="A412" s="45" t="s">
        <v>373</v>
      </c>
      <c r="B412" s="46" t="s">
        <v>374</v>
      </c>
      <c r="C412" s="29"/>
      <c r="D412" s="168"/>
      <c r="E412" s="22">
        <f>'BPU Bloc MT_RDC_TF'!D412</f>
        <v>0</v>
      </c>
      <c r="F412" s="22"/>
    </row>
    <row r="413" spans="1:6">
      <c r="A413" s="45" t="s">
        <v>375</v>
      </c>
      <c r="B413" s="46" t="s">
        <v>56</v>
      </c>
      <c r="C413" s="29"/>
      <c r="D413" s="168"/>
      <c r="E413" s="22">
        <f>'BPU Bloc MT_RDC_TF'!D413</f>
        <v>0</v>
      </c>
      <c r="F413" s="22"/>
    </row>
    <row r="414" spans="1:6" ht="17.45">
      <c r="A414" s="44" t="s">
        <v>482</v>
      </c>
      <c r="B414" s="40" t="s">
        <v>483</v>
      </c>
      <c r="C414" s="29" t="s">
        <v>92</v>
      </c>
      <c r="D414" s="168">
        <v>274</v>
      </c>
      <c r="E414" s="22">
        <f>'BPU Bloc MT_RDC_TF'!D414</f>
        <v>0</v>
      </c>
      <c r="F414" s="22">
        <f>+D414*E414</f>
        <v>0</v>
      </c>
    </row>
    <row r="415" spans="1:6">
      <c r="A415" s="44" t="s">
        <v>484</v>
      </c>
      <c r="B415" s="46" t="s">
        <v>485</v>
      </c>
      <c r="C415" s="29"/>
      <c r="D415" s="168"/>
      <c r="E415" s="22">
        <f>'BPU Bloc MT_RDC_TF'!D415</f>
        <v>0</v>
      </c>
      <c r="F415" s="22"/>
    </row>
    <row r="416" spans="1:6" ht="17.45">
      <c r="A416" s="44" t="s">
        <v>486</v>
      </c>
      <c r="B416" s="40" t="s">
        <v>487</v>
      </c>
      <c r="C416" s="29" t="s">
        <v>92</v>
      </c>
      <c r="D416" s="168">
        <v>231</v>
      </c>
      <c r="E416" s="22">
        <f>'BPU Bloc MT_RDC_TF'!D416</f>
        <v>0</v>
      </c>
      <c r="F416" s="22">
        <f>+D416*E416</f>
        <v>0</v>
      </c>
    </row>
    <row r="417" spans="1:6">
      <c r="A417" s="44"/>
      <c r="B417" s="119" t="s">
        <v>488</v>
      </c>
      <c r="C417" s="31"/>
      <c r="D417" s="168"/>
      <c r="E417" s="22">
        <f>'BPU Bloc MT_RDC_TF'!D417</f>
        <v>0</v>
      </c>
      <c r="F417" s="35">
        <f>SUM(F414:F416)</f>
        <v>0</v>
      </c>
    </row>
    <row r="418" spans="1:6">
      <c r="A418" s="44"/>
      <c r="B418" s="44"/>
      <c r="C418" s="31"/>
      <c r="D418" s="168"/>
      <c r="E418" s="22">
        <f>'BPU Bloc MT_RDC_TF'!D418</f>
        <v>0</v>
      </c>
      <c r="F418" s="22"/>
    </row>
    <row r="419" spans="1:6">
      <c r="A419" s="45" t="s">
        <v>140</v>
      </c>
      <c r="B419" s="46" t="s">
        <v>141</v>
      </c>
      <c r="C419" s="29"/>
      <c r="D419" s="168"/>
      <c r="E419" s="22">
        <f>'BPU Bloc MT_RDC_TF'!D419</f>
        <v>0</v>
      </c>
      <c r="F419" s="22"/>
    </row>
    <row r="420" spans="1:6">
      <c r="A420" s="45" t="s">
        <v>142</v>
      </c>
      <c r="B420" s="46" t="s">
        <v>56</v>
      </c>
      <c r="C420" s="29"/>
      <c r="D420" s="168"/>
      <c r="E420" s="22">
        <f>'BPU Bloc MT_RDC_TF'!D420</f>
        <v>0</v>
      </c>
      <c r="F420" s="22"/>
    </row>
    <row r="421" spans="1:6">
      <c r="A421" s="47" t="s">
        <v>143</v>
      </c>
      <c r="B421" s="46" t="s">
        <v>144</v>
      </c>
      <c r="C421" s="29"/>
      <c r="D421" s="168"/>
      <c r="E421" s="22">
        <f>'BPU Bloc MT_RDC_TF'!D421</f>
        <v>0</v>
      </c>
      <c r="F421" s="22"/>
    </row>
    <row r="422" spans="1:6" ht="33.6">
      <c r="A422" s="18" t="s">
        <v>152</v>
      </c>
      <c r="B422" s="19" t="s">
        <v>489</v>
      </c>
      <c r="C422" s="52" t="s">
        <v>147</v>
      </c>
      <c r="D422" s="168">
        <v>3</v>
      </c>
      <c r="E422" s="22">
        <f>'BPU Bloc MT_RDC_TF'!D422</f>
        <v>0</v>
      </c>
      <c r="F422" s="22">
        <f t="shared" ref="F422:F453" si="11">+E422*D422</f>
        <v>0</v>
      </c>
    </row>
    <row r="423" spans="1:6" ht="33.6">
      <c r="A423" s="18" t="s">
        <v>154</v>
      </c>
      <c r="B423" s="19" t="s">
        <v>490</v>
      </c>
      <c r="C423" s="52" t="s">
        <v>147</v>
      </c>
      <c r="D423" s="168"/>
      <c r="E423" s="22">
        <f>'BPU Bloc MT_RDC_TF'!D423</f>
        <v>0</v>
      </c>
      <c r="F423" s="22">
        <f t="shared" si="11"/>
        <v>0</v>
      </c>
    </row>
    <row r="424" spans="1:6" ht="33.6">
      <c r="A424" s="18" t="s">
        <v>156</v>
      </c>
      <c r="B424" s="19" t="s">
        <v>491</v>
      </c>
      <c r="C424" s="52" t="s">
        <v>147</v>
      </c>
      <c r="D424" s="168">
        <v>14</v>
      </c>
      <c r="E424" s="22">
        <f>'BPU Bloc MT_RDC_TF'!D424</f>
        <v>0</v>
      </c>
      <c r="F424" s="22">
        <f t="shared" si="11"/>
        <v>0</v>
      </c>
    </row>
    <row r="425" spans="1:6">
      <c r="A425" s="47" t="s">
        <v>160</v>
      </c>
      <c r="B425" s="46" t="s">
        <v>161</v>
      </c>
      <c r="C425" s="29"/>
      <c r="D425" s="168"/>
      <c r="E425" s="22">
        <f>'BPU Bloc MT_RDC_TF'!D425</f>
        <v>0</v>
      </c>
      <c r="F425" s="22">
        <f t="shared" si="11"/>
        <v>0</v>
      </c>
    </row>
    <row r="426" spans="1:6" ht="33.6">
      <c r="A426" s="44" t="s">
        <v>162</v>
      </c>
      <c r="B426" s="19" t="s">
        <v>492</v>
      </c>
      <c r="C426" s="52" t="s">
        <v>164</v>
      </c>
      <c r="D426" s="168"/>
      <c r="E426" s="22">
        <f>'BPU Bloc MT_RDC_TF'!D426</f>
        <v>0</v>
      </c>
      <c r="F426" s="22">
        <f t="shared" si="11"/>
        <v>0</v>
      </c>
    </row>
    <row r="427" spans="1:6" ht="33.6">
      <c r="A427" s="44" t="s">
        <v>165</v>
      </c>
      <c r="B427" s="19" t="s">
        <v>493</v>
      </c>
      <c r="C427" s="52" t="s">
        <v>164</v>
      </c>
      <c r="D427" s="168">
        <v>9</v>
      </c>
      <c r="E427" s="22">
        <f>'BPU Bloc MT_RDC_TF'!D427</f>
        <v>0</v>
      </c>
      <c r="F427" s="22">
        <f t="shared" si="11"/>
        <v>0</v>
      </c>
    </row>
    <row r="428" spans="1:6" ht="33.6">
      <c r="A428" s="44" t="s">
        <v>167</v>
      </c>
      <c r="B428" s="19" t="s">
        <v>494</v>
      </c>
      <c r="C428" s="52" t="s">
        <v>164</v>
      </c>
      <c r="D428" s="168">
        <v>2</v>
      </c>
      <c r="E428" s="22">
        <f>'BPU Bloc MT_RDC_TF'!D428</f>
        <v>0</v>
      </c>
      <c r="F428" s="22">
        <f t="shared" si="11"/>
        <v>0</v>
      </c>
    </row>
    <row r="429" spans="1:6" ht="33.6">
      <c r="A429" s="44" t="s">
        <v>169</v>
      </c>
      <c r="B429" s="19" t="s">
        <v>495</v>
      </c>
      <c r="C429" s="52" t="s">
        <v>164</v>
      </c>
      <c r="D429" s="168">
        <v>2</v>
      </c>
      <c r="E429" s="22">
        <f>'BPU Bloc MT_RDC_TF'!D429</f>
        <v>0</v>
      </c>
      <c r="F429" s="22">
        <f t="shared" si="11"/>
        <v>0</v>
      </c>
    </row>
    <row r="430" spans="1:6" ht="33.6">
      <c r="A430" s="44" t="s">
        <v>171</v>
      </c>
      <c r="B430" s="19" t="s">
        <v>496</v>
      </c>
      <c r="C430" s="52" t="s">
        <v>164</v>
      </c>
      <c r="D430" s="168">
        <v>1</v>
      </c>
      <c r="E430" s="22">
        <f>'BPU Bloc MT_RDC_TF'!D430</f>
        <v>0</v>
      </c>
      <c r="F430" s="22">
        <f t="shared" si="11"/>
        <v>0</v>
      </c>
    </row>
    <row r="431" spans="1:6">
      <c r="A431" s="44" t="s">
        <v>173</v>
      </c>
      <c r="B431" s="19" t="s">
        <v>497</v>
      </c>
      <c r="C431" s="52" t="s">
        <v>99</v>
      </c>
      <c r="D431" s="168">
        <v>30</v>
      </c>
      <c r="E431" s="22">
        <f>'BPU Bloc MT_RDC_TF'!D431</f>
        <v>0</v>
      </c>
      <c r="F431" s="22">
        <f t="shared" si="11"/>
        <v>0</v>
      </c>
    </row>
    <row r="432" spans="1:6">
      <c r="A432" s="44"/>
      <c r="B432" s="19" t="s">
        <v>498</v>
      </c>
      <c r="C432" s="52"/>
      <c r="D432" s="168">
        <v>26</v>
      </c>
      <c r="E432" s="22">
        <f>'BPU Bloc MT_RDC_TF'!D432</f>
        <v>0</v>
      </c>
      <c r="F432" s="22">
        <f t="shared" si="11"/>
        <v>0</v>
      </c>
    </row>
    <row r="433" spans="1:6" ht="33.6">
      <c r="A433" s="44" t="s">
        <v>175</v>
      </c>
      <c r="B433" s="19" t="s">
        <v>499</v>
      </c>
      <c r="C433" s="52" t="s">
        <v>99</v>
      </c>
      <c r="D433" s="168"/>
      <c r="E433" s="22">
        <f>'BPU Bloc MT_RDC_TF'!D433</f>
        <v>0</v>
      </c>
      <c r="F433" s="22">
        <f t="shared" si="11"/>
        <v>0</v>
      </c>
    </row>
    <row r="434" spans="1:6" ht="17.45">
      <c r="A434" s="44" t="s">
        <v>177</v>
      </c>
      <c r="B434" s="19" t="s">
        <v>500</v>
      </c>
      <c r="C434" s="52" t="s">
        <v>92</v>
      </c>
      <c r="D434" s="168">
        <v>38</v>
      </c>
      <c r="E434" s="22">
        <f>'BPU Bloc MT_RDC_TF'!D434</f>
        <v>0</v>
      </c>
      <c r="F434" s="22">
        <f t="shared" si="11"/>
        <v>0</v>
      </c>
    </row>
    <row r="435" spans="1:6">
      <c r="A435" s="47" t="s">
        <v>182</v>
      </c>
      <c r="B435" s="39" t="s">
        <v>183</v>
      </c>
      <c r="C435" s="29"/>
      <c r="D435" s="168"/>
      <c r="E435" s="22">
        <f>'BPU Bloc MT_RDC_TF'!D435</f>
        <v>0</v>
      </c>
      <c r="F435" s="22">
        <f t="shared" si="11"/>
        <v>0</v>
      </c>
    </row>
    <row r="436" spans="1:6">
      <c r="A436" s="44" t="s">
        <v>188</v>
      </c>
      <c r="B436" s="40" t="s">
        <v>189</v>
      </c>
      <c r="C436" s="29" t="s">
        <v>190</v>
      </c>
      <c r="D436" s="168">
        <v>20</v>
      </c>
      <c r="E436" s="22">
        <f>'BPU Bloc MT_RDC_TF'!D436</f>
        <v>0</v>
      </c>
      <c r="F436" s="22">
        <f t="shared" si="11"/>
        <v>0</v>
      </c>
    </row>
    <row r="437" spans="1:6">
      <c r="A437" s="44" t="s">
        <v>191</v>
      </c>
      <c r="B437" s="40" t="s">
        <v>192</v>
      </c>
      <c r="C437" s="29" t="s">
        <v>99</v>
      </c>
      <c r="D437" s="168">
        <v>30.6</v>
      </c>
      <c r="E437" s="22">
        <f>'BPU Bloc MT_RDC_TF'!D437</f>
        <v>0</v>
      </c>
      <c r="F437" s="22">
        <f t="shared" si="11"/>
        <v>0</v>
      </c>
    </row>
    <row r="438" spans="1:6">
      <c r="A438" s="44" t="s">
        <v>193</v>
      </c>
      <c r="B438" s="40" t="s">
        <v>194</v>
      </c>
      <c r="C438" s="29" t="s">
        <v>164</v>
      </c>
      <c r="D438" s="168">
        <v>19</v>
      </c>
      <c r="E438" s="22">
        <f>'BPU Bloc MT_RDC_TF'!D438</f>
        <v>0</v>
      </c>
      <c r="F438" s="22">
        <f t="shared" si="11"/>
        <v>0</v>
      </c>
    </row>
    <row r="439" spans="1:6" ht="17.45">
      <c r="A439" s="44" t="s">
        <v>195</v>
      </c>
      <c r="B439" s="40" t="s">
        <v>196</v>
      </c>
      <c r="C439" s="29" t="s">
        <v>92</v>
      </c>
      <c r="D439" s="168">
        <v>1.2</v>
      </c>
      <c r="E439" s="22">
        <f>'BPU Bloc MT_RDC_TF'!D439</f>
        <v>0</v>
      </c>
      <c r="F439" s="22">
        <f t="shared" si="11"/>
        <v>0</v>
      </c>
    </row>
    <row r="440" spans="1:6">
      <c r="A440" s="47" t="s">
        <v>381</v>
      </c>
      <c r="B440" s="46" t="s">
        <v>462</v>
      </c>
      <c r="C440" s="29"/>
      <c r="D440" s="168"/>
      <c r="E440" s="22">
        <f>'BPU Bloc MT_RDC_TF'!D440</f>
        <v>0</v>
      </c>
      <c r="F440" s="22">
        <f t="shared" si="11"/>
        <v>0</v>
      </c>
    </row>
    <row r="441" spans="1:6">
      <c r="A441" s="47" t="s">
        <v>501</v>
      </c>
      <c r="B441" s="46" t="s">
        <v>502</v>
      </c>
      <c r="C441" s="29"/>
      <c r="D441" s="168"/>
      <c r="E441" s="22">
        <f>'BPU Bloc MT_RDC_TF'!D441</f>
        <v>0</v>
      </c>
      <c r="F441" s="22">
        <f t="shared" si="11"/>
        <v>0</v>
      </c>
    </row>
    <row r="442" spans="1:6" ht="33.6">
      <c r="A442" s="44" t="s">
        <v>503</v>
      </c>
      <c r="B442" s="19" t="s">
        <v>504</v>
      </c>
      <c r="C442" s="29" t="s">
        <v>147</v>
      </c>
      <c r="D442" s="168"/>
      <c r="E442" s="22">
        <f>'BPU Bloc MT_RDC_TF'!D442</f>
        <v>0</v>
      </c>
      <c r="F442" s="22">
        <f t="shared" si="11"/>
        <v>0</v>
      </c>
    </row>
    <row r="443" spans="1:6" ht="33.6">
      <c r="A443" s="44" t="s">
        <v>505</v>
      </c>
      <c r="B443" s="33" t="s">
        <v>506</v>
      </c>
      <c r="C443" s="29" t="s">
        <v>164</v>
      </c>
      <c r="D443" s="168">
        <v>12</v>
      </c>
      <c r="E443" s="22">
        <f>'BPU Bloc MT_RDC_TF'!D443</f>
        <v>0</v>
      </c>
      <c r="F443" s="22">
        <f t="shared" si="11"/>
        <v>0</v>
      </c>
    </row>
    <row r="444" spans="1:6" ht="33.6">
      <c r="A444" s="44" t="s">
        <v>507</v>
      </c>
      <c r="B444" s="33" t="s">
        <v>508</v>
      </c>
      <c r="C444" s="29" t="s">
        <v>164</v>
      </c>
      <c r="D444" s="168">
        <v>1</v>
      </c>
      <c r="E444" s="22">
        <f>'BPU Bloc MT_RDC_TF'!D444</f>
        <v>0</v>
      </c>
      <c r="F444" s="22">
        <f t="shared" si="11"/>
        <v>0</v>
      </c>
    </row>
    <row r="445" spans="1:6">
      <c r="A445" s="47" t="s">
        <v>509</v>
      </c>
      <c r="B445" s="16" t="s">
        <v>510</v>
      </c>
      <c r="C445" s="29"/>
      <c r="D445" s="168"/>
      <c r="E445" s="22">
        <f>'BPU Bloc MT_RDC_TF'!D445</f>
        <v>0</v>
      </c>
      <c r="F445" s="22">
        <f t="shared" si="11"/>
        <v>0</v>
      </c>
    </row>
    <row r="446" spans="1:6" ht="33.6">
      <c r="A446" s="53" t="s">
        <v>511</v>
      </c>
      <c r="B446" s="33" t="s">
        <v>512</v>
      </c>
      <c r="C446" s="18" t="s">
        <v>164</v>
      </c>
      <c r="D446" s="168">
        <v>13</v>
      </c>
      <c r="E446" s="22">
        <f>'BPU Bloc MT_RDC_TF'!D446</f>
        <v>0</v>
      </c>
      <c r="F446" s="22">
        <f t="shared" si="11"/>
        <v>0</v>
      </c>
    </row>
    <row r="447" spans="1:6" ht="33.6">
      <c r="A447" s="53" t="s">
        <v>513</v>
      </c>
      <c r="B447" s="33" t="s">
        <v>514</v>
      </c>
      <c r="C447" s="18" t="s">
        <v>164</v>
      </c>
      <c r="D447" s="168">
        <v>0</v>
      </c>
      <c r="E447" s="22">
        <f>'BPU Bloc MT_RDC_TF'!D447</f>
        <v>0</v>
      </c>
      <c r="F447" s="22">
        <f t="shared" si="11"/>
        <v>0</v>
      </c>
    </row>
    <row r="448" spans="1:6" ht="33.6">
      <c r="A448" s="53" t="s">
        <v>515</v>
      </c>
      <c r="B448" s="33" t="s">
        <v>516</v>
      </c>
      <c r="C448" s="18" t="s">
        <v>164</v>
      </c>
      <c r="D448" s="168"/>
      <c r="E448" s="22">
        <f>'BPU Bloc MT_RDC_TF'!D448</f>
        <v>0</v>
      </c>
      <c r="F448" s="22">
        <f t="shared" si="11"/>
        <v>0</v>
      </c>
    </row>
    <row r="449" spans="1:6" ht="33.6">
      <c r="A449" s="53" t="s">
        <v>517</v>
      </c>
      <c r="B449" s="33" t="s">
        <v>518</v>
      </c>
      <c r="C449" s="18" t="s">
        <v>164</v>
      </c>
      <c r="D449" s="168"/>
      <c r="E449" s="22">
        <f>'BPU Bloc MT_RDC_TF'!D449</f>
        <v>0</v>
      </c>
      <c r="F449" s="22">
        <f t="shared" si="11"/>
        <v>0</v>
      </c>
    </row>
    <row r="450" spans="1:6" ht="33.6">
      <c r="A450" s="53" t="s">
        <v>519</v>
      </c>
      <c r="B450" s="33" t="s">
        <v>520</v>
      </c>
      <c r="C450" s="18" t="s">
        <v>164</v>
      </c>
      <c r="D450" s="168">
        <v>4</v>
      </c>
      <c r="E450" s="22">
        <f>'BPU Bloc MT_RDC_TF'!D450</f>
        <v>0</v>
      </c>
      <c r="F450" s="22">
        <f t="shared" si="11"/>
        <v>0</v>
      </c>
    </row>
    <row r="451" spans="1:6">
      <c r="A451" s="47" t="s">
        <v>521</v>
      </c>
      <c r="B451" s="39" t="s">
        <v>183</v>
      </c>
      <c r="C451" s="29"/>
      <c r="D451" s="168"/>
      <c r="E451" s="22">
        <f>'BPU Bloc MT_RDC_TF'!D451</f>
        <v>0</v>
      </c>
      <c r="F451" s="22">
        <f t="shared" si="11"/>
        <v>0</v>
      </c>
    </row>
    <row r="452" spans="1:6">
      <c r="A452" s="44" t="s">
        <v>522</v>
      </c>
      <c r="B452" s="40" t="s">
        <v>189</v>
      </c>
      <c r="C452" s="29" t="s">
        <v>190</v>
      </c>
      <c r="D452" s="168">
        <v>21</v>
      </c>
      <c r="E452" s="22">
        <f>'BPU Bloc MT_RDC_TF'!D452</f>
        <v>0</v>
      </c>
      <c r="F452" s="22">
        <f t="shared" si="11"/>
        <v>0</v>
      </c>
    </row>
    <row r="453" spans="1:6">
      <c r="A453" s="44" t="s">
        <v>523</v>
      </c>
      <c r="B453" s="40" t="s">
        <v>398</v>
      </c>
      <c r="C453" s="29" t="s">
        <v>99</v>
      </c>
      <c r="D453" s="168">
        <v>41</v>
      </c>
      <c r="E453" s="22">
        <f>'BPU Bloc MT_RDC_TF'!D453</f>
        <v>0</v>
      </c>
      <c r="F453" s="22">
        <f t="shared" si="11"/>
        <v>0</v>
      </c>
    </row>
    <row r="454" spans="1:6">
      <c r="A454" s="44" t="s">
        <v>524</v>
      </c>
      <c r="B454" s="40" t="s">
        <v>194</v>
      </c>
      <c r="C454" s="29" t="s">
        <v>232</v>
      </c>
      <c r="D454" s="168">
        <v>13</v>
      </c>
      <c r="E454" s="22">
        <f>'BPU Bloc MT_RDC_TF'!D454</f>
        <v>0</v>
      </c>
      <c r="F454" s="22">
        <f>+E454*D454</f>
        <v>0</v>
      </c>
    </row>
    <row r="455" spans="1:6">
      <c r="A455" s="44"/>
      <c r="B455" s="119" t="s">
        <v>197</v>
      </c>
      <c r="C455" s="31"/>
      <c r="D455" s="168"/>
      <c r="E455" s="22">
        <f>'BPU Bloc MT_RDC_TF'!D455</f>
        <v>0</v>
      </c>
      <c r="F455" s="181">
        <f>SUM(F422:F454)</f>
        <v>0</v>
      </c>
    </row>
    <row r="456" spans="1:6">
      <c r="A456" s="44"/>
      <c r="B456" s="44"/>
      <c r="C456" s="44"/>
      <c r="D456" s="168"/>
      <c r="E456" s="22">
        <f>'BPU Bloc MT_RDC_TF'!D456</f>
        <v>0</v>
      </c>
      <c r="F456" s="22"/>
    </row>
    <row r="457" spans="1:6">
      <c r="A457" s="45" t="s">
        <v>198</v>
      </c>
      <c r="B457" s="46" t="s">
        <v>199</v>
      </c>
      <c r="C457" s="29"/>
      <c r="D457" s="168"/>
      <c r="E457" s="22">
        <f>'BPU Bloc MT_RDC_TF'!D457</f>
        <v>0</v>
      </c>
      <c r="F457" s="22"/>
    </row>
    <row r="458" spans="1:6">
      <c r="A458" s="47" t="s">
        <v>200</v>
      </c>
      <c r="B458" s="46" t="s">
        <v>56</v>
      </c>
      <c r="C458" s="29"/>
      <c r="D458" s="168"/>
      <c r="E458" s="22">
        <f>'BPU Bloc MT_RDC_TF'!D458</f>
        <v>0</v>
      </c>
      <c r="F458" s="22"/>
    </row>
    <row r="459" spans="1:6" ht="17.45">
      <c r="A459" s="44" t="s">
        <v>201</v>
      </c>
      <c r="B459" s="40" t="s">
        <v>202</v>
      </c>
      <c r="C459" s="29" t="s">
        <v>203</v>
      </c>
      <c r="D459" s="168">
        <v>470</v>
      </c>
      <c r="E459" s="22">
        <f>'BPU Bloc MT_RDC_TF'!D459</f>
        <v>0</v>
      </c>
      <c r="F459" s="22">
        <f t="shared" ref="F459:F464" si="12">+D459*E459</f>
        <v>0</v>
      </c>
    </row>
    <row r="460" spans="1:6" ht="17.45">
      <c r="A460" s="44" t="s">
        <v>204</v>
      </c>
      <c r="B460" s="117" t="s">
        <v>205</v>
      </c>
      <c r="C460" s="29" t="s">
        <v>203</v>
      </c>
      <c r="D460" s="168">
        <v>273</v>
      </c>
      <c r="E460" s="22">
        <f>'BPU Bloc MT_RDC_TF'!D460</f>
        <v>0</v>
      </c>
      <c r="F460" s="22">
        <f t="shared" si="12"/>
        <v>0</v>
      </c>
    </row>
    <row r="461" spans="1:6" ht="17.45">
      <c r="A461" s="44" t="s">
        <v>206</v>
      </c>
      <c r="B461" s="40" t="s">
        <v>525</v>
      </c>
      <c r="C461" s="29" t="s">
        <v>203</v>
      </c>
      <c r="D461" s="168"/>
      <c r="E461" s="22">
        <f>'BPU Bloc MT_RDC_TF'!D461</f>
        <v>0</v>
      </c>
      <c r="F461" s="22">
        <f t="shared" si="12"/>
        <v>0</v>
      </c>
    </row>
    <row r="462" spans="1:6">
      <c r="A462" s="44" t="s">
        <v>209</v>
      </c>
      <c r="B462" s="40" t="s">
        <v>210</v>
      </c>
      <c r="C462" s="29" t="s">
        <v>11</v>
      </c>
      <c r="D462" s="168">
        <v>1</v>
      </c>
      <c r="E462" s="22">
        <f>'BPU Bloc MT_RDC_TF'!D462</f>
        <v>0</v>
      </c>
      <c r="F462" s="22">
        <f t="shared" si="12"/>
        <v>0</v>
      </c>
    </row>
    <row r="463" spans="1:6" ht="17.45">
      <c r="A463" s="44" t="s">
        <v>211</v>
      </c>
      <c r="B463" s="137" t="s">
        <v>212</v>
      </c>
      <c r="C463" s="98" t="s">
        <v>203</v>
      </c>
      <c r="D463" s="168">
        <v>98</v>
      </c>
      <c r="E463" s="22">
        <f>'BPU Bloc MT_RDC_TF'!D463</f>
        <v>0</v>
      </c>
      <c r="F463" s="22">
        <f t="shared" si="12"/>
        <v>0</v>
      </c>
    </row>
    <row r="464" spans="1:6">
      <c r="A464" s="47" t="s">
        <v>526</v>
      </c>
      <c r="B464" s="46" t="s">
        <v>462</v>
      </c>
      <c r="C464" s="29"/>
      <c r="D464" s="168"/>
      <c r="E464" s="22">
        <f>'BPU Bloc MT_RDC_TF'!D464</f>
        <v>0</v>
      </c>
      <c r="F464" s="22">
        <f t="shared" si="12"/>
        <v>0</v>
      </c>
    </row>
    <row r="465" spans="1:6" ht="17.45">
      <c r="A465" s="44" t="s">
        <v>527</v>
      </c>
      <c r="B465" s="117" t="s">
        <v>528</v>
      </c>
      <c r="C465" s="98" t="s">
        <v>203</v>
      </c>
      <c r="D465" s="168">
        <v>784</v>
      </c>
      <c r="E465" s="22">
        <f>'BPU Bloc MT_RDC_TF'!D465</f>
        <v>0</v>
      </c>
      <c r="F465" s="22">
        <f>+D465*E465</f>
        <v>0</v>
      </c>
    </row>
    <row r="466" spans="1:6">
      <c r="A466" s="44"/>
      <c r="B466" s="119" t="s">
        <v>213</v>
      </c>
      <c r="C466" s="31"/>
      <c r="D466" s="168"/>
      <c r="E466" s="22">
        <f>'BPU Bloc MT_RDC_TF'!D466</f>
        <v>0</v>
      </c>
      <c r="F466" s="181">
        <f>SUM(F459:F465)</f>
        <v>0</v>
      </c>
    </row>
    <row r="467" spans="1:6">
      <c r="A467" s="44"/>
      <c r="B467" s="54"/>
      <c r="C467" s="44"/>
      <c r="D467" s="168"/>
      <c r="E467" s="22">
        <f>'BPU Bloc MT_RDC_TF'!D467</f>
        <v>0</v>
      </c>
      <c r="F467" s="22"/>
    </row>
    <row r="468" spans="1:6">
      <c r="A468" s="45" t="s">
        <v>214</v>
      </c>
      <c r="B468" s="46" t="s">
        <v>215</v>
      </c>
      <c r="C468" s="29"/>
      <c r="D468" s="168"/>
      <c r="E468" s="22">
        <f>'BPU Bloc MT_RDC_TF'!D468</f>
        <v>0</v>
      </c>
      <c r="F468" s="22"/>
    </row>
    <row r="469" spans="1:6">
      <c r="A469" s="47" t="s">
        <v>216</v>
      </c>
      <c r="B469" s="46" t="s">
        <v>56</v>
      </c>
      <c r="C469" s="29"/>
      <c r="D469" s="168"/>
      <c r="E469" s="22">
        <f>'BPU Bloc MT_RDC_TF'!D469</f>
        <v>0</v>
      </c>
      <c r="F469" s="22"/>
    </row>
    <row r="470" spans="1:6">
      <c r="A470" s="47" t="s">
        <v>217</v>
      </c>
      <c r="B470" s="39" t="s">
        <v>218</v>
      </c>
      <c r="C470" s="29"/>
      <c r="D470" s="168"/>
      <c r="E470" s="22">
        <f>'BPU Bloc MT_RDC_TF'!D470</f>
        <v>0</v>
      </c>
      <c r="F470" s="22"/>
    </row>
    <row r="471" spans="1:6">
      <c r="A471" s="44" t="s">
        <v>219</v>
      </c>
      <c r="B471" s="40" t="s">
        <v>220</v>
      </c>
      <c r="C471" s="29" t="s">
        <v>99</v>
      </c>
      <c r="D471" s="168">
        <v>10</v>
      </c>
      <c r="E471" s="22">
        <f>'BPU Bloc MT_RDC_TF'!D471</f>
        <v>0</v>
      </c>
      <c r="F471" s="22">
        <f t="shared" ref="F471:F489" si="13">+D471*E471</f>
        <v>0</v>
      </c>
    </row>
    <row r="472" spans="1:6" ht="33.6">
      <c r="A472" s="44" t="s">
        <v>222</v>
      </c>
      <c r="B472" s="33" t="s">
        <v>223</v>
      </c>
      <c r="C472" s="29" t="s">
        <v>99</v>
      </c>
      <c r="D472" s="168">
        <v>7</v>
      </c>
      <c r="E472" s="22">
        <f>'BPU Bloc MT_RDC_TF'!D472</f>
        <v>0</v>
      </c>
      <c r="F472" s="22">
        <f t="shared" si="13"/>
        <v>0</v>
      </c>
    </row>
    <row r="473" spans="1:6">
      <c r="A473" s="47" t="s">
        <v>224</v>
      </c>
      <c r="B473" s="39" t="s">
        <v>225</v>
      </c>
      <c r="C473" s="98"/>
      <c r="D473" s="168"/>
      <c r="E473" s="22">
        <f>'BPU Bloc MT_RDC_TF'!D473</f>
        <v>0</v>
      </c>
      <c r="F473" s="22">
        <f t="shared" si="13"/>
        <v>0</v>
      </c>
    </row>
    <row r="474" spans="1:6" ht="33.6">
      <c r="A474" s="44" t="s">
        <v>226</v>
      </c>
      <c r="B474" s="33" t="s">
        <v>227</v>
      </c>
      <c r="C474" s="98" t="s">
        <v>99</v>
      </c>
      <c r="D474" s="168">
        <v>20</v>
      </c>
      <c r="E474" s="22">
        <f>'BPU Bloc MT_RDC_TF'!D474</f>
        <v>0</v>
      </c>
      <c r="F474" s="22">
        <f t="shared" si="13"/>
        <v>0</v>
      </c>
    </row>
    <row r="475" spans="1:6">
      <c r="A475" s="47" t="s">
        <v>228</v>
      </c>
      <c r="B475" s="46" t="s">
        <v>229</v>
      </c>
      <c r="C475" s="29"/>
      <c r="D475" s="168"/>
      <c r="E475" s="22">
        <f>'BPU Bloc MT_RDC_TF'!D475</f>
        <v>0</v>
      </c>
      <c r="F475" s="22">
        <f t="shared" si="13"/>
        <v>0</v>
      </c>
    </row>
    <row r="476" spans="1:6">
      <c r="A476" s="44" t="s">
        <v>230</v>
      </c>
      <c r="B476" s="40" t="s">
        <v>231</v>
      </c>
      <c r="C476" s="29" t="s">
        <v>232</v>
      </c>
      <c r="D476" s="168">
        <v>2</v>
      </c>
      <c r="E476" s="22">
        <f>'BPU Bloc MT_RDC_TF'!D476</f>
        <v>0</v>
      </c>
      <c r="F476" s="22">
        <f t="shared" si="13"/>
        <v>0</v>
      </c>
    </row>
    <row r="477" spans="1:6">
      <c r="A477" s="44" t="s">
        <v>233</v>
      </c>
      <c r="B477" s="40" t="s">
        <v>529</v>
      </c>
      <c r="C477" s="29" t="s">
        <v>232</v>
      </c>
      <c r="D477" s="168">
        <v>1</v>
      </c>
      <c r="E477" s="22">
        <f>'BPU Bloc MT_RDC_TF'!D477</f>
        <v>0</v>
      </c>
      <c r="F477" s="22">
        <f t="shared" si="13"/>
        <v>0</v>
      </c>
    </row>
    <row r="478" spans="1:6">
      <c r="A478" s="44" t="s">
        <v>235</v>
      </c>
      <c r="B478" s="40" t="s">
        <v>234</v>
      </c>
      <c r="C478" s="29" t="s">
        <v>232</v>
      </c>
      <c r="D478" s="168">
        <v>3</v>
      </c>
      <c r="E478" s="22">
        <f>'BPU Bloc MT_RDC_TF'!D478</f>
        <v>0</v>
      </c>
      <c r="F478" s="22">
        <f t="shared" si="13"/>
        <v>0</v>
      </c>
    </row>
    <row r="479" spans="1:6">
      <c r="A479" s="44" t="s">
        <v>237</v>
      </c>
      <c r="B479" s="40" t="s">
        <v>236</v>
      </c>
      <c r="C479" s="29" t="s">
        <v>232</v>
      </c>
      <c r="D479" s="168">
        <v>4</v>
      </c>
      <c r="E479" s="22">
        <f>'BPU Bloc MT_RDC_TF'!D479</f>
        <v>0</v>
      </c>
      <c r="F479" s="22">
        <f t="shared" si="13"/>
        <v>0</v>
      </c>
    </row>
    <row r="480" spans="1:6">
      <c r="A480" s="44" t="s">
        <v>239</v>
      </c>
      <c r="B480" s="40" t="s">
        <v>238</v>
      </c>
      <c r="C480" s="29" t="s">
        <v>232</v>
      </c>
      <c r="D480" s="168">
        <v>2</v>
      </c>
      <c r="E480" s="22">
        <f>'BPU Bloc MT_RDC_TF'!D480</f>
        <v>0</v>
      </c>
      <c r="F480" s="22">
        <f t="shared" si="13"/>
        <v>0</v>
      </c>
    </row>
    <row r="481" spans="1:6">
      <c r="A481" s="47" t="s">
        <v>405</v>
      </c>
      <c r="B481" s="46" t="s">
        <v>462</v>
      </c>
      <c r="C481" s="29"/>
      <c r="D481" s="168"/>
      <c r="E481" s="22">
        <f>'BPU Bloc MT_RDC_TF'!D481</f>
        <v>0</v>
      </c>
      <c r="F481" s="22">
        <f t="shared" si="13"/>
        <v>0</v>
      </c>
    </row>
    <row r="482" spans="1:6">
      <c r="A482" s="47" t="s">
        <v>406</v>
      </c>
      <c r="B482" s="39" t="s">
        <v>218</v>
      </c>
      <c r="C482" s="29"/>
      <c r="D482" s="168"/>
      <c r="E482" s="22">
        <f>'BPU Bloc MT_RDC_TF'!D482</f>
        <v>0</v>
      </c>
      <c r="F482" s="22">
        <f t="shared" si="13"/>
        <v>0</v>
      </c>
    </row>
    <row r="483" spans="1:6" ht="33.6">
      <c r="A483" s="44" t="s">
        <v>530</v>
      </c>
      <c r="B483" s="33" t="s">
        <v>531</v>
      </c>
      <c r="C483" s="29" t="s">
        <v>532</v>
      </c>
      <c r="D483" s="168">
        <v>1</v>
      </c>
      <c r="E483" s="22">
        <f>'BPU Bloc MT_RDC_TF'!D483</f>
        <v>0</v>
      </c>
      <c r="F483" s="22">
        <f t="shared" si="13"/>
        <v>0</v>
      </c>
    </row>
    <row r="484" spans="1:6">
      <c r="A484" s="47" t="s">
        <v>533</v>
      </c>
      <c r="B484" s="39" t="s">
        <v>225</v>
      </c>
      <c r="C484" s="29"/>
      <c r="D484" s="168"/>
      <c r="E484" s="22">
        <f>'BPU Bloc MT_RDC_TF'!D484</f>
        <v>0</v>
      </c>
      <c r="F484" s="22">
        <f t="shared" si="13"/>
        <v>0</v>
      </c>
    </row>
    <row r="485" spans="1:6" ht="33.6">
      <c r="A485" s="44" t="s">
        <v>534</v>
      </c>
      <c r="B485" s="33" t="s">
        <v>535</v>
      </c>
      <c r="C485" s="29" t="s">
        <v>532</v>
      </c>
      <c r="D485" s="168">
        <v>1</v>
      </c>
      <c r="E485" s="22">
        <f>'BPU Bloc MT_RDC_TF'!D485</f>
        <v>0</v>
      </c>
      <c r="F485" s="22">
        <f t="shared" si="13"/>
        <v>0</v>
      </c>
    </row>
    <row r="486" spans="1:6">
      <c r="A486" s="47" t="s">
        <v>536</v>
      </c>
      <c r="B486" s="46" t="s">
        <v>229</v>
      </c>
      <c r="C486" s="29"/>
      <c r="D486" s="168"/>
      <c r="E486" s="22">
        <f>'BPU Bloc MT_RDC_TF'!D486</f>
        <v>0</v>
      </c>
      <c r="F486" s="22">
        <f t="shared" si="13"/>
        <v>0</v>
      </c>
    </row>
    <row r="487" spans="1:6">
      <c r="A487" s="44" t="s">
        <v>537</v>
      </c>
      <c r="B487" s="40" t="s">
        <v>231</v>
      </c>
      <c r="C487" s="29" t="s">
        <v>164</v>
      </c>
      <c r="D487" s="168">
        <v>2</v>
      </c>
      <c r="E487" s="22">
        <f>'BPU Bloc MT_RDC_TF'!D487</f>
        <v>0</v>
      </c>
      <c r="F487" s="22">
        <f t="shared" si="13"/>
        <v>0</v>
      </c>
    </row>
    <row r="488" spans="1:6">
      <c r="A488" s="44" t="s">
        <v>538</v>
      </c>
      <c r="B488" s="40" t="s">
        <v>234</v>
      </c>
      <c r="C488" s="29" t="s">
        <v>164</v>
      </c>
      <c r="D488" s="168">
        <v>1</v>
      </c>
      <c r="E488" s="22">
        <f>'BPU Bloc MT_RDC_TF'!D488</f>
        <v>0</v>
      </c>
      <c r="F488" s="22">
        <f t="shared" si="13"/>
        <v>0</v>
      </c>
    </row>
    <row r="489" spans="1:6">
      <c r="A489" s="44" t="s">
        <v>539</v>
      </c>
      <c r="B489" s="40" t="s">
        <v>236</v>
      </c>
      <c r="C489" s="29" t="s">
        <v>164</v>
      </c>
      <c r="D489" s="168">
        <v>2</v>
      </c>
      <c r="E489" s="22">
        <f>'BPU Bloc MT_RDC_TF'!D489</f>
        <v>0</v>
      </c>
      <c r="F489" s="22">
        <f t="shared" si="13"/>
        <v>0</v>
      </c>
    </row>
    <row r="490" spans="1:6">
      <c r="A490" s="44" t="s">
        <v>540</v>
      </c>
      <c r="B490" s="40" t="s">
        <v>238</v>
      </c>
      <c r="C490" s="29" t="s">
        <v>164</v>
      </c>
      <c r="D490" s="168">
        <v>1</v>
      </c>
      <c r="E490" s="22">
        <f>'BPU Bloc MT_RDC_TF'!D490</f>
        <v>0</v>
      </c>
      <c r="F490" s="22">
        <f>+D490*E490</f>
        <v>0</v>
      </c>
    </row>
    <row r="491" spans="1:6">
      <c r="A491" s="44"/>
      <c r="B491" s="32" t="s">
        <v>241</v>
      </c>
      <c r="C491" s="31"/>
      <c r="D491" s="168"/>
      <c r="E491" s="168"/>
      <c r="F491" s="181">
        <f>SUM(F471:F490)</f>
        <v>0</v>
      </c>
    </row>
    <row r="492" spans="1:6">
      <c r="A492" s="44"/>
      <c r="B492" s="32"/>
      <c r="C492" s="31"/>
      <c r="D492" s="168"/>
      <c r="E492" s="168"/>
      <c r="F492" s="30"/>
    </row>
    <row r="493" spans="1:6">
      <c r="A493" s="34" t="s">
        <v>242</v>
      </c>
      <c r="B493" s="39" t="s">
        <v>243</v>
      </c>
      <c r="C493" s="40"/>
      <c r="D493" s="40"/>
      <c r="E493" s="40"/>
      <c r="F493" s="51"/>
    </row>
    <row r="494" spans="1:6">
      <c r="A494" s="138" t="s">
        <v>244</v>
      </c>
      <c r="B494" s="139" t="s">
        <v>245</v>
      </c>
      <c r="C494" s="140"/>
      <c r="D494" s="140"/>
      <c r="E494" s="140"/>
      <c r="F494" s="140"/>
    </row>
    <row r="495" spans="1:6">
      <c r="A495" s="29" t="s">
        <v>246</v>
      </c>
      <c r="B495" s="39" t="s">
        <v>247</v>
      </c>
      <c r="C495" s="13"/>
      <c r="D495" s="13"/>
      <c r="E495" s="13"/>
      <c r="F495" s="17"/>
    </row>
    <row r="496" spans="1:6">
      <c r="A496" s="34" t="s">
        <v>248</v>
      </c>
      <c r="B496" s="141" t="s">
        <v>249</v>
      </c>
      <c r="C496" s="140"/>
      <c r="D496" s="140"/>
      <c r="E496" s="140"/>
      <c r="F496" s="51"/>
    </row>
    <row r="497" spans="1:6" ht="33.6">
      <c r="A497" s="29" t="s">
        <v>252</v>
      </c>
      <c r="B497" s="33" t="s">
        <v>253</v>
      </c>
      <c r="C497" s="29" t="s">
        <v>221</v>
      </c>
      <c r="D497" s="79">
        <v>1</v>
      </c>
      <c r="E497" s="22">
        <f>'BPU Bloc MT_RDC_TF'!D497</f>
        <v>0</v>
      </c>
      <c r="F497" s="22">
        <f t="shared" ref="F497:F524" si="14">+E497*D497</f>
        <v>0</v>
      </c>
    </row>
    <row r="498" spans="1:6" ht="33.6">
      <c r="A498" s="29" t="s">
        <v>254</v>
      </c>
      <c r="B498" s="33" t="s">
        <v>255</v>
      </c>
      <c r="C498" s="29" t="s">
        <v>232</v>
      </c>
      <c r="D498" s="79">
        <v>1</v>
      </c>
      <c r="E498" s="22">
        <f>'BPU Bloc MT_RDC_TF'!D498</f>
        <v>0</v>
      </c>
      <c r="F498" s="22">
        <f t="shared" si="14"/>
        <v>0</v>
      </c>
    </row>
    <row r="499" spans="1:6">
      <c r="A499" s="34" t="s">
        <v>256</v>
      </c>
      <c r="B499" s="16" t="s">
        <v>257</v>
      </c>
      <c r="C499" s="29"/>
      <c r="D499" s="79"/>
      <c r="E499" s="22">
        <f>'BPU Bloc MT_RDC_TF'!D499</f>
        <v>0</v>
      </c>
      <c r="F499" s="22">
        <f t="shared" si="14"/>
        <v>0</v>
      </c>
    </row>
    <row r="500" spans="1:6" ht="50.45">
      <c r="A500" s="29" t="s">
        <v>258</v>
      </c>
      <c r="B500" s="19" t="s">
        <v>259</v>
      </c>
      <c r="C500" s="29" t="s">
        <v>221</v>
      </c>
      <c r="D500" s="79">
        <v>1</v>
      </c>
      <c r="E500" s="22">
        <f>'BPU Bloc MT_RDC_TF'!D500</f>
        <v>0</v>
      </c>
      <c r="F500" s="22">
        <f t="shared" si="14"/>
        <v>0</v>
      </c>
    </row>
    <row r="501" spans="1:6">
      <c r="A501" s="34" t="s">
        <v>260</v>
      </c>
      <c r="B501" s="16" t="s">
        <v>261</v>
      </c>
      <c r="C501" s="29"/>
      <c r="D501" s="79"/>
      <c r="E501" s="22">
        <f>'BPU Bloc MT_RDC_TF'!D501</f>
        <v>0</v>
      </c>
      <c r="F501" s="22">
        <f t="shared" si="14"/>
        <v>0</v>
      </c>
    </row>
    <row r="502" spans="1:6">
      <c r="A502" s="34"/>
      <c r="B502" s="33" t="s">
        <v>262</v>
      </c>
      <c r="C502" s="29" t="s">
        <v>221</v>
      </c>
      <c r="D502" s="168">
        <v>1</v>
      </c>
      <c r="E502" s="22">
        <f>'BPU Bloc MT_RDC_TF'!D502</f>
        <v>0</v>
      </c>
      <c r="F502" s="22">
        <f t="shared" si="14"/>
        <v>0</v>
      </c>
    </row>
    <row r="503" spans="1:6">
      <c r="A503" s="34" t="s">
        <v>263</v>
      </c>
      <c r="B503" s="39" t="s">
        <v>264</v>
      </c>
      <c r="C503" s="29"/>
      <c r="D503" s="168"/>
      <c r="E503" s="22">
        <f>'BPU Bloc MT_RDC_TF'!D503</f>
        <v>0</v>
      </c>
      <c r="F503" s="22">
        <f t="shared" si="14"/>
        <v>0</v>
      </c>
    </row>
    <row r="504" spans="1:6">
      <c r="A504" s="29" t="s">
        <v>265</v>
      </c>
      <c r="B504" s="33" t="s">
        <v>266</v>
      </c>
      <c r="C504" s="29" t="s">
        <v>221</v>
      </c>
      <c r="D504" s="168">
        <v>1</v>
      </c>
      <c r="E504" s="22">
        <f>'BPU Bloc MT_RDC_TF'!D504</f>
        <v>0</v>
      </c>
      <c r="F504" s="22">
        <f t="shared" si="14"/>
        <v>0</v>
      </c>
    </row>
    <row r="505" spans="1:6">
      <c r="A505" s="29" t="s">
        <v>267</v>
      </c>
      <c r="B505" s="33" t="s">
        <v>268</v>
      </c>
      <c r="C505" s="29" t="s">
        <v>221</v>
      </c>
      <c r="D505" s="168">
        <v>1</v>
      </c>
      <c r="E505" s="22">
        <f>'BPU Bloc MT_RDC_TF'!D505</f>
        <v>0</v>
      </c>
      <c r="F505" s="22">
        <f t="shared" si="14"/>
        <v>0</v>
      </c>
    </row>
    <row r="506" spans="1:6">
      <c r="A506" s="29" t="s">
        <v>269</v>
      </c>
      <c r="B506" s="33" t="s">
        <v>270</v>
      </c>
      <c r="C506" s="29" t="s">
        <v>221</v>
      </c>
      <c r="D506" s="168">
        <v>1</v>
      </c>
      <c r="E506" s="22">
        <f>'BPU Bloc MT_RDC_TF'!D506</f>
        <v>0</v>
      </c>
      <c r="F506" s="22">
        <f t="shared" si="14"/>
        <v>0</v>
      </c>
    </row>
    <row r="507" spans="1:6">
      <c r="A507" s="29" t="s">
        <v>271</v>
      </c>
      <c r="B507" s="33" t="s">
        <v>272</v>
      </c>
      <c r="C507" s="29" t="s">
        <v>221</v>
      </c>
      <c r="D507" s="168">
        <v>1</v>
      </c>
      <c r="E507" s="22">
        <f>'BPU Bloc MT_RDC_TF'!D507</f>
        <v>0</v>
      </c>
      <c r="F507" s="22">
        <f t="shared" si="14"/>
        <v>0</v>
      </c>
    </row>
    <row r="508" spans="1:6">
      <c r="A508" s="34" t="s">
        <v>273</v>
      </c>
      <c r="B508" s="39" t="s">
        <v>274</v>
      </c>
      <c r="C508" s="29"/>
      <c r="D508" s="168"/>
      <c r="E508" s="22">
        <f>'BPU Bloc MT_RDC_TF'!D508</f>
        <v>0</v>
      </c>
      <c r="F508" s="22">
        <f t="shared" si="14"/>
        <v>0</v>
      </c>
    </row>
    <row r="509" spans="1:6">
      <c r="A509" s="29" t="s">
        <v>275</v>
      </c>
      <c r="B509" s="33" t="s">
        <v>276</v>
      </c>
      <c r="C509" s="29" t="s">
        <v>221</v>
      </c>
      <c r="D509" s="168">
        <v>1</v>
      </c>
      <c r="E509" s="22">
        <f>'BPU Bloc MT_RDC_TF'!D509</f>
        <v>0</v>
      </c>
      <c r="F509" s="22">
        <f t="shared" si="14"/>
        <v>0</v>
      </c>
    </row>
    <row r="510" spans="1:6">
      <c r="A510" s="34" t="s">
        <v>277</v>
      </c>
      <c r="B510" s="39" t="s">
        <v>278</v>
      </c>
      <c r="C510" s="29"/>
      <c r="D510" s="168"/>
      <c r="E510" s="22">
        <f>'BPU Bloc MT_RDC_TF'!D510</f>
        <v>0</v>
      </c>
      <c r="F510" s="22">
        <f t="shared" si="14"/>
        <v>0</v>
      </c>
    </row>
    <row r="511" spans="1:6">
      <c r="A511" s="29" t="s">
        <v>279</v>
      </c>
      <c r="B511" s="38" t="s">
        <v>280</v>
      </c>
      <c r="C511" s="29" t="s">
        <v>232</v>
      </c>
      <c r="D511" s="168">
        <v>26</v>
      </c>
      <c r="E511" s="22">
        <f>'BPU Bloc MT_RDC_TF'!D511</f>
        <v>0</v>
      </c>
      <c r="F511" s="22">
        <f t="shared" si="14"/>
        <v>0</v>
      </c>
    </row>
    <row r="512" spans="1:6">
      <c r="A512" s="29" t="s">
        <v>281</v>
      </c>
      <c r="B512" s="38" t="s">
        <v>282</v>
      </c>
      <c r="C512" s="29" t="s">
        <v>232</v>
      </c>
      <c r="D512" s="168">
        <v>10</v>
      </c>
      <c r="E512" s="22">
        <f>'BPU Bloc MT_RDC_TF'!D512</f>
        <v>0</v>
      </c>
      <c r="F512" s="22">
        <f t="shared" si="14"/>
        <v>0</v>
      </c>
    </row>
    <row r="513" spans="1:6">
      <c r="A513" s="34" t="s">
        <v>285</v>
      </c>
      <c r="B513" s="39" t="s">
        <v>286</v>
      </c>
      <c r="C513" s="29"/>
      <c r="D513" s="168"/>
      <c r="E513" s="22">
        <f>'BPU Bloc MT_RDC_TF'!D513</f>
        <v>0</v>
      </c>
      <c r="F513" s="22">
        <f t="shared" si="14"/>
        <v>0</v>
      </c>
    </row>
    <row r="514" spans="1:6">
      <c r="A514" s="29" t="s">
        <v>287</v>
      </c>
      <c r="B514" s="117" t="s">
        <v>288</v>
      </c>
      <c r="C514" s="29" t="s">
        <v>232</v>
      </c>
      <c r="D514" s="168">
        <v>16</v>
      </c>
      <c r="E514" s="22">
        <f>'BPU Bloc MT_RDC_TF'!D514</f>
        <v>0</v>
      </c>
      <c r="F514" s="22">
        <f t="shared" si="14"/>
        <v>0</v>
      </c>
    </row>
    <row r="515" spans="1:6">
      <c r="A515" s="29" t="s">
        <v>289</v>
      </c>
      <c r="B515" s="117" t="s">
        <v>290</v>
      </c>
      <c r="C515" s="29" t="s">
        <v>232</v>
      </c>
      <c r="D515" s="168">
        <v>7</v>
      </c>
      <c r="E515" s="22">
        <f>'BPU Bloc MT_RDC_TF'!D515</f>
        <v>0</v>
      </c>
      <c r="F515" s="22">
        <f t="shared" si="14"/>
        <v>0</v>
      </c>
    </row>
    <row r="516" spans="1:6">
      <c r="A516" s="29" t="s">
        <v>291</v>
      </c>
      <c r="B516" s="40" t="s">
        <v>292</v>
      </c>
      <c r="C516" s="29" t="s">
        <v>232</v>
      </c>
      <c r="D516" s="168">
        <v>1</v>
      </c>
      <c r="E516" s="22">
        <f>'BPU Bloc MT_RDC_TF'!D516</f>
        <v>0</v>
      </c>
      <c r="F516" s="22">
        <f t="shared" si="14"/>
        <v>0</v>
      </c>
    </row>
    <row r="517" spans="1:6">
      <c r="A517" s="34" t="s">
        <v>293</v>
      </c>
      <c r="B517" s="39" t="s">
        <v>294</v>
      </c>
      <c r="C517" s="29"/>
      <c r="D517" s="168"/>
      <c r="E517" s="22">
        <f>'BPU Bloc MT_RDC_TF'!D517</f>
        <v>0</v>
      </c>
      <c r="F517" s="22">
        <f t="shared" si="14"/>
        <v>0</v>
      </c>
    </row>
    <row r="518" spans="1:6">
      <c r="A518" s="29" t="s">
        <v>295</v>
      </c>
      <c r="B518" s="40" t="s">
        <v>296</v>
      </c>
      <c r="C518" s="29" t="s">
        <v>232</v>
      </c>
      <c r="D518" s="168">
        <v>32</v>
      </c>
      <c r="E518" s="22">
        <f>'BPU Bloc MT_RDC_TF'!D518</f>
        <v>0</v>
      </c>
      <c r="F518" s="22">
        <f t="shared" si="14"/>
        <v>0</v>
      </c>
    </row>
    <row r="519" spans="1:6">
      <c r="A519" s="34" t="s">
        <v>297</v>
      </c>
      <c r="B519" s="39" t="s">
        <v>298</v>
      </c>
      <c r="C519" s="29"/>
      <c r="D519" s="168"/>
      <c r="E519" s="22">
        <f>'BPU Bloc MT_RDC_TF'!D519</f>
        <v>0</v>
      </c>
      <c r="F519" s="22">
        <f t="shared" si="14"/>
        <v>0</v>
      </c>
    </row>
    <row r="520" spans="1:6">
      <c r="A520" s="29" t="s">
        <v>299</v>
      </c>
      <c r="B520" s="117" t="s">
        <v>300</v>
      </c>
      <c r="C520" s="29" t="s">
        <v>232</v>
      </c>
      <c r="D520" s="168">
        <v>10</v>
      </c>
      <c r="E520" s="22">
        <f>'BPU Bloc MT_RDC_TF'!D520</f>
        <v>0</v>
      </c>
      <c r="F520" s="22">
        <f t="shared" si="14"/>
        <v>0</v>
      </c>
    </row>
    <row r="521" spans="1:6">
      <c r="A521" s="29" t="s">
        <v>301</v>
      </c>
      <c r="B521" s="117" t="s">
        <v>302</v>
      </c>
      <c r="C521" s="29" t="s">
        <v>232</v>
      </c>
      <c r="D521" s="168">
        <v>2</v>
      </c>
      <c r="E521" s="22">
        <f>'BPU Bloc MT_RDC_TF'!D521</f>
        <v>0</v>
      </c>
      <c r="F521" s="22">
        <f t="shared" si="14"/>
        <v>0</v>
      </c>
    </row>
    <row r="522" spans="1:6">
      <c r="A522" s="29" t="s">
        <v>303</v>
      </c>
      <c r="B522" s="117" t="s">
        <v>304</v>
      </c>
      <c r="C522" s="29" t="s">
        <v>232</v>
      </c>
      <c r="D522" s="168">
        <v>4</v>
      </c>
      <c r="E522" s="22">
        <f>'BPU Bloc MT_RDC_TF'!D522</f>
        <v>0</v>
      </c>
      <c r="F522" s="22">
        <f t="shared" si="14"/>
        <v>0</v>
      </c>
    </row>
    <row r="523" spans="1:6">
      <c r="A523" s="34" t="s">
        <v>305</v>
      </c>
      <c r="B523" s="39" t="s">
        <v>306</v>
      </c>
      <c r="C523" s="29"/>
      <c r="D523" s="168"/>
      <c r="E523" s="22">
        <f>'BPU Bloc MT_RDC_TF'!D523</f>
        <v>0</v>
      </c>
      <c r="F523" s="22">
        <f t="shared" si="14"/>
        <v>0</v>
      </c>
    </row>
    <row r="524" spans="1:6">
      <c r="A524" s="98" t="s">
        <v>307</v>
      </c>
      <c r="B524" s="117" t="s">
        <v>308</v>
      </c>
      <c r="C524" s="29" t="s">
        <v>221</v>
      </c>
      <c r="D524" s="168">
        <v>1</v>
      </c>
      <c r="E524" s="22">
        <f>'BPU Bloc MT_RDC_TF'!D524</f>
        <v>0</v>
      </c>
      <c r="F524" s="22">
        <f t="shared" si="14"/>
        <v>0</v>
      </c>
    </row>
    <row r="525" spans="1:6">
      <c r="A525" s="98" t="s">
        <v>309</v>
      </c>
      <c r="B525" s="117" t="s">
        <v>310</v>
      </c>
      <c r="C525" s="29" t="s">
        <v>232</v>
      </c>
      <c r="D525" s="168">
        <v>8</v>
      </c>
      <c r="E525" s="22">
        <f>'BPU Bloc MT_RDC_TF'!D525</f>
        <v>0</v>
      </c>
      <c r="F525" s="22">
        <f>+E525*D525</f>
        <v>0</v>
      </c>
    </row>
    <row r="526" spans="1:6">
      <c r="A526" s="44"/>
      <c r="B526" s="40"/>
      <c r="C526" s="29"/>
      <c r="D526" s="22"/>
      <c r="E526" s="22"/>
      <c r="F526" s="22"/>
    </row>
    <row r="527" spans="1:6">
      <c r="A527" s="29"/>
      <c r="B527" s="143" t="s">
        <v>311</v>
      </c>
      <c r="C527" s="144"/>
      <c r="D527" s="147"/>
      <c r="E527" s="147"/>
      <c r="F527" s="221">
        <f>SUM(F497:F525)</f>
        <v>0</v>
      </c>
    </row>
    <row r="528" spans="1:6">
      <c r="A528" s="29"/>
      <c r="B528" s="32"/>
      <c r="C528" s="31"/>
      <c r="D528" s="22"/>
      <c r="E528" s="22"/>
      <c r="F528" s="181"/>
    </row>
    <row r="529" spans="1:6">
      <c r="A529" s="138" t="s">
        <v>541</v>
      </c>
      <c r="B529" s="139" t="s">
        <v>485</v>
      </c>
      <c r="C529" s="138"/>
      <c r="D529" s="222"/>
      <c r="E529" s="222"/>
      <c r="F529" s="223"/>
    </row>
    <row r="530" spans="1:6">
      <c r="A530" s="29" t="s">
        <v>246</v>
      </c>
      <c r="B530" s="39" t="s">
        <v>247</v>
      </c>
      <c r="C530" s="13"/>
      <c r="D530" s="13"/>
      <c r="E530" s="13"/>
      <c r="F530" s="17"/>
    </row>
    <row r="531" spans="1:6">
      <c r="A531" s="34" t="s">
        <v>256</v>
      </c>
      <c r="B531" s="16" t="s">
        <v>542</v>
      </c>
      <c r="C531" s="29"/>
      <c r="D531" s="219"/>
      <c r="E531" s="219"/>
      <c r="F531" s="51"/>
    </row>
    <row r="532" spans="1:6" ht="50.45">
      <c r="A532" s="29" t="s">
        <v>543</v>
      </c>
      <c r="B532" s="33" t="s">
        <v>544</v>
      </c>
      <c r="C532" s="29" t="s">
        <v>221</v>
      </c>
      <c r="D532" s="168">
        <v>1</v>
      </c>
      <c r="E532" s="22">
        <f>'BPU Bloc MT_RDC_TF'!D532</f>
        <v>0</v>
      </c>
      <c r="F532" s="70">
        <f>+E532*D532</f>
        <v>0</v>
      </c>
    </row>
    <row r="533" spans="1:6">
      <c r="A533" s="34" t="s">
        <v>260</v>
      </c>
      <c r="B533" s="16" t="s">
        <v>261</v>
      </c>
      <c r="C533" s="29"/>
      <c r="D533" s="168"/>
      <c r="E533" s="22">
        <f>'BPU Bloc MT_RDC_TF'!D533</f>
        <v>0</v>
      </c>
      <c r="F533" s="70"/>
    </row>
    <row r="534" spans="1:6">
      <c r="A534" s="34" t="s">
        <v>260</v>
      </c>
      <c r="B534" s="19" t="s">
        <v>545</v>
      </c>
      <c r="C534" s="29" t="s">
        <v>221</v>
      </c>
      <c r="D534" s="168">
        <v>1</v>
      </c>
      <c r="E534" s="22">
        <f>'BPU Bloc MT_RDC_TF'!D534</f>
        <v>0</v>
      </c>
      <c r="F534" s="70">
        <f>+E534*D534</f>
        <v>0</v>
      </c>
    </row>
    <row r="535" spans="1:6">
      <c r="A535" s="34" t="s">
        <v>263</v>
      </c>
      <c r="B535" s="39" t="s">
        <v>264</v>
      </c>
      <c r="C535" s="29"/>
      <c r="D535" s="168"/>
      <c r="E535" s="22">
        <f>'BPU Bloc MT_RDC_TF'!D535</f>
        <v>0</v>
      </c>
      <c r="F535" s="70">
        <f t="shared" ref="F535:F555" si="15">+E535*D535</f>
        <v>0</v>
      </c>
    </row>
    <row r="536" spans="1:6">
      <c r="A536" s="29" t="s">
        <v>265</v>
      </c>
      <c r="B536" s="19" t="s">
        <v>266</v>
      </c>
      <c r="C536" s="29" t="s">
        <v>221</v>
      </c>
      <c r="D536" s="168">
        <v>1</v>
      </c>
      <c r="E536" s="22">
        <f>'BPU Bloc MT_RDC_TF'!D536</f>
        <v>0</v>
      </c>
      <c r="F536" s="70">
        <f t="shared" si="15"/>
        <v>0</v>
      </c>
    </row>
    <row r="537" spans="1:6">
      <c r="A537" s="29" t="s">
        <v>267</v>
      </c>
      <c r="B537" s="33" t="s">
        <v>268</v>
      </c>
      <c r="C537" s="29" t="s">
        <v>221</v>
      </c>
      <c r="D537" s="168">
        <v>1</v>
      </c>
      <c r="E537" s="22">
        <f>'BPU Bloc MT_RDC_TF'!D537</f>
        <v>0</v>
      </c>
      <c r="F537" s="70">
        <f t="shared" si="15"/>
        <v>0</v>
      </c>
    </row>
    <row r="538" spans="1:6">
      <c r="A538" s="29" t="s">
        <v>269</v>
      </c>
      <c r="B538" s="33" t="s">
        <v>546</v>
      </c>
      <c r="C538" s="29" t="s">
        <v>221</v>
      </c>
      <c r="D538" s="168">
        <v>1</v>
      </c>
      <c r="E538" s="22">
        <f>'BPU Bloc MT_RDC_TF'!D538</f>
        <v>0</v>
      </c>
      <c r="F538" s="70">
        <f t="shared" si="15"/>
        <v>0</v>
      </c>
    </row>
    <row r="539" spans="1:6">
      <c r="A539" s="29" t="s">
        <v>271</v>
      </c>
      <c r="B539" s="33" t="s">
        <v>272</v>
      </c>
      <c r="C539" s="29" t="s">
        <v>221</v>
      </c>
      <c r="D539" s="168">
        <v>1</v>
      </c>
      <c r="E539" s="22">
        <f>'BPU Bloc MT_RDC_TF'!D539</f>
        <v>0</v>
      </c>
      <c r="F539" s="70">
        <f t="shared" si="15"/>
        <v>0</v>
      </c>
    </row>
    <row r="540" spans="1:6">
      <c r="A540" s="34" t="s">
        <v>277</v>
      </c>
      <c r="B540" s="39" t="s">
        <v>278</v>
      </c>
      <c r="C540" s="29"/>
      <c r="D540" s="168"/>
      <c r="E540" s="22">
        <f>'BPU Bloc MT_RDC_TF'!D540</f>
        <v>0</v>
      </c>
      <c r="F540" s="70">
        <f t="shared" si="15"/>
        <v>0</v>
      </c>
    </row>
    <row r="541" spans="1:6">
      <c r="A541" s="29" t="s">
        <v>283</v>
      </c>
      <c r="B541" s="117" t="s">
        <v>284</v>
      </c>
      <c r="C541" s="29" t="s">
        <v>232</v>
      </c>
      <c r="D541" s="168">
        <v>26</v>
      </c>
      <c r="E541" s="22">
        <f>'BPU Bloc MT_RDC_TF'!D541</f>
        <v>0</v>
      </c>
      <c r="F541" s="70">
        <f t="shared" si="15"/>
        <v>0</v>
      </c>
    </row>
    <row r="542" spans="1:6">
      <c r="A542" s="34" t="s">
        <v>285</v>
      </c>
      <c r="B542" s="39" t="s">
        <v>286</v>
      </c>
      <c r="C542" s="29"/>
      <c r="D542" s="168"/>
      <c r="E542" s="22">
        <f>'BPU Bloc MT_RDC_TF'!D542</f>
        <v>0</v>
      </c>
      <c r="F542" s="70">
        <f t="shared" si="15"/>
        <v>0</v>
      </c>
    </row>
    <row r="543" spans="1:6">
      <c r="A543" s="29" t="s">
        <v>287</v>
      </c>
      <c r="B543" s="40" t="s">
        <v>288</v>
      </c>
      <c r="C543" s="29" t="s">
        <v>232</v>
      </c>
      <c r="D543" s="168">
        <v>16</v>
      </c>
      <c r="E543" s="22">
        <f>'BPU Bloc MT_RDC_TF'!D543</f>
        <v>0</v>
      </c>
      <c r="F543" s="70">
        <f t="shared" si="15"/>
        <v>0</v>
      </c>
    </row>
    <row r="544" spans="1:6">
      <c r="A544" s="29" t="s">
        <v>289</v>
      </c>
      <c r="B544" s="40" t="s">
        <v>290</v>
      </c>
      <c r="C544" s="29" t="s">
        <v>232</v>
      </c>
      <c r="D544" s="168">
        <v>3</v>
      </c>
      <c r="E544" s="22">
        <f>'BPU Bloc MT_RDC_TF'!D544</f>
        <v>0</v>
      </c>
      <c r="F544" s="70">
        <f t="shared" si="15"/>
        <v>0</v>
      </c>
    </row>
    <row r="545" spans="1:6">
      <c r="A545" s="29" t="s">
        <v>291</v>
      </c>
      <c r="B545" s="40" t="s">
        <v>547</v>
      </c>
      <c r="C545" s="29" t="s">
        <v>232</v>
      </c>
      <c r="D545" s="168">
        <v>4</v>
      </c>
      <c r="E545" s="22">
        <f>'BPU Bloc MT_RDC_TF'!D545</f>
        <v>0</v>
      </c>
      <c r="F545" s="70">
        <f t="shared" si="15"/>
        <v>0</v>
      </c>
    </row>
    <row r="546" spans="1:6">
      <c r="A546" s="29" t="s">
        <v>548</v>
      </c>
      <c r="B546" s="40" t="s">
        <v>549</v>
      </c>
      <c r="C546" s="29" t="s">
        <v>232</v>
      </c>
      <c r="D546" s="168">
        <v>0</v>
      </c>
      <c r="E546" s="22">
        <f>'BPU Bloc MT_RDC_TF'!D546</f>
        <v>0</v>
      </c>
      <c r="F546" s="70">
        <f t="shared" si="15"/>
        <v>0</v>
      </c>
    </row>
    <row r="547" spans="1:6">
      <c r="A547" s="34" t="s">
        <v>293</v>
      </c>
      <c r="B547" s="39" t="s">
        <v>294</v>
      </c>
      <c r="C547" s="29"/>
      <c r="D547" s="168"/>
      <c r="E547" s="22">
        <f>'BPU Bloc MT_RDC_TF'!D547</f>
        <v>0</v>
      </c>
      <c r="F547" s="70">
        <f t="shared" si="15"/>
        <v>0</v>
      </c>
    </row>
    <row r="548" spans="1:6">
      <c r="A548" s="29" t="s">
        <v>295</v>
      </c>
      <c r="B548" s="40" t="s">
        <v>296</v>
      </c>
      <c r="C548" s="29" t="s">
        <v>232</v>
      </c>
      <c r="D548" s="168">
        <v>20</v>
      </c>
      <c r="E548" s="22">
        <f>'BPU Bloc MT_RDC_TF'!D548</f>
        <v>0</v>
      </c>
      <c r="F548" s="70">
        <f t="shared" si="15"/>
        <v>0</v>
      </c>
    </row>
    <row r="549" spans="1:6">
      <c r="A549" s="34" t="s">
        <v>297</v>
      </c>
      <c r="B549" s="39" t="s">
        <v>298</v>
      </c>
      <c r="C549" s="29"/>
      <c r="D549" s="168"/>
      <c r="E549" s="22">
        <f>'BPU Bloc MT_RDC_TF'!D549</f>
        <v>0</v>
      </c>
      <c r="F549" s="70">
        <f t="shared" si="15"/>
        <v>0</v>
      </c>
    </row>
    <row r="550" spans="1:6">
      <c r="A550" s="29" t="s">
        <v>299</v>
      </c>
      <c r="B550" s="117" t="s">
        <v>300</v>
      </c>
      <c r="C550" s="29" t="s">
        <v>232</v>
      </c>
      <c r="D550" s="168">
        <v>8</v>
      </c>
      <c r="E550" s="22">
        <f>'BPU Bloc MT_RDC_TF'!D550</f>
        <v>0</v>
      </c>
      <c r="F550" s="70">
        <f t="shared" si="15"/>
        <v>0</v>
      </c>
    </row>
    <row r="551" spans="1:6">
      <c r="A551" s="29" t="s">
        <v>301</v>
      </c>
      <c r="B551" s="117" t="s">
        <v>302</v>
      </c>
      <c r="C551" s="29" t="s">
        <v>232</v>
      </c>
      <c r="D551" s="168">
        <v>2</v>
      </c>
      <c r="E551" s="22">
        <f>'BPU Bloc MT_RDC_TF'!D551</f>
        <v>0</v>
      </c>
      <c r="F551" s="70">
        <f t="shared" si="15"/>
        <v>0</v>
      </c>
    </row>
    <row r="552" spans="1:6">
      <c r="A552" s="29" t="s">
        <v>303</v>
      </c>
      <c r="B552" s="117" t="s">
        <v>304</v>
      </c>
      <c r="C552" s="29" t="s">
        <v>232</v>
      </c>
      <c r="D552" s="168">
        <v>5</v>
      </c>
      <c r="E552" s="22">
        <f>'BPU Bloc MT_RDC_TF'!D552</f>
        <v>0</v>
      </c>
      <c r="F552" s="70">
        <f t="shared" si="15"/>
        <v>0</v>
      </c>
    </row>
    <row r="553" spans="1:6">
      <c r="A553" s="34" t="s">
        <v>305</v>
      </c>
      <c r="B553" s="146" t="s">
        <v>550</v>
      </c>
      <c r="C553" s="29"/>
      <c r="D553" s="168"/>
      <c r="E553" s="22">
        <f>'BPU Bloc MT_RDC_TF'!D553</f>
        <v>0</v>
      </c>
      <c r="F553" s="70">
        <f t="shared" si="15"/>
        <v>0</v>
      </c>
    </row>
    <row r="554" spans="1:6">
      <c r="A554" s="98" t="s">
        <v>307</v>
      </c>
      <c r="B554" s="117" t="s">
        <v>308</v>
      </c>
      <c r="C554" s="29" t="s">
        <v>221</v>
      </c>
      <c r="D554" s="168">
        <v>1</v>
      </c>
      <c r="E554" s="22">
        <f>'BPU Bloc MT_RDC_TF'!D554</f>
        <v>0</v>
      </c>
      <c r="F554" s="70">
        <f t="shared" si="15"/>
        <v>0</v>
      </c>
    </row>
    <row r="555" spans="1:6">
      <c r="A555" s="98" t="s">
        <v>309</v>
      </c>
      <c r="B555" s="117" t="s">
        <v>310</v>
      </c>
      <c r="C555" s="29" t="s">
        <v>232</v>
      </c>
      <c r="D555" s="168">
        <v>6</v>
      </c>
      <c r="E555" s="22">
        <f>'BPU Bloc MT_RDC_TF'!D555</f>
        <v>0</v>
      </c>
      <c r="F555" s="70">
        <f t="shared" si="15"/>
        <v>0</v>
      </c>
    </row>
    <row r="556" spans="1:6">
      <c r="A556" s="39"/>
      <c r="B556" s="143" t="s">
        <v>551</v>
      </c>
      <c r="C556" s="144"/>
      <c r="D556" s="147"/>
      <c r="E556" s="147"/>
      <c r="F556" s="221">
        <f>SUM(F532:F555)</f>
        <v>0</v>
      </c>
    </row>
    <row r="557" spans="1:6">
      <c r="A557" s="44"/>
      <c r="B557" s="148" t="s">
        <v>312</v>
      </c>
      <c r="C557" s="149"/>
      <c r="D557" s="150"/>
      <c r="E557" s="150"/>
      <c r="F557" s="224">
        <f>+F556+F527+F491+F466+F455+F417+F410+F405+F393+F370+F363+F357+F347+F341</f>
        <v>0</v>
      </c>
    </row>
  </sheetData>
  <mergeCells count="5">
    <mergeCell ref="B6:D6"/>
    <mergeCell ref="A4:F4"/>
    <mergeCell ref="A180:F180"/>
    <mergeCell ref="A326:F326"/>
    <mergeCell ref="B328:D328"/>
  </mergeCells>
  <phoneticPr fontId="20" type="noConversion"/>
  <pageMargins left="0.7" right="0.7" top="0.75" bottom="0.75" header="0.3" footer="0.3"/>
  <pageSetup paperSize="9" scale="55" orientation="portrait" r:id="rId1"/>
  <rowBreaks count="1" manualBreakCount="1">
    <brk id="13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A5F3-D13E-43BA-8C4E-7E71D6411B37}">
  <sheetPr>
    <tabColor rgb="FFFFFF00"/>
  </sheetPr>
  <dimension ref="A2:H134"/>
  <sheetViews>
    <sheetView topLeftCell="A124" zoomScaleNormal="100" zoomScaleSheetLayoutView="115" workbookViewId="0">
      <selection activeCell="H137" sqref="H137"/>
    </sheetView>
  </sheetViews>
  <sheetFormatPr defaultColWidth="9.140625" defaultRowHeight="16.899999999999999"/>
  <cols>
    <col min="1" max="1" width="13.28515625" style="7" bestFit="1" customWidth="1"/>
    <col min="2" max="2" width="70" style="6" customWidth="1"/>
    <col min="3" max="3" width="9.5703125" style="3" customWidth="1"/>
    <col min="4" max="4" width="13.42578125" style="4" customWidth="1"/>
    <col min="5" max="5" width="23.140625" style="5" customWidth="1"/>
    <col min="6" max="6" width="21.28515625" style="5" customWidth="1"/>
    <col min="7" max="202" width="9.140625" style="6"/>
    <col min="203" max="203" width="10.7109375" style="6" bestFit="1" customWidth="1"/>
    <col min="204" max="204" width="74" style="6" customWidth="1"/>
    <col min="205" max="205" width="15" style="6" customWidth="1"/>
    <col min="206" max="206" width="13.42578125" style="6" customWidth="1"/>
    <col min="207" max="207" width="17.7109375" style="6" customWidth="1"/>
    <col min="208" max="208" width="21.7109375" style="6" customWidth="1"/>
    <col min="209" max="216" width="0" style="6" hidden="1" customWidth="1"/>
    <col min="217" max="458" width="9.140625" style="6"/>
    <col min="459" max="459" width="10.7109375" style="6" bestFit="1" customWidth="1"/>
    <col min="460" max="460" width="74" style="6" customWidth="1"/>
    <col min="461" max="461" width="15" style="6" customWidth="1"/>
    <col min="462" max="462" width="13.42578125" style="6" customWidth="1"/>
    <col min="463" max="463" width="17.7109375" style="6" customWidth="1"/>
    <col min="464" max="464" width="21.7109375" style="6" customWidth="1"/>
    <col min="465" max="472" width="0" style="6" hidden="1" customWidth="1"/>
    <col min="473" max="714" width="9.140625" style="6"/>
    <col min="715" max="715" width="10.7109375" style="6" bestFit="1" customWidth="1"/>
    <col min="716" max="716" width="74" style="6" customWidth="1"/>
    <col min="717" max="717" width="15" style="6" customWidth="1"/>
    <col min="718" max="718" width="13.42578125" style="6" customWidth="1"/>
    <col min="719" max="719" width="17.7109375" style="6" customWidth="1"/>
    <col min="720" max="720" width="21.7109375" style="6" customWidth="1"/>
    <col min="721" max="728" width="0" style="6" hidden="1" customWidth="1"/>
    <col min="729" max="970" width="9.140625" style="6"/>
    <col min="971" max="971" width="10.7109375" style="6" bestFit="1" customWidth="1"/>
    <col min="972" max="972" width="74" style="6" customWidth="1"/>
    <col min="973" max="973" width="15" style="6" customWidth="1"/>
    <col min="974" max="974" width="13.42578125" style="6" customWidth="1"/>
    <col min="975" max="975" width="17.7109375" style="6" customWidth="1"/>
    <col min="976" max="976" width="21.7109375" style="6" customWidth="1"/>
    <col min="977" max="984" width="0" style="6" hidden="1" customWidth="1"/>
    <col min="985" max="1226" width="9.140625" style="6"/>
    <col min="1227" max="1227" width="10.7109375" style="6" bestFit="1" customWidth="1"/>
    <col min="1228" max="1228" width="74" style="6" customWidth="1"/>
    <col min="1229" max="1229" width="15" style="6" customWidth="1"/>
    <col min="1230" max="1230" width="13.42578125" style="6" customWidth="1"/>
    <col min="1231" max="1231" width="17.7109375" style="6" customWidth="1"/>
    <col min="1232" max="1232" width="21.7109375" style="6" customWidth="1"/>
    <col min="1233" max="1240" width="0" style="6" hidden="1" customWidth="1"/>
    <col min="1241" max="1482" width="9.140625" style="6"/>
    <col min="1483" max="1483" width="10.7109375" style="6" bestFit="1" customWidth="1"/>
    <col min="1484" max="1484" width="74" style="6" customWidth="1"/>
    <col min="1485" max="1485" width="15" style="6" customWidth="1"/>
    <col min="1486" max="1486" width="13.42578125" style="6" customWidth="1"/>
    <col min="1487" max="1487" width="17.7109375" style="6" customWidth="1"/>
    <col min="1488" max="1488" width="21.7109375" style="6" customWidth="1"/>
    <col min="1489" max="1496" width="0" style="6" hidden="1" customWidth="1"/>
    <col min="1497" max="1738" width="9.140625" style="6"/>
    <col min="1739" max="1739" width="10.7109375" style="6" bestFit="1" customWidth="1"/>
    <col min="1740" max="1740" width="74" style="6" customWidth="1"/>
    <col min="1741" max="1741" width="15" style="6" customWidth="1"/>
    <col min="1742" max="1742" width="13.42578125" style="6" customWidth="1"/>
    <col min="1743" max="1743" width="17.7109375" style="6" customWidth="1"/>
    <col min="1744" max="1744" width="21.7109375" style="6" customWidth="1"/>
    <col min="1745" max="1752" width="0" style="6" hidden="1" customWidth="1"/>
    <col min="1753" max="1994" width="9.140625" style="6"/>
    <col min="1995" max="1995" width="10.7109375" style="6" bestFit="1" customWidth="1"/>
    <col min="1996" max="1996" width="74" style="6" customWidth="1"/>
    <col min="1997" max="1997" width="15" style="6" customWidth="1"/>
    <col min="1998" max="1998" width="13.42578125" style="6" customWidth="1"/>
    <col min="1999" max="1999" width="17.7109375" style="6" customWidth="1"/>
    <col min="2000" max="2000" width="21.7109375" style="6" customWidth="1"/>
    <col min="2001" max="2008" width="0" style="6" hidden="1" customWidth="1"/>
    <col min="2009" max="2250" width="9.140625" style="6"/>
    <col min="2251" max="2251" width="10.7109375" style="6" bestFit="1" customWidth="1"/>
    <col min="2252" max="2252" width="74" style="6" customWidth="1"/>
    <col min="2253" max="2253" width="15" style="6" customWidth="1"/>
    <col min="2254" max="2254" width="13.42578125" style="6" customWidth="1"/>
    <col min="2255" max="2255" width="17.7109375" style="6" customWidth="1"/>
    <col min="2256" max="2256" width="21.7109375" style="6" customWidth="1"/>
    <col min="2257" max="2264" width="0" style="6" hidden="1" customWidth="1"/>
    <col min="2265" max="2506" width="9.140625" style="6"/>
    <col min="2507" max="2507" width="10.7109375" style="6" bestFit="1" customWidth="1"/>
    <col min="2508" max="2508" width="74" style="6" customWidth="1"/>
    <col min="2509" max="2509" width="15" style="6" customWidth="1"/>
    <col min="2510" max="2510" width="13.42578125" style="6" customWidth="1"/>
    <col min="2511" max="2511" width="17.7109375" style="6" customWidth="1"/>
    <col min="2512" max="2512" width="21.7109375" style="6" customWidth="1"/>
    <col min="2513" max="2520" width="0" style="6" hidden="1" customWidth="1"/>
    <col min="2521" max="2762" width="9.140625" style="6"/>
    <col min="2763" max="2763" width="10.7109375" style="6" bestFit="1" customWidth="1"/>
    <col min="2764" max="2764" width="74" style="6" customWidth="1"/>
    <col min="2765" max="2765" width="15" style="6" customWidth="1"/>
    <col min="2766" max="2766" width="13.42578125" style="6" customWidth="1"/>
    <col min="2767" max="2767" width="17.7109375" style="6" customWidth="1"/>
    <col min="2768" max="2768" width="21.7109375" style="6" customWidth="1"/>
    <col min="2769" max="2776" width="0" style="6" hidden="1" customWidth="1"/>
    <col min="2777" max="3018" width="9.140625" style="6"/>
    <col min="3019" max="3019" width="10.7109375" style="6" bestFit="1" customWidth="1"/>
    <col min="3020" max="3020" width="74" style="6" customWidth="1"/>
    <col min="3021" max="3021" width="15" style="6" customWidth="1"/>
    <col min="3022" max="3022" width="13.42578125" style="6" customWidth="1"/>
    <col min="3023" max="3023" width="17.7109375" style="6" customWidth="1"/>
    <col min="3024" max="3024" width="21.7109375" style="6" customWidth="1"/>
    <col min="3025" max="3032" width="0" style="6" hidden="1" customWidth="1"/>
    <col min="3033" max="3274" width="9.140625" style="6"/>
    <col min="3275" max="3275" width="10.7109375" style="6" bestFit="1" customWidth="1"/>
    <col min="3276" max="3276" width="74" style="6" customWidth="1"/>
    <col min="3277" max="3277" width="15" style="6" customWidth="1"/>
    <col min="3278" max="3278" width="13.42578125" style="6" customWidth="1"/>
    <col min="3279" max="3279" width="17.7109375" style="6" customWidth="1"/>
    <col min="3280" max="3280" width="21.7109375" style="6" customWidth="1"/>
    <col min="3281" max="3288" width="0" style="6" hidden="1" customWidth="1"/>
    <col min="3289" max="3530" width="9.140625" style="6"/>
    <col min="3531" max="3531" width="10.7109375" style="6" bestFit="1" customWidth="1"/>
    <col min="3532" max="3532" width="74" style="6" customWidth="1"/>
    <col min="3533" max="3533" width="15" style="6" customWidth="1"/>
    <col min="3534" max="3534" width="13.42578125" style="6" customWidth="1"/>
    <col min="3535" max="3535" width="17.7109375" style="6" customWidth="1"/>
    <col min="3536" max="3536" width="21.7109375" style="6" customWidth="1"/>
    <col min="3537" max="3544" width="0" style="6" hidden="1" customWidth="1"/>
    <col min="3545" max="3786" width="9.140625" style="6"/>
    <col min="3787" max="3787" width="10.7109375" style="6" bestFit="1" customWidth="1"/>
    <col min="3788" max="3788" width="74" style="6" customWidth="1"/>
    <col min="3789" max="3789" width="15" style="6" customWidth="1"/>
    <col min="3790" max="3790" width="13.42578125" style="6" customWidth="1"/>
    <col min="3791" max="3791" width="17.7109375" style="6" customWidth="1"/>
    <col min="3792" max="3792" width="21.7109375" style="6" customWidth="1"/>
    <col min="3793" max="3800" width="0" style="6" hidden="1" customWidth="1"/>
    <col min="3801" max="4042" width="9.140625" style="6"/>
    <col min="4043" max="4043" width="10.7109375" style="6" bestFit="1" customWidth="1"/>
    <col min="4044" max="4044" width="74" style="6" customWidth="1"/>
    <col min="4045" max="4045" width="15" style="6" customWidth="1"/>
    <col min="4046" max="4046" width="13.42578125" style="6" customWidth="1"/>
    <col min="4047" max="4047" width="17.7109375" style="6" customWidth="1"/>
    <col min="4048" max="4048" width="21.7109375" style="6" customWidth="1"/>
    <col min="4049" max="4056" width="0" style="6" hidden="1" customWidth="1"/>
    <col min="4057" max="4298" width="9.140625" style="6"/>
    <col min="4299" max="4299" width="10.7109375" style="6" bestFit="1" customWidth="1"/>
    <col min="4300" max="4300" width="74" style="6" customWidth="1"/>
    <col min="4301" max="4301" width="15" style="6" customWidth="1"/>
    <col min="4302" max="4302" width="13.42578125" style="6" customWidth="1"/>
    <col min="4303" max="4303" width="17.7109375" style="6" customWidth="1"/>
    <col min="4304" max="4304" width="21.7109375" style="6" customWidth="1"/>
    <col min="4305" max="4312" width="0" style="6" hidden="1" customWidth="1"/>
    <col min="4313" max="4554" width="9.140625" style="6"/>
    <col min="4555" max="4555" width="10.7109375" style="6" bestFit="1" customWidth="1"/>
    <col min="4556" max="4556" width="74" style="6" customWidth="1"/>
    <col min="4557" max="4557" width="15" style="6" customWidth="1"/>
    <col min="4558" max="4558" width="13.42578125" style="6" customWidth="1"/>
    <col min="4559" max="4559" width="17.7109375" style="6" customWidth="1"/>
    <col min="4560" max="4560" width="21.7109375" style="6" customWidth="1"/>
    <col min="4561" max="4568" width="0" style="6" hidden="1" customWidth="1"/>
    <col min="4569" max="4810" width="9.140625" style="6"/>
    <col min="4811" max="4811" width="10.7109375" style="6" bestFit="1" customWidth="1"/>
    <col min="4812" max="4812" width="74" style="6" customWidth="1"/>
    <col min="4813" max="4813" width="15" style="6" customWidth="1"/>
    <col min="4814" max="4814" width="13.42578125" style="6" customWidth="1"/>
    <col min="4815" max="4815" width="17.7109375" style="6" customWidth="1"/>
    <col min="4816" max="4816" width="21.7109375" style="6" customWidth="1"/>
    <col min="4817" max="4824" width="0" style="6" hidden="1" customWidth="1"/>
    <col min="4825" max="5066" width="9.140625" style="6"/>
    <col min="5067" max="5067" width="10.7109375" style="6" bestFit="1" customWidth="1"/>
    <col min="5068" max="5068" width="74" style="6" customWidth="1"/>
    <col min="5069" max="5069" width="15" style="6" customWidth="1"/>
    <col min="5070" max="5070" width="13.42578125" style="6" customWidth="1"/>
    <col min="5071" max="5071" width="17.7109375" style="6" customWidth="1"/>
    <col min="5072" max="5072" width="21.7109375" style="6" customWidth="1"/>
    <col min="5073" max="5080" width="0" style="6" hidden="1" customWidth="1"/>
    <col min="5081" max="5322" width="9.140625" style="6"/>
    <col min="5323" max="5323" width="10.7109375" style="6" bestFit="1" customWidth="1"/>
    <col min="5324" max="5324" width="74" style="6" customWidth="1"/>
    <col min="5325" max="5325" width="15" style="6" customWidth="1"/>
    <col min="5326" max="5326" width="13.42578125" style="6" customWidth="1"/>
    <col min="5327" max="5327" width="17.7109375" style="6" customWidth="1"/>
    <col min="5328" max="5328" width="21.7109375" style="6" customWidth="1"/>
    <col min="5329" max="5336" width="0" style="6" hidden="1" customWidth="1"/>
    <col min="5337" max="5578" width="9.140625" style="6"/>
    <col min="5579" max="5579" width="10.7109375" style="6" bestFit="1" customWidth="1"/>
    <col min="5580" max="5580" width="74" style="6" customWidth="1"/>
    <col min="5581" max="5581" width="15" style="6" customWidth="1"/>
    <col min="5582" max="5582" width="13.42578125" style="6" customWidth="1"/>
    <col min="5583" max="5583" width="17.7109375" style="6" customWidth="1"/>
    <col min="5584" max="5584" width="21.7109375" style="6" customWidth="1"/>
    <col min="5585" max="5592" width="0" style="6" hidden="1" customWidth="1"/>
    <col min="5593" max="5834" width="9.140625" style="6"/>
    <col min="5835" max="5835" width="10.7109375" style="6" bestFit="1" customWidth="1"/>
    <col min="5836" max="5836" width="74" style="6" customWidth="1"/>
    <col min="5837" max="5837" width="15" style="6" customWidth="1"/>
    <col min="5838" max="5838" width="13.42578125" style="6" customWidth="1"/>
    <col min="5839" max="5839" width="17.7109375" style="6" customWidth="1"/>
    <col min="5840" max="5840" width="21.7109375" style="6" customWidth="1"/>
    <col min="5841" max="5848" width="0" style="6" hidden="1" customWidth="1"/>
    <col min="5849" max="6090" width="9.140625" style="6"/>
    <col min="6091" max="6091" width="10.7109375" style="6" bestFit="1" customWidth="1"/>
    <col min="6092" max="6092" width="74" style="6" customWidth="1"/>
    <col min="6093" max="6093" width="15" style="6" customWidth="1"/>
    <col min="6094" max="6094" width="13.42578125" style="6" customWidth="1"/>
    <col min="6095" max="6095" width="17.7109375" style="6" customWidth="1"/>
    <col min="6096" max="6096" width="21.7109375" style="6" customWidth="1"/>
    <col min="6097" max="6104" width="0" style="6" hidden="1" customWidth="1"/>
    <col min="6105" max="6346" width="9.140625" style="6"/>
    <col min="6347" max="6347" width="10.7109375" style="6" bestFit="1" customWidth="1"/>
    <col min="6348" max="6348" width="74" style="6" customWidth="1"/>
    <col min="6349" max="6349" width="15" style="6" customWidth="1"/>
    <col min="6350" max="6350" width="13.42578125" style="6" customWidth="1"/>
    <col min="6351" max="6351" width="17.7109375" style="6" customWidth="1"/>
    <col min="6352" max="6352" width="21.7109375" style="6" customWidth="1"/>
    <col min="6353" max="6360" width="0" style="6" hidden="1" customWidth="1"/>
    <col min="6361" max="6602" width="9.140625" style="6"/>
    <col min="6603" max="6603" width="10.7109375" style="6" bestFit="1" customWidth="1"/>
    <col min="6604" max="6604" width="74" style="6" customWidth="1"/>
    <col min="6605" max="6605" width="15" style="6" customWidth="1"/>
    <col min="6606" max="6606" width="13.42578125" style="6" customWidth="1"/>
    <col min="6607" max="6607" width="17.7109375" style="6" customWidth="1"/>
    <col min="6608" max="6608" width="21.7109375" style="6" customWidth="1"/>
    <col min="6609" max="6616" width="0" style="6" hidden="1" customWidth="1"/>
    <col min="6617" max="6858" width="9.140625" style="6"/>
    <col min="6859" max="6859" width="10.7109375" style="6" bestFit="1" customWidth="1"/>
    <col min="6860" max="6860" width="74" style="6" customWidth="1"/>
    <col min="6861" max="6861" width="15" style="6" customWidth="1"/>
    <col min="6862" max="6862" width="13.42578125" style="6" customWidth="1"/>
    <col min="6863" max="6863" width="17.7109375" style="6" customWidth="1"/>
    <col min="6864" max="6864" width="21.7109375" style="6" customWidth="1"/>
    <col min="6865" max="6872" width="0" style="6" hidden="1" customWidth="1"/>
    <col min="6873" max="7114" width="9.140625" style="6"/>
    <col min="7115" max="7115" width="10.7109375" style="6" bestFit="1" customWidth="1"/>
    <col min="7116" max="7116" width="74" style="6" customWidth="1"/>
    <col min="7117" max="7117" width="15" style="6" customWidth="1"/>
    <col min="7118" max="7118" width="13.42578125" style="6" customWidth="1"/>
    <col min="7119" max="7119" width="17.7109375" style="6" customWidth="1"/>
    <col min="7120" max="7120" width="21.7109375" style="6" customWidth="1"/>
    <col min="7121" max="7128" width="0" style="6" hidden="1" customWidth="1"/>
    <col min="7129" max="7370" width="9.140625" style="6"/>
    <col min="7371" max="7371" width="10.7109375" style="6" bestFit="1" customWidth="1"/>
    <col min="7372" max="7372" width="74" style="6" customWidth="1"/>
    <col min="7373" max="7373" width="15" style="6" customWidth="1"/>
    <col min="7374" max="7374" width="13.42578125" style="6" customWidth="1"/>
    <col min="7375" max="7375" width="17.7109375" style="6" customWidth="1"/>
    <col min="7376" max="7376" width="21.7109375" style="6" customWidth="1"/>
    <col min="7377" max="7384" width="0" style="6" hidden="1" customWidth="1"/>
    <col min="7385" max="7626" width="9.140625" style="6"/>
    <col min="7627" max="7627" width="10.7109375" style="6" bestFit="1" customWidth="1"/>
    <col min="7628" max="7628" width="74" style="6" customWidth="1"/>
    <col min="7629" max="7629" width="15" style="6" customWidth="1"/>
    <col min="7630" max="7630" width="13.42578125" style="6" customWidth="1"/>
    <col min="7631" max="7631" width="17.7109375" style="6" customWidth="1"/>
    <col min="7632" max="7632" width="21.7109375" style="6" customWidth="1"/>
    <col min="7633" max="7640" width="0" style="6" hidden="1" customWidth="1"/>
    <col min="7641" max="7882" width="9.140625" style="6"/>
    <col min="7883" max="7883" width="10.7109375" style="6" bestFit="1" customWidth="1"/>
    <col min="7884" max="7884" width="74" style="6" customWidth="1"/>
    <col min="7885" max="7885" width="15" style="6" customWidth="1"/>
    <col min="7886" max="7886" width="13.42578125" style="6" customWidth="1"/>
    <col min="7887" max="7887" width="17.7109375" style="6" customWidth="1"/>
    <col min="7888" max="7888" width="21.7109375" style="6" customWidth="1"/>
    <col min="7889" max="7896" width="0" style="6" hidden="1" customWidth="1"/>
    <col min="7897" max="8138" width="9.140625" style="6"/>
    <col min="8139" max="8139" width="10.7109375" style="6" bestFit="1" customWidth="1"/>
    <col min="8140" max="8140" width="74" style="6" customWidth="1"/>
    <col min="8141" max="8141" width="15" style="6" customWidth="1"/>
    <col min="8142" max="8142" width="13.42578125" style="6" customWidth="1"/>
    <col min="8143" max="8143" width="17.7109375" style="6" customWidth="1"/>
    <col min="8144" max="8144" width="21.7109375" style="6" customWidth="1"/>
    <col min="8145" max="8152" width="0" style="6" hidden="1" customWidth="1"/>
    <col min="8153" max="8394" width="9.140625" style="6"/>
    <col min="8395" max="8395" width="10.7109375" style="6" bestFit="1" customWidth="1"/>
    <col min="8396" max="8396" width="74" style="6" customWidth="1"/>
    <col min="8397" max="8397" width="15" style="6" customWidth="1"/>
    <col min="8398" max="8398" width="13.42578125" style="6" customWidth="1"/>
    <col min="8399" max="8399" width="17.7109375" style="6" customWidth="1"/>
    <col min="8400" max="8400" width="21.7109375" style="6" customWidth="1"/>
    <col min="8401" max="8408" width="0" style="6" hidden="1" customWidth="1"/>
    <col min="8409" max="8650" width="9.140625" style="6"/>
    <col min="8651" max="8651" width="10.7109375" style="6" bestFit="1" customWidth="1"/>
    <col min="8652" max="8652" width="74" style="6" customWidth="1"/>
    <col min="8653" max="8653" width="15" style="6" customWidth="1"/>
    <col min="8654" max="8654" width="13.42578125" style="6" customWidth="1"/>
    <col min="8655" max="8655" width="17.7109375" style="6" customWidth="1"/>
    <col min="8656" max="8656" width="21.7109375" style="6" customWidth="1"/>
    <col min="8657" max="8664" width="0" style="6" hidden="1" customWidth="1"/>
    <col min="8665" max="8906" width="9.140625" style="6"/>
    <col min="8907" max="8907" width="10.7109375" style="6" bestFit="1" customWidth="1"/>
    <col min="8908" max="8908" width="74" style="6" customWidth="1"/>
    <col min="8909" max="8909" width="15" style="6" customWidth="1"/>
    <col min="8910" max="8910" width="13.42578125" style="6" customWidth="1"/>
    <col min="8911" max="8911" width="17.7109375" style="6" customWidth="1"/>
    <col min="8912" max="8912" width="21.7109375" style="6" customWidth="1"/>
    <col min="8913" max="8920" width="0" style="6" hidden="1" customWidth="1"/>
    <col min="8921" max="9162" width="9.140625" style="6"/>
    <col min="9163" max="9163" width="10.7109375" style="6" bestFit="1" customWidth="1"/>
    <col min="9164" max="9164" width="74" style="6" customWidth="1"/>
    <col min="9165" max="9165" width="15" style="6" customWidth="1"/>
    <col min="9166" max="9166" width="13.42578125" style="6" customWidth="1"/>
    <col min="9167" max="9167" width="17.7109375" style="6" customWidth="1"/>
    <col min="9168" max="9168" width="21.7109375" style="6" customWidth="1"/>
    <col min="9169" max="9176" width="0" style="6" hidden="1" customWidth="1"/>
    <col min="9177" max="9418" width="9.140625" style="6"/>
    <col min="9419" max="9419" width="10.7109375" style="6" bestFit="1" customWidth="1"/>
    <col min="9420" max="9420" width="74" style="6" customWidth="1"/>
    <col min="9421" max="9421" width="15" style="6" customWidth="1"/>
    <col min="9422" max="9422" width="13.42578125" style="6" customWidth="1"/>
    <col min="9423" max="9423" width="17.7109375" style="6" customWidth="1"/>
    <col min="9424" max="9424" width="21.7109375" style="6" customWidth="1"/>
    <col min="9425" max="9432" width="0" style="6" hidden="1" customWidth="1"/>
    <col min="9433" max="9674" width="9.140625" style="6"/>
    <col min="9675" max="9675" width="10.7109375" style="6" bestFit="1" customWidth="1"/>
    <col min="9676" max="9676" width="74" style="6" customWidth="1"/>
    <col min="9677" max="9677" width="15" style="6" customWidth="1"/>
    <col min="9678" max="9678" width="13.42578125" style="6" customWidth="1"/>
    <col min="9679" max="9679" width="17.7109375" style="6" customWidth="1"/>
    <col min="9680" max="9680" width="21.7109375" style="6" customWidth="1"/>
    <col min="9681" max="9688" width="0" style="6" hidden="1" customWidth="1"/>
    <col min="9689" max="9930" width="9.140625" style="6"/>
    <col min="9931" max="9931" width="10.7109375" style="6" bestFit="1" customWidth="1"/>
    <col min="9932" max="9932" width="74" style="6" customWidth="1"/>
    <col min="9933" max="9933" width="15" style="6" customWidth="1"/>
    <col min="9934" max="9934" width="13.42578125" style="6" customWidth="1"/>
    <col min="9935" max="9935" width="17.7109375" style="6" customWidth="1"/>
    <col min="9936" max="9936" width="21.7109375" style="6" customWidth="1"/>
    <col min="9937" max="9944" width="0" style="6" hidden="1" customWidth="1"/>
    <col min="9945" max="10186" width="9.140625" style="6"/>
    <col min="10187" max="10187" width="10.7109375" style="6" bestFit="1" customWidth="1"/>
    <col min="10188" max="10188" width="74" style="6" customWidth="1"/>
    <col min="10189" max="10189" width="15" style="6" customWidth="1"/>
    <col min="10190" max="10190" width="13.42578125" style="6" customWidth="1"/>
    <col min="10191" max="10191" width="17.7109375" style="6" customWidth="1"/>
    <col min="10192" max="10192" width="21.7109375" style="6" customWidth="1"/>
    <col min="10193" max="10200" width="0" style="6" hidden="1" customWidth="1"/>
    <col min="10201" max="10442" width="9.140625" style="6"/>
    <col min="10443" max="10443" width="10.7109375" style="6" bestFit="1" customWidth="1"/>
    <col min="10444" max="10444" width="74" style="6" customWidth="1"/>
    <col min="10445" max="10445" width="15" style="6" customWidth="1"/>
    <col min="10446" max="10446" width="13.42578125" style="6" customWidth="1"/>
    <col min="10447" max="10447" width="17.7109375" style="6" customWidth="1"/>
    <col min="10448" max="10448" width="21.7109375" style="6" customWidth="1"/>
    <col min="10449" max="10456" width="0" style="6" hidden="1" customWidth="1"/>
    <col min="10457" max="10698" width="9.140625" style="6"/>
    <col min="10699" max="10699" width="10.7109375" style="6" bestFit="1" customWidth="1"/>
    <col min="10700" max="10700" width="74" style="6" customWidth="1"/>
    <col min="10701" max="10701" width="15" style="6" customWidth="1"/>
    <col min="10702" max="10702" width="13.42578125" style="6" customWidth="1"/>
    <col min="10703" max="10703" width="17.7109375" style="6" customWidth="1"/>
    <col min="10704" max="10704" width="21.7109375" style="6" customWidth="1"/>
    <col min="10705" max="10712" width="0" style="6" hidden="1" customWidth="1"/>
    <col min="10713" max="10954" width="9.140625" style="6"/>
    <col min="10955" max="10955" width="10.7109375" style="6" bestFit="1" customWidth="1"/>
    <col min="10956" max="10956" width="74" style="6" customWidth="1"/>
    <col min="10957" max="10957" width="15" style="6" customWidth="1"/>
    <col min="10958" max="10958" width="13.42578125" style="6" customWidth="1"/>
    <col min="10959" max="10959" width="17.7109375" style="6" customWidth="1"/>
    <col min="10960" max="10960" width="21.7109375" style="6" customWidth="1"/>
    <col min="10961" max="10968" width="0" style="6" hidden="1" customWidth="1"/>
    <col min="10969" max="11210" width="9.140625" style="6"/>
    <col min="11211" max="11211" width="10.7109375" style="6" bestFit="1" customWidth="1"/>
    <col min="11212" max="11212" width="74" style="6" customWidth="1"/>
    <col min="11213" max="11213" width="15" style="6" customWidth="1"/>
    <col min="11214" max="11214" width="13.42578125" style="6" customWidth="1"/>
    <col min="11215" max="11215" width="17.7109375" style="6" customWidth="1"/>
    <col min="11216" max="11216" width="21.7109375" style="6" customWidth="1"/>
    <col min="11217" max="11224" width="0" style="6" hidden="1" customWidth="1"/>
    <col min="11225" max="11466" width="9.140625" style="6"/>
    <col min="11467" max="11467" width="10.7109375" style="6" bestFit="1" customWidth="1"/>
    <col min="11468" max="11468" width="74" style="6" customWidth="1"/>
    <col min="11469" max="11469" width="15" style="6" customWidth="1"/>
    <col min="11470" max="11470" width="13.42578125" style="6" customWidth="1"/>
    <col min="11471" max="11471" width="17.7109375" style="6" customWidth="1"/>
    <col min="11472" max="11472" width="21.7109375" style="6" customWidth="1"/>
    <col min="11473" max="11480" width="0" style="6" hidden="1" customWidth="1"/>
    <col min="11481" max="11722" width="9.140625" style="6"/>
    <col min="11723" max="11723" width="10.7109375" style="6" bestFit="1" customWidth="1"/>
    <col min="11724" max="11724" width="74" style="6" customWidth="1"/>
    <col min="11725" max="11725" width="15" style="6" customWidth="1"/>
    <col min="11726" max="11726" width="13.42578125" style="6" customWidth="1"/>
    <col min="11727" max="11727" width="17.7109375" style="6" customWidth="1"/>
    <col min="11728" max="11728" width="21.7109375" style="6" customWidth="1"/>
    <col min="11729" max="11736" width="0" style="6" hidden="1" customWidth="1"/>
    <col min="11737" max="11978" width="9.140625" style="6"/>
    <col min="11979" max="11979" width="10.7109375" style="6" bestFit="1" customWidth="1"/>
    <col min="11980" max="11980" width="74" style="6" customWidth="1"/>
    <col min="11981" max="11981" width="15" style="6" customWidth="1"/>
    <col min="11982" max="11982" width="13.42578125" style="6" customWidth="1"/>
    <col min="11983" max="11983" width="17.7109375" style="6" customWidth="1"/>
    <col min="11984" max="11984" width="21.7109375" style="6" customWidth="1"/>
    <col min="11985" max="11992" width="0" style="6" hidden="1" customWidth="1"/>
    <col min="11993" max="12234" width="9.140625" style="6"/>
    <col min="12235" max="12235" width="10.7109375" style="6" bestFit="1" customWidth="1"/>
    <col min="12236" max="12236" width="74" style="6" customWidth="1"/>
    <col min="12237" max="12237" width="15" style="6" customWidth="1"/>
    <col min="12238" max="12238" width="13.42578125" style="6" customWidth="1"/>
    <col min="12239" max="12239" width="17.7109375" style="6" customWidth="1"/>
    <col min="12240" max="12240" width="21.7109375" style="6" customWidth="1"/>
    <col min="12241" max="12248" width="0" style="6" hidden="1" customWidth="1"/>
    <col min="12249" max="12490" width="9.140625" style="6"/>
    <col min="12491" max="12491" width="10.7109375" style="6" bestFit="1" customWidth="1"/>
    <col min="12492" max="12492" width="74" style="6" customWidth="1"/>
    <col min="12493" max="12493" width="15" style="6" customWidth="1"/>
    <col min="12494" max="12494" width="13.42578125" style="6" customWidth="1"/>
    <col min="12495" max="12495" width="17.7109375" style="6" customWidth="1"/>
    <col min="12496" max="12496" width="21.7109375" style="6" customWidth="1"/>
    <col min="12497" max="12504" width="0" style="6" hidden="1" customWidth="1"/>
    <col min="12505" max="12746" width="9.140625" style="6"/>
    <col min="12747" max="12747" width="10.7109375" style="6" bestFit="1" customWidth="1"/>
    <col min="12748" max="12748" width="74" style="6" customWidth="1"/>
    <col min="12749" max="12749" width="15" style="6" customWidth="1"/>
    <col min="12750" max="12750" width="13.42578125" style="6" customWidth="1"/>
    <col min="12751" max="12751" width="17.7109375" style="6" customWidth="1"/>
    <col min="12752" max="12752" width="21.7109375" style="6" customWidth="1"/>
    <col min="12753" max="12760" width="0" style="6" hidden="1" customWidth="1"/>
    <col min="12761" max="13002" width="9.140625" style="6"/>
    <col min="13003" max="13003" width="10.7109375" style="6" bestFit="1" customWidth="1"/>
    <col min="13004" max="13004" width="74" style="6" customWidth="1"/>
    <col min="13005" max="13005" width="15" style="6" customWidth="1"/>
    <col min="13006" max="13006" width="13.42578125" style="6" customWidth="1"/>
    <col min="13007" max="13007" width="17.7109375" style="6" customWidth="1"/>
    <col min="13008" max="13008" width="21.7109375" style="6" customWidth="1"/>
    <col min="13009" max="13016" width="0" style="6" hidden="1" customWidth="1"/>
    <col min="13017" max="13258" width="9.140625" style="6"/>
    <col min="13259" max="13259" width="10.7109375" style="6" bestFit="1" customWidth="1"/>
    <col min="13260" max="13260" width="74" style="6" customWidth="1"/>
    <col min="13261" max="13261" width="15" style="6" customWidth="1"/>
    <col min="13262" max="13262" width="13.42578125" style="6" customWidth="1"/>
    <col min="13263" max="13263" width="17.7109375" style="6" customWidth="1"/>
    <col min="13264" max="13264" width="21.7109375" style="6" customWidth="1"/>
    <col min="13265" max="13272" width="0" style="6" hidden="1" customWidth="1"/>
    <col min="13273" max="13514" width="9.140625" style="6"/>
    <col min="13515" max="13515" width="10.7109375" style="6" bestFit="1" customWidth="1"/>
    <col min="13516" max="13516" width="74" style="6" customWidth="1"/>
    <col min="13517" max="13517" width="15" style="6" customWidth="1"/>
    <col min="13518" max="13518" width="13.42578125" style="6" customWidth="1"/>
    <col min="13519" max="13519" width="17.7109375" style="6" customWidth="1"/>
    <col min="13520" max="13520" width="21.7109375" style="6" customWidth="1"/>
    <col min="13521" max="13528" width="0" style="6" hidden="1" customWidth="1"/>
    <col min="13529" max="13770" width="9.140625" style="6"/>
    <col min="13771" max="13771" width="10.7109375" style="6" bestFit="1" customWidth="1"/>
    <col min="13772" max="13772" width="74" style="6" customWidth="1"/>
    <col min="13773" max="13773" width="15" style="6" customWidth="1"/>
    <col min="13774" max="13774" width="13.42578125" style="6" customWidth="1"/>
    <col min="13775" max="13775" width="17.7109375" style="6" customWidth="1"/>
    <col min="13776" max="13776" width="21.7109375" style="6" customWidth="1"/>
    <col min="13777" max="13784" width="0" style="6" hidden="1" customWidth="1"/>
    <col min="13785" max="14026" width="9.140625" style="6"/>
    <col min="14027" max="14027" width="10.7109375" style="6" bestFit="1" customWidth="1"/>
    <col min="14028" max="14028" width="74" style="6" customWidth="1"/>
    <col min="14029" max="14029" width="15" style="6" customWidth="1"/>
    <col min="14030" max="14030" width="13.42578125" style="6" customWidth="1"/>
    <col min="14031" max="14031" width="17.7109375" style="6" customWidth="1"/>
    <col min="14032" max="14032" width="21.7109375" style="6" customWidth="1"/>
    <col min="14033" max="14040" width="0" style="6" hidden="1" customWidth="1"/>
    <col min="14041" max="14282" width="9.140625" style="6"/>
    <col min="14283" max="14283" width="10.7109375" style="6" bestFit="1" customWidth="1"/>
    <col min="14284" max="14284" width="74" style="6" customWidth="1"/>
    <col min="14285" max="14285" width="15" style="6" customWidth="1"/>
    <col min="14286" max="14286" width="13.42578125" style="6" customWidth="1"/>
    <col min="14287" max="14287" width="17.7109375" style="6" customWidth="1"/>
    <col min="14288" max="14288" width="21.7109375" style="6" customWidth="1"/>
    <col min="14289" max="14296" width="0" style="6" hidden="1" customWidth="1"/>
    <col min="14297" max="14538" width="9.140625" style="6"/>
    <col min="14539" max="14539" width="10.7109375" style="6" bestFit="1" customWidth="1"/>
    <col min="14540" max="14540" width="74" style="6" customWidth="1"/>
    <col min="14541" max="14541" width="15" style="6" customWidth="1"/>
    <col min="14542" max="14542" width="13.42578125" style="6" customWidth="1"/>
    <col min="14543" max="14543" width="17.7109375" style="6" customWidth="1"/>
    <col min="14544" max="14544" width="21.7109375" style="6" customWidth="1"/>
    <col min="14545" max="14552" width="0" style="6" hidden="1" customWidth="1"/>
    <col min="14553" max="14794" width="9.140625" style="6"/>
    <col min="14795" max="14795" width="10.7109375" style="6" bestFit="1" customWidth="1"/>
    <col min="14796" max="14796" width="74" style="6" customWidth="1"/>
    <col min="14797" max="14797" width="15" style="6" customWidth="1"/>
    <col min="14798" max="14798" width="13.42578125" style="6" customWidth="1"/>
    <col min="14799" max="14799" width="17.7109375" style="6" customWidth="1"/>
    <col min="14800" max="14800" width="21.7109375" style="6" customWidth="1"/>
    <col min="14801" max="14808" width="0" style="6" hidden="1" customWidth="1"/>
    <col min="14809" max="15050" width="9.140625" style="6"/>
    <col min="15051" max="15051" width="10.7109375" style="6" bestFit="1" customWidth="1"/>
    <col min="15052" max="15052" width="74" style="6" customWidth="1"/>
    <col min="15053" max="15053" width="15" style="6" customWidth="1"/>
    <col min="15054" max="15054" width="13.42578125" style="6" customWidth="1"/>
    <col min="15055" max="15055" width="17.7109375" style="6" customWidth="1"/>
    <col min="15056" max="15056" width="21.7109375" style="6" customWidth="1"/>
    <col min="15057" max="15064" width="0" style="6" hidden="1" customWidth="1"/>
    <col min="15065" max="15306" width="9.140625" style="6"/>
    <col min="15307" max="15307" width="10.7109375" style="6" bestFit="1" customWidth="1"/>
    <col min="15308" max="15308" width="74" style="6" customWidth="1"/>
    <col min="15309" max="15309" width="15" style="6" customWidth="1"/>
    <col min="15310" max="15310" width="13.42578125" style="6" customWidth="1"/>
    <col min="15311" max="15311" width="17.7109375" style="6" customWidth="1"/>
    <col min="15312" max="15312" width="21.7109375" style="6" customWidth="1"/>
    <col min="15313" max="15320" width="0" style="6" hidden="1" customWidth="1"/>
    <col min="15321" max="15562" width="9.140625" style="6"/>
    <col min="15563" max="15563" width="10.7109375" style="6" bestFit="1" customWidth="1"/>
    <col min="15564" max="15564" width="74" style="6" customWidth="1"/>
    <col min="15565" max="15565" width="15" style="6" customWidth="1"/>
    <col min="15566" max="15566" width="13.42578125" style="6" customWidth="1"/>
    <col min="15567" max="15567" width="17.7109375" style="6" customWidth="1"/>
    <col min="15568" max="15568" width="21.7109375" style="6" customWidth="1"/>
    <col min="15569" max="15576" width="0" style="6" hidden="1" customWidth="1"/>
    <col min="15577" max="15818" width="9.140625" style="6"/>
    <col min="15819" max="15819" width="10.7109375" style="6" bestFit="1" customWidth="1"/>
    <col min="15820" max="15820" width="74" style="6" customWidth="1"/>
    <col min="15821" max="15821" width="15" style="6" customWidth="1"/>
    <col min="15822" max="15822" width="13.42578125" style="6" customWidth="1"/>
    <col min="15823" max="15823" width="17.7109375" style="6" customWidth="1"/>
    <col min="15824" max="15824" width="21.7109375" style="6" customWidth="1"/>
    <col min="15825" max="15832" width="0" style="6" hidden="1" customWidth="1"/>
    <col min="15833" max="16074" width="9.140625" style="6"/>
    <col min="16075" max="16075" width="10.7109375" style="6" bestFit="1" customWidth="1"/>
    <col min="16076" max="16076" width="74" style="6" customWidth="1"/>
    <col min="16077" max="16077" width="15" style="6" customWidth="1"/>
    <col min="16078" max="16078" width="13.42578125" style="6" customWidth="1"/>
    <col min="16079" max="16079" width="17.7109375" style="6" customWidth="1"/>
    <col min="16080" max="16080" width="21.7109375" style="6" customWidth="1"/>
    <col min="16081" max="16088" width="0" style="6" hidden="1" customWidth="1"/>
    <col min="16089" max="16384" width="9.140625" style="6"/>
  </cols>
  <sheetData>
    <row r="2" spans="1:6" ht="19.899999999999999">
      <c r="A2" s="1"/>
      <c r="B2" s="2"/>
    </row>
    <row r="3" spans="1:6">
      <c r="B3" s="8"/>
    </row>
    <row r="4" spans="1:6">
      <c r="B4" s="225" t="s">
        <v>552</v>
      </c>
      <c r="C4" s="225"/>
      <c r="D4" s="225"/>
      <c r="E4" s="225"/>
      <c r="F4" s="9"/>
    </row>
    <row r="5" spans="1:6">
      <c r="B5" s="76"/>
      <c r="C5" s="76"/>
      <c r="D5" s="10"/>
      <c r="E5" s="9"/>
      <c r="F5" s="9"/>
    </row>
    <row r="6" spans="1:6">
      <c r="A6" s="11"/>
      <c r="B6" s="225" t="s">
        <v>1</v>
      </c>
      <c r="C6" s="225"/>
      <c r="D6" s="225"/>
      <c r="E6" s="9"/>
      <c r="F6" s="9"/>
    </row>
    <row r="7" spans="1:6">
      <c r="A7" s="11"/>
      <c r="B7" s="76"/>
      <c r="C7" s="76"/>
      <c r="D7" s="10"/>
      <c r="E7" s="9"/>
      <c r="F7" s="9"/>
    </row>
    <row r="9" spans="1:6" ht="33.6" customHeight="1">
      <c r="A9" s="13" t="s">
        <v>2</v>
      </c>
      <c r="B9" s="12" t="s">
        <v>3</v>
      </c>
      <c r="C9" s="13" t="s">
        <v>4</v>
      </c>
      <c r="D9" s="16" t="s">
        <v>588</v>
      </c>
      <c r="E9" s="17" t="s">
        <v>589</v>
      </c>
      <c r="F9" s="158" t="s">
        <v>590</v>
      </c>
    </row>
    <row r="10" spans="1:6">
      <c r="A10" s="34" t="s">
        <v>33</v>
      </c>
      <c r="B10" s="16" t="s">
        <v>34</v>
      </c>
      <c r="D10" s="30"/>
      <c r="E10" s="22"/>
      <c r="F10" s="159"/>
    </row>
    <row r="11" spans="1:6">
      <c r="A11" s="34" t="s">
        <v>61</v>
      </c>
      <c r="B11" s="16" t="s">
        <v>62</v>
      </c>
      <c r="C11" s="29"/>
      <c r="D11" s="30"/>
      <c r="E11" s="22"/>
      <c r="F11" s="159"/>
    </row>
    <row r="12" spans="1:6">
      <c r="A12" s="34" t="s">
        <v>69</v>
      </c>
      <c r="B12" s="39" t="s">
        <v>70</v>
      </c>
      <c r="C12" s="37"/>
      <c r="D12" s="30"/>
      <c r="E12" s="22"/>
      <c r="F12" s="159"/>
    </row>
    <row r="13" spans="1:6">
      <c r="A13" s="34" t="s">
        <v>444</v>
      </c>
      <c r="B13" s="39" t="s">
        <v>445</v>
      </c>
      <c r="C13" s="34"/>
      <c r="D13" s="42"/>
      <c r="E13" s="22"/>
      <c r="F13" s="159">
        <f>+D13*E13</f>
        <v>0</v>
      </c>
    </row>
    <row r="14" spans="1:6">
      <c r="A14" s="29" t="s">
        <v>446</v>
      </c>
      <c r="B14" s="33" t="s">
        <v>447</v>
      </c>
      <c r="C14" s="29"/>
      <c r="D14" s="30"/>
      <c r="E14" s="22"/>
      <c r="F14" s="159"/>
    </row>
    <row r="15" spans="1:6" ht="17.45">
      <c r="A15" s="29" t="s">
        <v>448</v>
      </c>
      <c r="B15" s="33" t="s">
        <v>449</v>
      </c>
      <c r="C15" s="29" t="s">
        <v>25</v>
      </c>
      <c r="D15" s="21">
        <v>4.12</v>
      </c>
      <c r="E15" s="22">
        <f>'BPU Bloc MT_Etage-TC1'!D15</f>
        <v>0</v>
      </c>
      <c r="F15" s="159">
        <f>+D15*E15</f>
        <v>0</v>
      </c>
    </row>
    <row r="16" spans="1:6" ht="17.45">
      <c r="A16" s="29" t="s">
        <v>450</v>
      </c>
      <c r="B16" s="33" t="s">
        <v>451</v>
      </c>
      <c r="C16" s="29" t="s">
        <v>25</v>
      </c>
      <c r="D16" s="21">
        <v>0.67</v>
      </c>
      <c r="E16" s="22">
        <f>'BPU Bloc MT_Etage-TC1'!D16</f>
        <v>0</v>
      </c>
      <c r="F16" s="159">
        <f t="shared" ref="F16:F20" si="0">+D16*E16</f>
        <v>0</v>
      </c>
    </row>
    <row r="17" spans="1:6">
      <c r="A17" s="29" t="s">
        <v>452</v>
      </c>
      <c r="B17" s="33" t="s">
        <v>553</v>
      </c>
      <c r="C17" s="29" t="s">
        <v>554</v>
      </c>
      <c r="D17" s="21"/>
      <c r="E17" s="22">
        <f>'BPU Bloc MT_Etage-TC1'!D17</f>
        <v>0</v>
      </c>
      <c r="F17" s="159">
        <f t="shared" si="0"/>
        <v>0</v>
      </c>
    </row>
    <row r="18" spans="1:6">
      <c r="A18" s="34" t="s">
        <v>452</v>
      </c>
      <c r="B18" s="16" t="s">
        <v>453</v>
      </c>
      <c r="C18" s="29"/>
      <c r="D18" s="30"/>
      <c r="E18" s="22">
        <f>'BPU Bloc MT_Etage-TC1'!D18</f>
        <v>0</v>
      </c>
      <c r="F18" s="159">
        <f t="shared" si="0"/>
        <v>0</v>
      </c>
    </row>
    <row r="19" spans="1:6" ht="17.45">
      <c r="A19" s="29" t="s">
        <v>454</v>
      </c>
      <c r="B19" s="33" t="s">
        <v>455</v>
      </c>
      <c r="C19" s="29" t="s">
        <v>25</v>
      </c>
      <c r="D19" s="21">
        <v>2.85</v>
      </c>
      <c r="E19" s="22">
        <f>'BPU Bloc MT_Etage-TC1'!D19</f>
        <v>0</v>
      </c>
      <c r="F19" s="159">
        <f t="shared" si="0"/>
        <v>0</v>
      </c>
    </row>
    <row r="20" spans="1:6" ht="17.45">
      <c r="A20" s="29" t="s">
        <v>456</v>
      </c>
      <c r="B20" s="33" t="s">
        <v>457</v>
      </c>
      <c r="C20" s="29" t="s">
        <v>25</v>
      </c>
      <c r="D20" s="21">
        <v>9.09</v>
      </c>
      <c r="E20" s="22">
        <f>'BPU Bloc MT_Etage-TC1'!D20</f>
        <v>0</v>
      </c>
      <c r="F20" s="159">
        <f t="shared" si="0"/>
        <v>0</v>
      </c>
    </row>
    <row r="21" spans="1:6">
      <c r="A21" s="29"/>
      <c r="B21" s="94" t="s">
        <v>83</v>
      </c>
      <c r="C21" s="161"/>
      <c r="D21" s="161"/>
      <c r="E21" s="22">
        <f>'BPU Bloc MT_Etage-TC1'!D21</f>
        <v>0</v>
      </c>
      <c r="F21" s="161">
        <f>+SUM(F15:F20)</f>
        <v>0</v>
      </c>
    </row>
    <row r="22" spans="1:6">
      <c r="A22" s="32" t="s">
        <v>84</v>
      </c>
      <c r="B22" s="28" t="s">
        <v>85</v>
      </c>
      <c r="C22" s="29"/>
      <c r="D22" s="30"/>
      <c r="E22" s="22">
        <f>'BPU Bloc MT_Etage-TC1'!D22</f>
        <v>0</v>
      </c>
      <c r="F22" s="159"/>
    </row>
    <row r="23" spans="1:6">
      <c r="A23" s="3"/>
      <c r="C23" s="44"/>
      <c r="E23" s="22">
        <f>'BPU Bloc MT_Etage-TC1'!D23</f>
        <v>0</v>
      </c>
    </row>
    <row r="24" spans="1:6">
      <c r="A24" s="32" t="s">
        <v>94</v>
      </c>
      <c r="B24" s="28" t="s">
        <v>95</v>
      </c>
      <c r="C24" s="29"/>
      <c r="D24" s="30"/>
      <c r="E24" s="22">
        <f>'BPU Bloc MT_Etage-TC1'!D24</f>
        <v>0</v>
      </c>
      <c r="F24" s="159"/>
    </row>
    <row r="25" spans="1:6">
      <c r="A25" s="34" t="s">
        <v>96</v>
      </c>
      <c r="B25" s="28" t="s">
        <v>56</v>
      </c>
      <c r="C25" s="29"/>
      <c r="D25" s="30"/>
      <c r="E25" s="22">
        <f>'BPU Bloc MT_Etage-TC1'!D25</f>
        <v>0</v>
      </c>
      <c r="F25" s="159"/>
    </row>
    <row r="26" spans="1:6">
      <c r="A26" s="34" t="s">
        <v>331</v>
      </c>
      <c r="B26" s="28" t="s">
        <v>459</v>
      </c>
      <c r="C26" s="29"/>
      <c r="D26" s="30"/>
      <c r="E26" s="22">
        <f>'BPU Bloc MT_Etage-TC1'!D26</f>
        <v>0</v>
      </c>
      <c r="F26" s="159"/>
    </row>
    <row r="27" spans="1:6" ht="17.45">
      <c r="A27" s="29" t="s">
        <v>460</v>
      </c>
      <c r="B27" s="40" t="s">
        <v>461</v>
      </c>
      <c r="C27" s="29" t="s">
        <v>92</v>
      </c>
      <c r="D27" s="21">
        <v>598.86999999999989</v>
      </c>
      <c r="E27" s="22">
        <f>'BPU Bloc MT_Etage-TC1'!D27</f>
        <v>0</v>
      </c>
      <c r="F27" s="159">
        <f>+D27*E27</f>
        <v>0</v>
      </c>
    </row>
    <row r="28" spans="1:6" ht="17.45">
      <c r="A28" s="29" t="s">
        <v>102</v>
      </c>
      <c r="B28" s="40" t="s">
        <v>103</v>
      </c>
      <c r="C28" s="29" t="s">
        <v>104</v>
      </c>
      <c r="D28" s="21">
        <v>30</v>
      </c>
      <c r="E28" s="22">
        <f>'BPU Bloc MT_Etage-TC1'!D28</f>
        <v>0</v>
      </c>
      <c r="F28" s="159">
        <f>+D28*E28</f>
        <v>0</v>
      </c>
    </row>
    <row r="29" spans="1:6">
      <c r="A29" s="44"/>
      <c r="B29" s="94" t="s">
        <v>105</v>
      </c>
      <c r="C29" s="31"/>
      <c r="D29" s="30"/>
      <c r="E29" s="22">
        <f>'BPU Bloc MT_Etage-TC1'!D29</f>
        <v>0</v>
      </c>
      <c r="F29" s="161">
        <f>SUM(F26:F28)</f>
        <v>0</v>
      </c>
    </row>
    <row r="30" spans="1:6">
      <c r="A30" s="47" t="s">
        <v>344</v>
      </c>
      <c r="B30" s="46" t="s">
        <v>462</v>
      </c>
      <c r="C30" s="29"/>
      <c r="D30" s="21"/>
      <c r="E30" s="22">
        <f>'BPU Bloc MT_Etage-TC1'!D30</f>
        <v>0</v>
      </c>
      <c r="F30" s="159"/>
    </row>
    <row r="31" spans="1:6">
      <c r="A31" s="47" t="s">
        <v>346</v>
      </c>
      <c r="B31" s="39" t="s">
        <v>110</v>
      </c>
      <c r="C31" s="29"/>
      <c r="D31" s="21"/>
      <c r="E31" s="22">
        <f>'BPU Bloc MT_Etage-TC1'!D31</f>
        <v>0</v>
      </c>
      <c r="F31" s="159"/>
    </row>
    <row r="32" spans="1:6" ht="17.45">
      <c r="A32" s="44" t="s">
        <v>463</v>
      </c>
      <c r="B32" s="40" t="s">
        <v>342</v>
      </c>
      <c r="C32" s="48" t="s">
        <v>113</v>
      </c>
      <c r="D32" s="21">
        <v>657</v>
      </c>
      <c r="E32" s="22">
        <f>'BPU Bloc MT_Etage-TC1'!D32</f>
        <v>0</v>
      </c>
      <c r="F32" s="159">
        <f>+D32*E32</f>
        <v>0</v>
      </c>
    </row>
    <row r="33" spans="1:6" ht="17.45">
      <c r="A33" s="44" t="s">
        <v>464</v>
      </c>
      <c r="B33" s="40" t="s">
        <v>465</v>
      </c>
      <c r="C33" s="48" t="s">
        <v>113</v>
      </c>
      <c r="D33" s="21">
        <v>35</v>
      </c>
      <c r="E33" s="22">
        <f>'BPU Bloc MT_Etage-TC1'!D33</f>
        <v>0</v>
      </c>
      <c r="F33" s="159">
        <f t="shared" ref="F33:F38" si="1">+D33*E33</f>
        <v>0</v>
      </c>
    </row>
    <row r="34" spans="1:6" ht="17.45">
      <c r="A34" s="44" t="s">
        <v>466</v>
      </c>
      <c r="B34" s="39" t="s">
        <v>117</v>
      </c>
      <c r="C34" s="48"/>
      <c r="D34" s="21"/>
      <c r="E34" s="22">
        <f>'BPU Bloc MT_Etage-TC1'!D34</f>
        <v>0</v>
      </c>
      <c r="F34" s="159">
        <f t="shared" si="1"/>
        <v>0</v>
      </c>
    </row>
    <row r="35" spans="1:6">
      <c r="A35" s="44" t="s">
        <v>467</v>
      </c>
      <c r="B35" s="40" t="s">
        <v>468</v>
      </c>
      <c r="C35" s="29" t="s">
        <v>99</v>
      </c>
      <c r="D35" s="21">
        <v>13</v>
      </c>
      <c r="E35" s="22">
        <f>'BPU Bloc MT_Etage-TC1'!D35</f>
        <v>0</v>
      </c>
      <c r="F35" s="159">
        <f t="shared" si="1"/>
        <v>0</v>
      </c>
    </row>
    <row r="36" spans="1:6">
      <c r="A36" s="44" t="s">
        <v>348</v>
      </c>
      <c r="B36" s="39" t="s">
        <v>123</v>
      </c>
      <c r="C36" s="29"/>
      <c r="D36" s="21"/>
      <c r="E36" s="22">
        <f>'BPU Bloc MT_Etage-TC1'!D36</f>
        <v>0</v>
      </c>
      <c r="F36" s="159">
        <f t="shared" si="1"/>
        <v>0</v>
      </c>
    </row>
    <row r="37" spans="1:6" ht="17.45">
      <c r="A37" s="44" t="s">
        <v>469</v>
      </c>
      <c r="B37" s="40" t="s">
        <v>125</v>
      </c>
      <c r="C37" s="48" t="s">
        <v>113</v>
      </c>
      <c r="D37" s="21">
        <v>305</v>
      </c>
      <c r="E37" s="22">
        <f>'BPU Bloc MT_Etage-TC1'!D37</f>
        <v>0</v>
      </c>
      <c r="F37" s="159">
        <f t="shared" si="1"/>
        <v>0</v>
      </c>
    </row>
    <row r="38" spans="1:6" ht="17.45">
      <c r="A38" s="44" t="s">
        <v>471</v>
      </c>
      <c r="B38" s="40" t="s">
        <v>131</v>
      </c>
      <c r="C38" s="48" t="s">
        <v>113</v>
      </c>
      <c r="D38" s="21">
        <v>17</v>
      </c>
      <c r="E38" s="22">
        <f>'BPU Bloc MT_Etage-TC1'!D38</f>
        <v>0</v>
      </c>
      <c r="F38" s="159">
        <f t="shared" si="1"/>
        <v>0</v>
      </c>
    </row>
    <row r="39" spans="1:6">
      <c r="A39" s="44"/>
      <c r="B39" s="94" t="s">
        <v>132</v>
      </c>
      <c r="C39" s="31"/>
      <c r="D39" s="30"/>
      <c r="E39" s="22">
        <f>'BPU Bloc MT_Etage-TC1'!D39</f>
        <v>0</v>
      </c>
      <c r="F39" s="161">
        <f>SUM(F32:F38)</f>
        <v>0</v>
      </c>
    </row>
    <row r="40" spans="1:6">
      <c r="A40" s="44"/>
      <c r="B40" s="31"/>
      <c r="C40" s="31"/>
      <c r="D40" s="30"/>
      <c r="E40" s="22">
        <f>'BPU Bloc MT_Etage-TC1'!D40</f>
        <v>0</v>
      </c>
      <c r="F40" s="161"/>
    </row>
    <row r="41" spans="1:6">
      <c r="A41" s="47" t="s">
        <v>361</v>
      </c>
      <c r="B41" s="46" t="s">
        <v>459</v>
      </c>
      <c r="C41" s="29"/>
      <c r="D41" s="30"/>
      <c r="E41" s="22">
        <f>'BPU Bloc MT_Etage-TC1'!D41</f>
        <v>0</v>
      </c>
      <c r="F41" s="159">
        <f>+D41*E41</f>
        <v>0</v>
      </c>
    </row>
    <row r="42" spans="1:6">
      <c r="A42" s="47" t="s">
        <v>472</v>
      </c>
      <c r="B42" s="39" t="s">
        <v>354</v>
      </c>
      <c r="C42" s="29"/>
      <c r="D42" s="30"/>
      <c r="E42" s="22">
        <f>'BPU Bloc MT_Etage-TC1'!D42</f>
        <v>0</v>
      </c>
      <c r="F42" s="159">
        <f>+D42*E42</f>
        <v>0</v>
      </c>
    </row>
    <row r="43" spans="1:6">
      <c r="A43" s="47"/>
      <c r="B43" s="16" t="s">
        <v>555</v>
      </c>
      <c r="C43" s="29"/>
      <c r="D43" s="30"/>
      <c r="E43" s="22">
        <f>'BPU Bloc MT_Etage-TC1'!D43</f>
        <v>0</v>
      </c>
      <c r="F43" s="159">
        <f>+D43*E43</f>
        <v>0</v>
      </c>
    </row>
    <row r="44" spans="1:6">
      <c r="A44" s="44" t="s">
        <v>556</v>
      </c>
      <c r="B44" s="36" t="s">
        <v>557</v>
      </c>
      <c r="C44" s="29" t="s">
        <v>147</v>
      </c>
      <c r="D44" s="21">
        <v>2</v>
      </c>
      <c r="E44" s="22">
        <f>'BPU Bloc MT_Etage-TC1'!D44</f>
        <v>0</v>
      </c>
      <c r="F44" s="159">
        <f>+D44*E44</f>
        <v>0</v>
      </c>
    </row>
    <row r="45" spans="1:6">
      <c r="A45" s="44" t="s">
        <v>558</v>
      </c>
      <c r="B45" s="19" t="s">
        <v>559</v>
      </c>
      <c r="C45" s="29" t="s">
        <v>164</v>
      </c>
      <c r="D45" s="21">
        <v>3</v>
      </c>
      <c r="E45" s="22">
        <f>'BPU Bloc MT_Etage-TC1'!D45</f>
        <v>0</v>
      </c>
      <c r="F45" s="159">
        <f t="shared" ref="F45:F54" si="2">+D45*E45</f>
        <v>0</v>
      </c>
    </row>
    <row r="46" spans="1:6">
      <c r="A46" s="44" t="s">
        <v>560</v>
      </c>
      <c r="B46" s="19" t="s">
        <v>561</v>
      </c>
      <c r="C46" s="29" t="s">
        <v>164</v>
      </c>
      <c r="D46" s="21">
        <v>3</v>
      </c>
      <c r="E46" s="22">
        <f>'BPU Bloc MT_Etage-TC1'!D46</f>
        <v>0</v>
      </c>
      <c r="F46" s="159">
        <f t="shared" si="2"/>
        <v>0</v>
      </c>
    </row>
    <row r="47" spans="1:6">
      <c r="A47" s="44" t="s">
        <v>562</v>
      </c>
      <c r="B47" s="19" t="s">
        <v>563</v>
      </c>
      <c r="C47" s="29" t="s">
        <v>164</v>
      </c>
      <c r="D47" s="21"/>
      <c r="E47" s="22">
        <f>'BPU Bloc MT_Etage-TC1'!D47</f>
        <v>0</v>
      </c>
      <c r="F47" s="159">
        <f t="shared" si="2"/>
        <v>0</v>
      </c>
    </row>
    <row r="48" spans="1:6">
      <c r="A48" s="44" t="s">
        <v>473</v>
      </c>
      <c r="B48" s="40" t="s">
        <v>474</v>
      </c>
      <c r="C48" s="29" t="s">
        <v>99</v>
      </c>
      <c r="D48" s="21">
        <v>318</v>
      </c>
      <c r="E48" s="22">
        <f>'BPU Bloc MT_Etage-TC1'!D48</f>
        <v>0</v>
      </c>
      <c r="F48" s="159">
        <f t="shared" si="2"/>
        <v>0</v>
      </c>
    </row>
    <row r="49" spans="1:6">
      <c r="A49" s="44" t="s">
        <v>475</v>
      </c>
      <c r="B49" s="39" t="s">
        <v>362</v>
      </c>
      <c r="C49" s="29"/>
      <c r="D49" s="21"/>
      <c r="E49" s="22">
        <f>'BPU Bloc MT_Etage-TC1'!D49</f>
        <v>0</v>
      </c>
      <c r="F49" s="159">
        <f t="shared" si="2"/>
        <v>0</v>
      </c>
    </row>
    <row r="50" spans="1:6" ht="17.45">
      <c r="A50" s="44" t="s">
        <v>363</v>
      </c>
      <c r="B50" s="40" t="s">
        <v>564</v>
      </c>
      <c r="C50" s="29" t="s">
        <v>92</v>
      </c>
      <c r="D50" s="21">
        <v>330</v>
      </c>
      <c r="E50" s="22">
        <f>'BPU Bloc MT_Etage-TC1'!D50</f>
        <v>0</v>
      </c>
      <c r="F50" s="159">
        <f t="shared" si="2"/>
        <v>0</v>
      </c>
    </row>
    <row r="51" spans="1:6">
      <c r="A51" s="44" t="s">
        <v>365</v>
      </c>
      <c r="B51" s="33" t="s">
        <v>477</v>
      </c>
      <c r="C51" s="29" t="s">
        <v>99</v>
      </c>
      <c r="D51" s="21">
        <v>26.4</v>
      </c>
      <c r="E51" s="22">
        <f>'BPU Bloc MT_Etage-TC1'!D51</f>
        <v>0</v>
      </c>
      <c r="F51" s="159">
        <f t="shared" si="2"/>
        <v>0</v>
      </c>
    </row>
    <row r="52" spans="1:6">
      <c r="A52" s="44" t="s">
        <v>367</v>
      </c>
      <c r="B52" s="40" t="s">
        <v>478</v>
      </c>
      <c r="C52" s="29" t="s">
        <v>99</v>
      </c>
      <c r="D52" s="21">
        <v>76.400000000000006</v>
      </c>
      <c r="E52" s="22">
        <f>'BPU Bloc MT_Etage-TC1'!D52</f>
        <v>0</v>
      </c>
      <c r="F52" s="159">
        <f t="shared" si="2"/>
        <v>0</v>
      </c>
    </row>
    <row r="53" spans="1:6">
      <c r="A53" s="44" t="s">
        <v>369</v>
      </c>
      <c r="B53" s="40" t="s">
        <v>479</v>
      </c>
      <c r="C53" s="29" t="s">
        <v>99</v>
      </c>
      <c r="D53" s="21">
        <v>52.8</v>
      </c>
      <c r="E53" s="22">
        <f>'BPU Bloc MT_Etage-TC1'!D53</f>
        <v>0</v>
      </c>
      <c r="F53" s="159">
        <f t="shared" si="2"/>
        <v>0</v>
      </c>
    </row>
    <row r="54" spans="1:6">
      <c r="A54" s="44" t="s">
        <v>371</v>
      </c>
      <c r="B54" s="33" t="s">
        <v>480</v>
      </c>
      <c r="C54" s="29" t="s">
        <v>99</v>
      </c>
      <c r="D54" s="21">
        <v>32</v>
      </c>
      <c r="E54" s="22">
        <f>'BPU Bloc MT_Etage-TC1'!D54</f>
        <v>0</v>
      </c>
      <c r="F54" s="159">
        <f t="shared" si="2"/>
        <v>0</v>
      </c>
    </row>
    <row r="55" spans="1:6">
      <c r="A55" s="44"/>
      <c r="B55" s="33"/>
      <c r="C55" s="29"/>
      <c r="D55" s="21"/>
      <c r="E55" s="22">
        <f>'BPU Bloc MT_Etage-TC1'!D55</f>
        <v>0</v>
      </c>
      <c r="F55" s="159">
        <f>+D55*E55</f>
        <v>0</v>
      </c>
    </row>
    <row r="56" spans="1:6">
      <c r="A56" s="44"/>
      <c r="B56" s="94" t="s">
        <v>481</v>
      </c>
      <c r="C56" s="31"/>
      <c r="D56" s="30"/>
      <c r="E56" s="22">
        <f>'BPU Bloc MT_Etage-TC1'!D56</f>
        <v>0</v>
      </c>
      <c r="F56" s="161">
        <f>SUM(F43:F55)</f>
        <v>0</v>
      </c>
    </row>
    <row r="57" spans="1:6">
      <c r="A57" s="45" t="s">
        <v>373</v>
      </c>
      <c r="B57" s="46" t="s">
        <v>374</v>
      </c>
      <c r="C57" s="29"/>
      <c r="D57" s="49"/>
      <c r="E57" s="22">
        <f>'BPU Bloc MT_Etage-TC1'!D57</f>
        <v>0</v>
      </c>
      <c r="F57" s="159"/>
    </row>
    <row r="58" spans="1:6">
      <c r="A58" s="45" t="s">
        <v>375</v>
      </c>
      <c r="B58" s="46" t="s">
        <v>56</v>
      </c>
      <c r="C58" s="29"/>
      <c r="D58" s="49"/>
      <c r="E58" s="22">
        <f>'BPU Bloc MT_Etage-TC1'!D58</f>
        <v>0</v>
      </c>
      <c r="F58" s="159"/>
    </row>
    <row r="59" spans="1:6">
      <c r="A59" s="44" t="s">
        <v>484</v>
      </c>
      <c r="B59" s="46" t="s">
        <v>485</v>
      </c>
      <c r="C59" s="29"/>
      <c r="D59" s="49"/>
      <c r="E59" s="22">
        <f>'BPU Bloc MT_Etage-TC1'!D59</f>
        <v>0</v>
      </c>
      <c r="F59" s="159"/>
    </row>
    <row r="60" spans="1:6" ht="17.45">
      <c r="A60" s="44" t="s">
        <v>482</v>
      </c>
      <c r="B60" s="40" t="s">
        <v>565</v>
      </c>
      <c r="C60" s="29" t="s">
        <v>92</v>
      </c>
      <c r="D60" s="21">
        <v>312</v>
      </c>
      <c r="E60" s="22">
        <f>'BPU Bloc MT_Etage-TC1'!D60</f>
        <v>0</v>
      </c>
      <c r="F60" s="159">
        <f>+D60*E60</f>
        <v>0</v>
      </c>
    </row>
    <row r="61" spans="1:6">
      <c r="A61" s="44"/>
      <c r="B61" s="94" t="s">
        <v>488</v>
      </c>
      <c r="C61" s="31"/>
      <c r="D61" s="30"/>
      <c r="E61" s="22">
        <f>'BPU Bloc MT_Etage-TC1'!D61</f>
        <v>0</v>
      </c>
      <c r="F61" s="161">
        <f>SUM(F59:F60)</f>
        <v>0</v>
      </c>
    </row>
    <row r="62" spans="1:6">
      <c r="A62" s="44"/>
      <c r="B62" s="44"/>
      <c r="C62" s="31"/>
      <c r="D62" s="30"/>
      <c r="E62" s="22">
        <f>'BPU Bloc MT_Etage-TC1'!D62</f>
        <v>0</v>
      </c>
      <c r="F62" s="159"/>
    </row>
    <row r="63" spans="1:6">
      <c r="A63" s="45" t="s">
        <v>140</v>
      </c>
      <c r="B63" s="46" t="s">
        <v>141</v>
      </c>
      <c r="C63" s="29"/>
      <c r="D63" s="30"/>
      <c r="E63" s="22">
        <f>'BPU Bloc MT_Etage-TC1'!D63</f>
        <v>0</v>
      </c>
      <c r="F63" s="159"/>
    </row>
    <row r="64" spans="1:6">
      <c r="A64" s="47" t="s">
        <v>381</v>
      </c>
      <c r="B64" s="46" t="s">
        <v>462</v>
      </c>
      <c r="C64" s="29"/>
      <c r="D64" s="30"/>
      <c r="E64" s="22">
        <f>'BPU Bloc MT_Etage-TC1'!D64</f>
        <v>0</v>
      </c>
      <c r="F64" s="159"/>
    </row>
    <row r="65" spans="1:6">
      <c r="A65" s="47" t="s">
        <v>501</v>
      </c>
      <c r="B65" s="46" t="s">
        <v>502</v>
      </c>
      <c r="C65" s="29"/>
      <c r="D65" s="30"/>
      <c r="E65" s="22">
        <f>'BPU Bloc MT_Etage-TC1'!D65</f>
        <v>0</v>
      </c>
      <c r="F65" s="159"/>
    </row>
    <row r="66" spans="1:6" ht="45" customHeight="1">
      <c r="A66" s="44" t="s">
        <v>503</v>
      </c>
      <c r="B66" s="19" t="s">
        <v>566</v>
      </c>
      <c r="C66" s="29" t="s">
        <v>147</v>
      </c>
      <c r="D66" s="21">
        <v>1</v>
      </c>
      <c r="E66" s="22">
        <f>'BPU Bloc MT_Etage-TC1'!D66</f>
        <v>0</v>
      </c>
      <c r="F66" s="159">
        <f>+D66*E66</f>
        <v>0</v>
      </c>
    </row>
    <row r="67" spans="1:6" ht="33.6">
      <c r="A67" s="44" t="s">
        <v>505</v>
      </c>
      <c r="B67" s="33" t="s">
        <v>567</v>
      </c>
      <c r="C67" s="29" t="s">
        <v>164</v>
      </c>
      <c r="D67" s="21">
        <v>5</v>
      </c>
      <c r="E67" s="22">
        <f>'BPU Bloc MT_Etage-TC1'!D67</f>
        <v>0</v>
      </c>
      <c r="F67" s="159">
        <f t="shared" ref="F67:F71" si="3">+D67*E67</f>
        <v>0</v>
      </c>
    </row>
    <row r="68" spans="1:6" ht="33.6">
      <c r="A68" s="44" t="s">
        <v>507</v>
      </c>
      <c r="B68" s="33" t="s">
        <v>568</v>
      </c>
      <c r="C68" s="29" t="s">
        <v>164</v>
      </c>
      <c r="D68" s="21">
        <v>1</v>
      </c>
      <c r="E68" s="22">
        <f>'BPU Bloc MT_Etage-TC1'!D68</f>
        <v>0</v>
      </c>
      <c r="F68" s="159">
        <f t="shared" si="3"/>
        <v>0</v>
      </c>
    </row>
    <row r="69" spans="1:6" ht="33.6">
      <c r="A69" s="44" t="s">
        <v>569</v>
      </c>
      <c r="B69" s="33" t="s">
        <v>570</v>
      </c>
      <c r="C69" s="29" t="s">
        <v>164</v>
      </c>
      <c r="D69" s="21">
        <v>4</v>
      </c>
      <c r="E69" s="22">
        <f>'BPU Bloc MT_Etage-TC1'!D69</f>
        <v>0</v>
      </c>
      <c r="F69" s="159">
        <f t="shared" si="3"/>
        <v>0</v>
      </c>
    </row>
    <row r="70" spans="1:6" ht="33.6">
      <c r="A70" s="44" t="s">
        <v>571</v>
      </c>
      <c r="B70" s="33" t="s">
        <v>572</v>
      </c>
      <c r="C70" s="29" t="s">
        <v>164</v>
      </c>
      <c r="D70" s="21">
        <v>4</v>
      </c>
      <c r="E70" s="22">
        <f>'BPU Bloc MT_Etage-TC1'!D70</f>
        <v>0</v>
      </c>
      <c r="F70" s="159">
        <f t="shared" si="3"/>
        <v>0</v>
      </c>
    </row>
    <row r="71" spans="1:6">
      <c r="A71" s="47" t="s">
        <v>509</v>
      </c>
      <c r="B71" s="16" t="s">
        <v>510</v>
      </c>
      <c r="C71" s="29"/>
      <c r="D71" s="21"/>
      <c r="E71" s="22">
        <f>'BPU Bloc MT_Etage-TC1'!D71</f>
        <v>0</v>
      </c>
      <c r="F71" s="159">
        <f t="shared" si="3"/>
        <v>0</v>
      </c>
    </row>
    <row r="72" spans="1:6" ht="33.6">
      <c r="A72" s="53" t="s">
        <v>511</v>
      </c>
      <c r="B72" s="33" t="s">
        <v>573</v>
      </c>
      <c r="C72" s="18" t="s">
        <v>164</v>
      </c>
      <c r="D72" s="21"/>
      <c r="E72" s="22">
        <f>'BPU Bloc MT_Etage-TC1'!D72</f>
        <v>0</v>
      </c>
      <c r="F72" s="159"/>
    </row>
    <row r="73" spans="1:6" ht="33.6">
      <c r="A73" s="53" t="s">
        <v>513</v>
      </c>
      <c r="B73" s="33" t="s">
        <v>574</v>
      </c>
      <c r="C73" s="18" t="s">
        <v>164</v>
      </c>
      <c r="D73" s="21">
        <v>16</v>
      </c>
      <c r="E73" s="22">
        <f>'BPU Bloc MT_Etage-TC1'!D73</f>
        <v>0</v>
      </c>
      <c r="F73" s="159">
        <f>+D73*E73</f>
        <v>0</v>
      </c>
    </row>
    <row r="74" spans="1:6" ht="33.6">
      <c r="A74" s="53" t="s">
        <v>515</v>
      </c>
      <c r="B74" s="33" t="s">
        <v>575</v>
      </c>
      <c r="C74" s="18" t="s">
        <v>164</v>
      </c>
      <c r="D74" s="21">
        <v>4</v>
      </c>
      <c r="E74" s="22">
        <f>'BPU Bloc MT_Etage-TC1'!D74</f>
        <v>0</v>
      </c>
      <c r="F74" s="159">
        <f t="shared" ref="F74:F80" si="4">+D74*E74</f>
        <v>0</v>
      </c>
    </row>
    <row r="75" spans="1:6">
      <c r="A75" s="47" t="s">
        <v>521</v>
      </c>
      <c r="B75" s="39" t="s">
        <v>183</v>
      </c>
      <c r="C75" s="29"/>
      <c r="D75" s="30"/>
      <c r="E75" s="22">
        <f>'BPU Bloc MT_Etage-TC1'!D75</f>
        <v>0</v>
      </c>
      <c r="F75" s="159">
        <f t="shared" si="4"/>
        <v>0</v>
      </c>
    </row>
    <row r="76" spans="1:6">
      <c r="A76" s="44" t="s">
        <v>576</v>
      </c>
      <c r="B76" s="152" t="s">
        <v>577</v>
      </c>
      <c r="C76" s="29" t="s">
        <v>99</v>
      </c>
      <c r="D76" s="21">
        <v>34</v>
      </c>
      <c r="E76" s="22">
        <f>'BPU Bloc MT_Etage-TC1'!D76</f>
        <v>0</v>
      </c>
      <c r="F76" s="159">
        <f t="shared" si="4"/>
        <v>0</v>
      </c>
    </row>
    <row r="77" spans="1:6">
      <c r="A77" s="44" t="s">
        <v>578</v>
      </c>
      <c r="B77" s="40" t="s">
        <v>579</v>
      </c>
      <c r="C77" s="29" t="s">
        <v>99</v>
      </c>
      <c r="D77" s="21"/>
      <c r="E77" s="22">
        <f>'BPU Bloc MT_Etage-TC1'!D77</f>
        <v>0</v>
      </c>
      <c r="F77" s="159">
        <f t="shared" si="4"/>
        <v>0</v>
      </c>
    </row>
    <row r="78" spans="1:6">
      <c r="A78" s="44" t="s">
        <v>522</v>
      </c>
      <c r="B78" s="40" t="s">
        <v>189</v>
      </c>
      <c r="C78" s="29" t="s">
        <v>190</v>
      </c>
      <c r="D78" s="21">
        <v>26</v>
      </c>
      <c r="E78" s="22">
        <f>'BPU Bloc MT_Etage-TC1'!D78</f>
        <v>0</v>
      </c>
      <c r="F78" s="159">
        <f t="shared" si="4"/>
        <v>0</v>
      </c>
    </row>
    <row r="79" spans="1:6">
      <c r="A79" s="44" t="s">
        <v>523</v>
      </c>
      <c r="B79" s="40" t="s">
        <v>398</v>
      </c>
      <c r="C79" s="29" t="s">
        <v>99</v>
      </c>
      <c r="D79" s="21">
        <v>20</v>
      </c>
      <c r="E79" s="22">
        <f>'BPU Bloc MT_Etage-TC1'!D79</f>
        <v>0</v>
      </c>
      <c r="F79" s="159">
        <f t="shared" si="4"/>
        <v>0</v>
      </c>
    </row>
    <row r="80" spans="1:6">
      <c r="A80" s="44" t="s">
        <v>524</v>
      </c>
      <c r="B80" s="40" t="s">
        <v>194</v>
      </c>
      <c r="C80" s="29" t="s">
        <v>232</v>
      </c>
      <c r="D80" s="21">
        <v>8</v>
      </c>
      <c r="E80" s="22">
        <f>'BPU Bloc MT_Etage-TC1'!D80</f>
        <v>0</v>
      </c>
      <c r="F80" s="159">
        <f t="shared" si="4"/>
        <v>0</v>
      </c>
    </row>
    <row r="81" spans="1:6">
      <c r="A81" s="44"/>
      <c r="B81" s="94" t="s">
        <v>197</v>
      </c>
      <c r="C81" s="31"/>
      <c r="D81" s="30"/>
      <c r="E81" s="22">
        <f>'BPU Bloc MT_Etage-TC1'!D81</f>
        <v>0</v>
      </c>
      <c r="F81" s="161">
        <f>SUM(F64:F80)</f>
        <v>0</v>
      </c>
    </row>
    <row r="82" spans="1:6">
      <c r="A82" s="44"/>
      <c r="B82" s="44"/>
      <c r="C82" s="44"/>
      <c r="D82" s="30"/>
      <c r="E82" s="22">
        <f>'BPU Bloc MT_Etage-TC1'!D82</f>
        <v>0</v>
      </c>
      <c r="F82" s="159"/>
    </row>
    <row r="83" spans="1:6">
      <c r="A83" s="47" t="s">
        <v>526</v>
      </c>
      <c r="B83" s="46" t="s">
        <v>462</v>
      </c>
      <c r="C83" s="29"/>
      <c r="D83" s="21"/>
      <c r="E83" s="22">
        <f>'BPU Bloc MT_Etage-TC1'!D83</f>
        <v>0</v>
      </c>
      <c r="F83" s="159"/>
    </row>
    <row r="84" spans="1:6" ht="17.45">
      <c r="A84" s="44" t="s">
        <v>527</v>
      </c>
      <c r="B84" s="40" t="s">
        <v>580</v>
      </c>
      <c r="C84" s="29" t="s">
        <v>203</v>
      </c>
      <c r="D84" s="21">
        <v>437</v>
      </c>
      <c r="E84" s="22">
        <f>'BPU Bloc MT_Etage-TC1'!D84</f>
        <v>0</v>
      </c>
      <c r="F84" s="159">
        <f>+D84*E84</f>
        <v>0</v>
      </c>
    </row>
    <row r="85" spans="1:6">
      <c r="A85" s="44"/>
      <c r="B85" s="94" t="s">
        <v>213</v>
      </c>
      <c r="C85" s="31"/>
      <c r="D85" s="30"/>
      <c r="E85" s="22">
        <f>'BPU Bloc MT_Etage-TC1'!D85</f>
        <v>0</v>
      </c>
      <c r="F85" s="161">
        <f>SUM(F83:F84)</f>
        <v>0</v>
      </c>
    </row>
    <row r="86" spans="1:6">
      <c r="A86" s="44"/>
      <c r="B86" s="54"/>
      <c r="C86" s="44"/>
      <c r="D86" s="30"/>
      <c r="E86" s="22">
        <f>'BPU Bloc MT_Etage-TC1'!D86</f>
        <v>0</v>
      </c>
      <c r="F86" s="159"/>
    </row>
    <row r="87" spans="1:6">
      <c r="A87" s="45" t="s">
        <v>214</v>
      </c>
      <c r="B87" s="46" t="s">
        <v>215</v>
      </c>
      <c r="C87" s="29"/>
      <c r="D87" s="30"/>
      <c r="E87" s="22">
        <f>'BPU Bloc MT_Etage-TC1'!D87</f>
        <v>0</v>
      </c>
      <c r="F87" s="159"/>
    </row>
    <row r="88" spans="1:6">
      <c r="A88" s="47" t="s">
        <v>405</v>
      </c>
      <c r="B88" s="46" t="s">
        <v>462</v>
      </c>
      <c r="C88" s="29"/>
      <c r="D88" s="30"/>
      <c r="E88" s="22">
        <f>'BPU Bloc MT_Etage-TC1'!D88</f>
        <v>0</v>
      </c>
      <c r="F88" s="159"/>
    </row>
    <row r="89" spans="1:6">
      <c r="A89" s="47" t="s">
        <v>406</v>
      </c>
      <c r="B89" s="39" t="s">
        <v>218</v>
      </c>
      <c r="C89" s="29"/>
      <c r="D89" s="30"/>
      <c r="E89" s="22">
        <f>'BPU Bloc MT_Etage-TC1'!D89</f>
        <v>0</v>
      </c>
      <c r="F89" s="159"/>
    </row>
    <row r="90" spans="1:6" ht="33.6">
      <c r="A90" s="44" t="s">
        <v>530</v>
      </c>
      <c r="B90" s="33" t="s">
        <v>531</v>
      </c>
      <c r="C90" s="29" t="s">
        <v>221</v>
      </c>
      <c r="D90" s="21">
        <v>1</v>
      </c>
      <c r="E90" s="22">
        <f>'BPU Bloc MT_Etage-TC1'!D90</f>
        <v>0</v>
      </c>
      <c r="F90" s="159">
        <f>+D90*E90</f>
        <v>0</v>
      </c>
    </row>
    <row r="91" spans="1:6">
      <c r="A91" s="47" t="s">
        <v>533</v>
      </c>
      <c r="B91" s="39" t="s">
        <v>225</v>
      </c>
      <c r="C91" s="29"/>
      <c r="D91" s="29"/>
      <c r="E91" s="22">
        <f>'BPU Bloc MT_Etage-TC1'!D91</f>
        <v>0</v>
      </c>
      <c r="F91" s="159"/>
    </row>
    <row r="92" spans="1:6" ht="33.6">
      <c r="A92" s="44" t="s">
        <v>534</v>
      </c>
      <c r="B92" s="33" t="s">
        <v>535</v>
      </c>
      <c r="C92" s="29" t="s">
        <v>221</v>
      </c>
      <c r="D92" s="21">
        <v>1</v>
      </c>
      <c r="E92" s="22">
        <f>'BPU Bloc MT_Etage-TC1'!D92</f>
        <v>0</v>
      </c>
      <c r="F92" s="159">
        <f>+D92*E92</f>
        <v>0</v>
      </c>
    </row>
    <row r="93" spans="1:6">
      <c r="A93" s="47" t="s">
        <v>536</v>
      </c>
      <c r="B93" s="46" t="s">
        <v>229</v>
      </c>
      <c r="C93" s="29"/>
      <c r="D93" s="30"/>
      <c r="E93" s="22">
        <f>'BPU Bloc MT_Etage-TC1'!D93</f>
        <v>0</v>
      </c>
      <c r="F93" s="159">
        <f t="shared" ref="F93:F98" si="5">+D93*E93</f>
        <v>0</v>
      </c>
    </row>
    <row r="94" spans="1:6">
      <c r="A94" s="44" t="s">
        <v>537</v>
      </c>
      <c r="B94" s="40" t="s">
        <v>231</v>
      </c>
      <c r="C94" s="29" t="s">
        <v>164</v>
      </c>
      <c r="D94" s="21">
        <v>4</v>
      </c>
      <c r="E94" s="22">
        <f>'BPU Bloc MT_Etage-TC1'!D94</f>
        <v>0</v>
      </c>
      <c r="F94" s="159">
        <f t="shared" si="5"/>
        <v>0</v>
      </c>
    </row>
    <row r="95" spans="1:6">
      <c r="A95" s="44" t="s">
        <v>538</v>
      </c>
      <c r="B95" s="40" t="s">
        <v>234</v>
      </c>
      <c r="C95" s="29" t="s">
        <v>164</v>
      </c>
      <c r="D95" s="21"/>
      <c r="E95" s="22">
        <f>'BPU Bloc MT_Etage-TC1'!D95</f>
        <v>0</v>
      </c>
      <c r="F95" s="159">
        <f t="shared" si="5"/>
        <v>0</v>
      </c>
    </row>
    <row r="96" spans="1:6">
      <c r="A96" s="44" t="s">
        <v>539</v>
      </c>
      <c r="B96" s="40" t="s">
        <v>236</v>
      </c>
      <c r="C96" s="29" t="s">
        <v>164</v>
      </c>
      <c r="D96" s="21">
        <v>5</v>
      </c>
      <c r="E96" s="22">
        <f>'BPU Bloc MT_Etage-TC1'!D96</f>
        <v>0</v>
      </c>
      <c r="F96" s="159">
        <f t="shared" si="5"/>
        <v>0</v>
      </c>
    </row>
    <row r="97" spans="1:6">
      <c r="A97" s="44" t="s">
        <v>540</v>
      </c>
      <c r="B97" s="40" t="s">
        <v>238</v>
      </c>
      <c r="C97" s="29" t="s">
        <v>164</v>
      </c>
      <c r="D97" s="21"/>
      <c r="E97" s="22">
        <f>'BPU Bloc MT_Etage-TC1'!D97</f>
        <v>0</v>
      </c>
      <c r="F97" s="159">
        <f t="shared" si="5"/>
        <v>0</v>
      </c>
    </row>
    <row r="98" spans="1:6">
      <c r="A98" s="44" t="s">
        <v>581</v>
      </c>
      <c r="B98" s="40" t="s">
        <v>240</v>
      </c>
      <c r="C98" s="29" t="s">
        <v>164</v>
      </c>
      <c r="D98" s="21">
        <v>3</v>
      </c>
      <c r="E98" s="22">
        <f>'BPU Bloc MT_Etage-TC1'!D98</f>
        <v>0</v>
      </c>
      <c r="F98" s="159">
        <f t="shared" si="5"/>
        <v>0</v>
      </c>
    </row>
    <row r="99" spans="1:6">
      <c r="A99" s="44"/>
      <c r="B99" s="94" t="s">
        <v>241</v>
      </c>
      <c r="C99" s="31"/>
      <c r="D99" s="30"/>
      <c r="E99" s="22">
        <f>'BPU Bloc MT_Etage-TC1'!D99</f>
        <v>0</v>
      </c>
      <c r="F99" s="161">
        <f>SUM(F88:F98)</f>
        <v>0</v>
      </c>
    </row>
    <row r="100" spans="1:6">
      <c r="A100" s="55"/>
      <c r="B100" s="56"/>
      <c r="C100" s="57"/>
      <c r="D100" s="58"/>
      <c r="E100" s="22">
        <f>'BPU Bloc MT_Etage-TC1'!D100</f>
        <v>0</v>
      </c>
      <c r="F100" s="4"/>
    </row>
    <row r="101" spans="1:6">
      <c r="A101" s="15" t="s">
        <v>242</v>
      </c>
      <c r="B101" s="60" t="s">
        <v>243</v>
      </c>
      <c r="C101" s="31"/>
      <c r="D101" s="30"/>
      <c r="E101" s="22">
        <f>'BPU Bloc MT_Etage-TC1'!D101</f>
        <v>0</v>
      </c>
      <c r="F101" s="67"/>
    </row>
    <row r="102" spans="1:6">
      <c r="A102" s="34" t="s">
        <v>541</v>
      </c>
      <c r="B102" s="39" t="s">
        <v>485</v>
      </c>
      <c r="C102" s="34"/>
      <c r="D102" s="68"/>
      <c r="E102" s="22">
        <f>'BPU Bloc MT_Etage-TC1'!D102</f>
        <v>0</v>
      </c>
      <c r="F102" s="164"/>
    </row>
    <row r="103" spans="1:6">
      <c r="A103" s="29" t="s">
        <v>246</v>
      </c>
      <c r="B103" s="39" t="s">
        <v>247</v>
      </c>
      <c r="C103" s="13"/>
      <c r="D103" s="16"/>
      <c r="E103" s="22">
        <f>'BPU Bloc MT_Etage-TC1'!D103</f>
        <v>0</v>
      </c>
      <c r="F103" s="158"/>
    </row>
    <row r="104" spans="1:6">
      <c r="A104" s="34" t="s">
        <v>256</v>
      </c>
      <c r="B104" s="16" t="s">
        <v>542</v>
      </c>
      <c r="C104" s="29"/>
      <c r="D104" s="61"/>
      <c r="E104" s="22">
        <f>'BPU Bloc MT_Etage-TC1'!D104</f>
        <v>0</v>
      </c>
      <c r="F104" s="163"/>
    </row>
    <row r="105" spans="1:6" ht="50.45">
      <c r="A105" s="29" t="s">
        <v>543</v>
      </c>
      <c r="B105" s="33" t="s">
        <v>544</v>
      </c>
      <c r="C105" s="29" t="s">
        <v>221</v>
      </c>
      <c r="D105" s="21">
        <v>1</v>
      </c>
      <c r="E105" s="22">
        <f>'BPU Bloc MT_Etage-TC1'!D105</f>
        <v>0</v>
      </c>
      <c r="F105" s="165">
        <f>+E105*D105</f>
        <v>0</v>
      </c>
    </row>
    <row r="106" spans="1:6">
      <c r="A106" s="34" t="s">
        <v>260</v>
      </c>
      <c r="B106" s="16" t="s">
        <v>261</v>
      </c>
      <c r="C106" s="29"/>
      <c r="D106" s="21"/>
      <c r="E106" s="22">
        <f>'BPU Bloc MT_Etage-TC1'!D106</f>
        <v>0</v>
      </c>
      <c r="F106" s="165"/>
    </row>
    <row r="107" spans="1:6">
      <c r="A107" s="34" t="s">
        <v>260</v>
      </c>
      <c r="B107" s="19" t="s">
        <v>545</v>
      </c>
      <c r="C107" s="29" t="s">
        <v>221</v>
      </c>
      <c r="D107" s="21">
        <v>1</v>
      </c>
      <c r="E107" s="22">
        <f>'BPU Bloc MT_Etage-TC1'!D107</f>
        <v>0</v>
      </c>
      <c r="F107" s="165">
        <f>+E107*D107</f>
        <v>0</v>
      </c>
    </row>
    <row r="108" spans="1:6">
      <c r="A108" s="34" t="s">
        <v>263</v>
      </c>
      <c r="B108" s="39" t="s">
        <v>264</v>
      </c>
      <c r="C108" s="29"/>
      <c r="D108" s="21"/>
      <c r="E108" s="22">
        <f>'BPU Bloc MT_Etage-TC1'!D108</f>
        <v>0</v>
      </c>
      <c r="F108" s="165"/>
    </row>
    <row r="109" spans="1:6">
      <c r="A109" s="29" t="s">
        <v>265</v>
      </c>
      <c r="B109" s="19" t="s">
        <v>266</v>
      </c>
      <c r="C109" s="29" t="s">
        <v>221</v>
      </c>
      <c r="D109" s="21">
        <v>1</v>
      </c>
      <c r="E109" s="22">
        <f>'BPU Bloc MT_Etage-TC1'!D109</f>
        <v>0</v>
      </c>
      <c r="F109" s="165">
        <f t="shared" ref="F109:F126" si="6">+E109*D109</f>
        <v>0</v>
      </c>
    </row>
    <row r="110" spans="1:6">
      <c r="A110" s="29" t="s">
        <v>267</v>
      </c>
      <c r="B110" s="33" t="s">
        <v>268</v>
      </c>
      <c r="C110" s="29" t="s">
        <v>221</v>
      </c>
      <c r="D110" s="21">
        <v>1</v>
      </c>
      <c r="E110" s="22">
        <f>'BPU Bloc MT_Etage-TC1'!D110</f>
        <v>0</v>
      </c>
      <c r="F110" s="165">
        <f t="shared" si="6"/>
        <v>0</v>
      </c>
    </row>
    <row r="111" spans="1:6">
      <c r="A111" s="29" t="s">
        <v>269</v>
      </c>
      <c r="B111" s="33" t="s">
        <v>546</v>
      </c>
      <c r="C111" s="29" t="s">
        <v>221</v>
      </c>
      <c r="D111" s="21">
        <v>1</v>
      </c>
      <c r="E111" s="22">
        <f>'BPU Bloc MT_Etage-TC1'!D111</f>
        <v>0</v>
      </c>
      <c r="F111" s="165">
        <f t="shared" si="6"/>
        <v>0</v>
      </c>
    </row>
    <row r="112" spans="1:6">
      <c r="A112" s="29" t="s">
        <v>271</v>
      </c>
      <c r="B112" s="33" t="s">
        <v>272</v>
      </c>
      <c r="C112" s="29" t="s">
        <v>221</v>
      </c>
      <c r="D112" s="21">
        <v>1</v>
      </c>
      <c r="E112" s="22">
        <f>'BPU Bloc MT_Etage-TC1'!D112</f>
        <v>0</v>
      </c>
      <c r="F112" s="165">
        <f t="shared" si="6"/>
        <v>0</v>
      </c>
    </row>
    <row r="113" spans="1:6">
      <c r="A113" s="34" t="s">
        <v>277</v>
      </c>
      <c r="B113" s="39" t="s">
        <v>278</v>
      </c>
      <c r="C113" s="29"/>
      <c r="D113" s="21"/>
      <c r="E113" s="22">
        <f>'BPU Bloc MT_Etage-TC1'!D113</f>
        <v>0</v>
      </c>
      <c r="F113" s="165">
        <f t="shared" si="6"/>
        <v>0</v>
      </c>
    </row>
    <row r="114" spans="1:6">
      <c r="A114" s="29" t="s">
        <v>279</v>
      </c>
      <c r="B114" s="38" t="s">
        <v>280</v>
      </c>
      <c r="C114" s="29" t="s">
        <v>232</v>
      </c>
      <c r="D114" s="21">
        <v>16</v>
      </c>
      <c r="E114" s="22">
        <f>'BPU Bloc MT_Etage-TC1'!D114</f>
        <v>0</v>
      </c>
      <c r="F114" s="165">
        <f t="shared" si="6"/>
        <v>0</v>
      </c>
    </row>
    <row r="115" spans="1:6">
      <c r="A115" s="29" t="s">
        <v>283</v>
      </c>
      <c r="B115" s="63" t="s">
        <v>284</v>
      </c>
      <c r="C115" s="29" t="s">
        <v>232</v>
      </c>
      <c r="D115" s="21">
        <v>4</v>
      </c>
      <c r="E115" s="22">
        <f>'BPU Bloc MT_Etage-TC1'!D115</f>
        <v>0</v>
      </c>
      <c r="F115" s="165">
        <f t="shared" si="6"/>
        <v>0</v>
      </c>
    </row>
    <row r="116" spans="1:6">
      <c r="A116" s="34" t="s">
        <v>285</v>
      </c>
      <c r="B116" s="39" t="s">
        <v>286</v>
      </c>
      <c r="C116" s="29"/>
      <c r="D116" s="21"/>
      <c r="E116" s="22">
        <f>'BPU Bloc MT_Etage-TC1'!D116</f>
        <v>0</v>
      </c>
      <c r="F116" s="165">
        <f t="shared" si="6"/>
        <v>0</v>
      </c>
    </row>
    <row r="117" spans="1:6">
      <c r="A117" s="29" t="s">
        <v>287</v>
      </c>
      <c r="B117" s="40" t="s">
        <v>288</v>
      </c>
      <c r="C117" s="29" t="s">
        <v>232</v>
      </c>
      <c r="D117" s="21">
        <v>14</v>
      </c>
      <c r="E117" s="22">
        <f>'BPU Bloc MT_Etage-TC1'!D117</f>
        <v>0</v>
      </c>
      <c r="F117" s="165">
        <f t="shared" si="6"/>
        <v>0</v>
      </c>
    </row>
    <row r="118" spans="1:6">
      <c r="A118" s="29" t="s">
        <v>289</v>
      </c>
      <c r="B118" s="40" t="s">
        <v>290</v>
      </c>
      <c r="C118" s="29" t="s">
        <v>232</v>
      </c>
      <c r="D118" s="21">
        <v>8</v>
      </c>
      <c r="E118" s="22">
        <f>'BPU Bloc MT_Etage-TC1'!D118</f>
        <v>0</v>
      </c>
      <c r="F118" s="165">
        <f t="shared" si="6"/>
        <v>0</v>
      </c>
    </row>
    <row r="119" spans="1:6">
      <c r="A119" s="29" t="s">
        <v>291</v>
      </c>
      <c r="B119" s="40" t="s">
        <v>547</v>
      </c>
      <c r="C119" s="29" t="s">
        <v>232</v>
      </c>
      <c r="D119" s="21"/>
      <c r="E119" s="22">
        <f>'BPU Bloc MT_Etage-TC1'!D119</f>
        <v>0</v>
      </c>
      <c r="F119" s="165">
        <f t="shared" si="6"/>
        <v>0</v>
      </c>
    </row>
    <row r="120" spans="1:6">
      <c r="A120" s="29" t="s">
        <v>548</v>
      </c>
      <c r="B120" s="40" t="s">
        <v>549</v>
      </c>
      <c r="C120" s="29" t="s">
        <v>232</v>
      </c>
      <c r="D120" s="21"/>
      <c r="E120" s="22">
        <f>'BPU Bloc MT_Etage-TC1'!D120</f>
        <v>0</v>
      </c>
      <c r="F120" s="165">
        <f t="shared" si="6"/>
        <v>0</v>
      </c>
    </row>
    <row r="121" spans="1:6">
      <c r="A121" s="34" t="s">
        <v>293</v>
      </c>
      <c r="B121" s="39" t="s">
        <v>294</v>
      </c>
      <c r="C121" s="29"/>
      <c r="D121" s="21"/>
      <c r="E121" s="22">
        <f>'BPU Bloc MT_Etage-TC1'!D121</f>
        <v>0</v>
      </c>
      <c r="F121" s="165">
        <f t="shared" si="6"/>
        <v>0</v>
      </c>
    </row>
    <row r="122" spans="1:6">
      <c r="A122" s="29" t="s">
        <v>295</v>
      </c>
      <c r="B122" s="40" t="s">
        <v>296</v>
      </c>
      <c r="C122" s="29" t="s">
        <v>232</v>
      </c>
      <c r="D122" s="21">
        <v>24</v>
      </c>
      <c r="E122" s="22">
        <f>'BPU Bloc MT_Etage-TC1'!D122</f>
        <v>0</v>
      </c>
      <c r="F122" s="165">
        <f t="shared" si="6"/>
        <v>0</v>
      </c>
    </row>
    <row r="123" spans="1:6">
      <c r="A123" s="34" t="s">
        <v>297</v>
      </c>
      <c r="B123" s="64" t="s">
        <v>298</v>
      </c>
      <c r="C123" s="29"/>
      <c r="D123" s="21"/>
      <c r="E123" s="22">
        <f>'BPU Bloc MT_Etage-TC1'!D123</f>
        <v>0</v>
      </c>
      <c r="F123" s="165">
        <f t="shared" si="6"/>
        <v>0</v>
      </c>
    </row>
    <row r="124" spans="1:6">
      <c r="A124" s="65" t="s">
        <v>299</v>
      </c>
      <c r="B124" s="40" t="s">
        <v>300</v>
      </c>
      <c r="C124" s="29" t="s">
        <v>232</v>
      </c>
      <c r="D124" s="21">
        <v>4</v>
      </c>
      <c r="E124" s="22">
        <f>'BPU Bloc MT_Etage-TC1'!D124</f>
        <v>0</v>
      </c>
      <c r="F124" s="165">
        <f t="shared" si="6"/>
        <v>0</v>
      </c>
    </row>
    <row r="125" spans="1:6">
      <c r="A125" s="65" t="s">
        <v>301</v>
      </c>
      <c r="B125" s="40" t="s">
        <v>302</v>
      </c>
      <c r="C125" s="29" t="s">
        <v>232</v>
      </c>
      <c r="D125" s="21">
        <v>1</v>
      </c>
      <c r="E125" s="22">
        <f>'BPU Bloc MT_Etage-TC1'!D125</f>
        <v>0</v>
      </c>
      <c r="F125" s="165">
        <f t="shared" si="6"/>
        <v>0</v>
      </c>
    </row>
    <row r="126" spans="1:6">
      <c r="A126" s="65" t="s">
        <v>303</v>
      </c>
      <c r="B126" s="40" t="s">
        <v>304</v>
      </c>
      <c r="C126" s="29" t="s">
        <v>232</v>
      </c>
      <c r="D126" s="21">
        <v>1</v>
      </c>
      <c r="E126" s="22">
        <f>'BPU Bloc MT_Etage-TC1'!D126</f>
        <v>0</v>
      </c>
      <c r="F126" s="165">
        <f t="shared" si="6"/>
        <v>0</v>
      </c>
    </row>
    <row r="127" spans="1:6">
      <c r="A127" s="66" t="s">
        <v>305</v>
      </c>
      <c r="B127" s="39" t="s">
        <v>550</v>
      </c>
      <c r="C127" s="29"/>
      <c r="D127" s="21"/>
      <c r="E127" s="22">
        <f>'BPU Bloc MT_Etage-TC1'!D127</f>
        <v>0</v>
      </c>
      <c r="F127" s="165"/>
    </row>
    <row r="128" spans="1:6">
      <c r="A128" s="65" t="s">
        <v>307</v>
      </c>
      <c r="B128" s="40" t="s">
        <v>308</v>
      </c>
      <c r="C128" s="29" t="s">
        <v>221</v>
      </c>
      <c r="D128" s="21">
        <v>1</v>
      </c>
      <c r="E128" s="22">
        <f>'BPU Bloc MT_Etage-TC1'!D128</f>
        <v>0</v>
      </c>
      <c r="F128" s="165">
        <f>+E128*D128</f>
        <v>0</v>
      </c>
    </row>
    <row r="129" spans="1:8">
      <c r="A129" s="65" t="s">
        <v>309</v>
      </c>
      <c r="B129" s="40" t="s">
        <v>310</v>
      </c>
      <c r="C129" s="29" t="s">
        <v>232</v>
      </c>
      <c r="D129" s="21">
        <v>1</v>
      </c>
      <c r="E129" s="22">
        <f>'BPU Bloc MT_Etage-TC1'!D129</f>
        <v>0</v>
      </c>
      <c r="F129" s="165">
        <f>+E129*D129</f>
        <v>0</v>
      </c>
    </row>
    <row r="130" spans="1:8">
      <c r="A130" s="44"/>
      <c r="B130" s="94" t="s">
        <v>551</v>
      </c>
      <c r="C130" s="31"/>
      <c r="D130" s="30"/>
      <c r="E130" s="22"/>
      <c r="F130" s="161">
        <f>SUM(F105:F129)</f>
        <v>0</v>
      </c>
    </row>
    <row r="131" spans="1:8">
      <c r="B131" s="119" t="s">
        <v>312</v>
      </c>
      <c r="C131" s="31"/>
      <c r="D131" s="30"/>
      <c r="E131" s="30"/>
      <c r="F131" s="67">
        <f>F21+F130+F99+F85+F81+F61+F56+F39+F29</f>
        <v>0</v>
      </c>
    </row>
    <row r="132" spans="1:8">
      <c r="G132" s="5"/>
      <c r="H132" s="5"/>
    </row>
    <row r="133" spans="1:8">
      <c r="G133" s="5"/>
      <c r="H133" s="5"/>
    </row>
    <row r="134" spans="1:8">
      <c r="G134" s="5"/>
      <c r="H134" s="5"/>
    </row>
  </sheetData>
  <mergeCells count="2">
    <mergeCell ref="B4:E4"/>
    <mergeCell ref="B6:D6"/>
  </mergeCells>
  <pageMargins left="0.7" right="0.7" top="0.75" bottom="0.75" header="0.3" footer="0.3"/>
  <pageSetup paperSize="9" scale="55" orientation="portrait" r:id="rId1"/>
  <rowBreaks count="3" manualBreakCount="3">
    <brk id="56" max="5" man="1"/>
    <brk id="63" max="5" man="1"/>
    <brk id="99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CE48-A25B-4CB4-9FD0-2B518F095648}">
  <sheetPr>
    <tabColor rgb="FFFFFF00"/>
  </sheetPr>
  <dimension ref="A2:G149"/>
  <sheetViews>
    <sheetView topLeftCell="A131" zoomScaleNormal="100" zoomScaleSheetLayoutView="115" workbookViewId="0">
      <selection activeCell="E152" sqref="E152"/>
    </sheetView>
  </sheetViews>
  <sheetFormatPr defaultColWidth="9.140625" defaultRowHeight="16.899999999999999"/>
  <cols>
    <col min="1" max="1" width="13.28515625" style="7" bestFit="1" customWidth="1"/>
    <col min="2" max="2" width="70" style="6" customWidth="1"/>
    <col min="3" max="3" width="9.5703125" style="3" customWidth="1"/>
    <col min="4" max="4" width="13.42578125" style="4" customWidth="1"/>
    <col min="5" max="5" width="19.7109375" style="5" customWidth="1"/>
    <col min="6" max="6" width="21.28515625" style="5" customWidth="1"/>
    <col min="7" max="7" width="22.7109375" style="6" customWidth="1"/>
    <col min="8" max="203" width="9.140625" style="6"/>
    <col min="204" max="204" width="10.7109375" style="6" bestFit="1" customWidth="1"/>
    <col min="205" max="205" width="74" style="6" customWidth="1"/>
    <col min="206" max="206" width="15" style="6" customWidth="1"/>
    <col min="207" max="207" width="13.42578125" style="6" customWidth="1"/>
    <col min="208" max="208" width="17.7109375" style="6" customWidth="1"/>
    <col min="209" max="209" width="21.7109375" style="6" customWidth="1"/>
    <col min="210" max="217" width="0" style="6" hidden="1" customWidth="1"/>
    <col min="218" max="459" width="9.140625" style="6"/>
    <col min="460" max="460" width="10.7109375" style="6" bestFit="1" customWidth="1"/>
    <col min="461" max="461" width="74" style="6" customWidth="1"/>
    <col min="462" max="462" width="15" style="6" customWidth="1"/>
    <col min="463" max="463" width="13.42578125" style="6" customWidth="1"/>
    <col min="464" max="464" width="17.7109375" style="6" customWidth="1"/>
    <col min="465" max="465" width="21.7109375" style="6" customWidth="1"/>
    <col min="466" max="473" width="0" style="6" hidden="1" customWidth="1"/>
    <col min="474" max="715" width="9.140625" style="6"/>
    <col min="716" max="716" width="10.7109375" style="6" bestFit="1" customWidth="1"/>
    <col min="717" max="717" width="74" style="6" customWidth="1"/>
    <col min="718" max="718" width="15" style="6" customWidth="1"/>
    <col min="719" max="719" width="13.42578125" style="6" customWidth="1"/>
    <col min="720" max="720" width="17.7109375" style="6" customWidth="1"/>
    <col min="721" max="721" width="21.7109375" style="6" customWidth="1"/>
    <col min="722" max="729" width="0" style="6" hidden="1" customWidth="1"/>
    <col min="730" max="971" width="9.140625" style="6"/>
    <col min="972" max="972" width="10.7109375" style="6" bestFit="1" customWidth="1"/>
    <col min="973" max="973" width="74" style="6" customWidth="1"/>
    <col min="974" max="974" width="15" style="6" customWidth="1"/>
    <col min="975" max="975" width="13.42578125" style="6" customWidth="1"/>
    <col min="976" max="976" width="17.7109375" style="6" customWidth="1"/>
    <col min="977" max="977" width="21.7109375" style="6" customWidth="1"/>
    <col min="978" max="985" width="0" style="6" hidden="1" customWidth="1"/>
    <col min="986" max="1227" width="9.140625" style="6"/>
    <col min="1228" max="1228" width="10.7109375" style="6" bestFit="1" customWidth="1"/>
    <col min="1229" max="1229" width="74" style="6" customWidth="1"/>
    <col min="1230" max="1230" width="15" style="6" customWidth="1"/>
    <col min="1231" max="1231" width="13.42578125" style="6" customWidth="1"/>
    <col min="1232" max="1232" width="17.7109375" style="6" customWidth="1"/>
    <col min="1233" max="1233" width="21.7109375" style="6" customWidth="1"/>
    <col min="1234" max="1241" width="0" style="6" hidden="1" customWidth="1"/>
    <col min="1242" max="1483" width="9.140625" style="6"/>
    <col min="1484" max="1484" width="10.7109375" style="6" bestFit="1" customWidth="1"/>
    <col min="1485" max="1485" width="74" style="6" customWidth="1"/>
    <col min="1486" max="1486" width="15" style="6" customWidth="1"/>
    <col min="1487" max="1487" width="13.42578125" style="6" customWidth="1"/>
    <col min="1488" max="1488" width="17.7109375" style="6" customWidth="1"/>
    <col min="1489" max="1489" width="21.7109375" style="6" customWidth="1"/>
    <col min="1490" max="1497" width="0" style="6" hidden="1" customWidth="1"/>
    <col min="1498" max="1739" width="9.140625" style="6"/>
    <col min="1740" max="1740" width="10.7109375" style="6" bestFit="1" customWidth="1"/>
    <col min="1741" max="1741" width="74" style="6" customWidth="1"/>
    <col min="1742" max="1742" width="15" style="6" customWidth="1"/>
    <col min="1743" max="1743" width="13.42578125" style="6" customWidth="1"/>
    <col min="1744" max="1744" width="17.7109375" style="6" customWidth="1"/>
    <col min="1745" max="1745" width="21.7109375" style="6" customWidth="1"/>
    <col min="1746" max="1753" width="0" style="6" hidden="1" customWidth="1"/>
    <col min="1754" max="1995" width="9.140625" style="6"/>
    <col min="1996" max="1996" width="10.7109375" style="6" bestFit="1" customWidth="1"/>
    <col min="1997" max="1997" width="74" style="6" customWidth="1"/>
    <col min="1998" max="1998" width="15" style="6" customWidth="1"/>
    <col min="1999" max="1999" width="13.42578125" style="6" customWidth="1"/>
    <col min="2000" max="2000" width="17.7109375" style="6" customWidth="1"/>
    <col min="2001" max="2001" width="21.7109375" style="6" customWidth="1"/>
    <col min="2002" max="2009" width="0" style="6" hidden="1" customWidth="1"/>
    <col min="2010" max="2251" width="9.140625" style="6"/>
    <col min="2252" max="2252" width="10.7109375" style="6" bestFit="1" customWidth="1"/>
    <col min="2253" max="2253" width="74" style="6" customWidth="1"/>
    <col min="2254" max="2254" width="15" style="6" customWidth="1"/>
    <col min="2255" max="2255" width="13.42578125" style="6" customWidth="1"/>
    <col min="2256" max="2256" width="17.7109375" style="6" customWidth="1"/>
    <col min="2257" max="2257" width="21.7109375" style="6" customWidth="1"/>
    <col min="2258" max="2265" width="0" style="6" hidden="1" customWidth="1"/>
    <col min="2266" max="2507" width="9.140625" style="6"/>
    <col min="2508" max="2508" width="10.7109375" style="6" bestFit="1" customWidth="1"/>
    <col min="2509" max="2509" width="74" style="6" customWidth="1"/>
    <col min="2510" max="2510" width="15" style="6" customWidth="1"/>
    <col min="2511" max="2511" width="13.42578125" style="6" customWidth="1"/>
    <col min="2512" max="2512" width="17.7109375" style="6" customWidth="1"/>
    <col min="2513" max="2513" width="21.7109375" style="6" customWidth="1"/>
    <col min="2514" max="2521" width="0" style="6" hidden="1" customWidth="1"/>
    <col min="2522" max="2763" width="9.140625" style="6"/>
    <col min="2764" max="2764" width="10.7109375" style="6" bestFit="1" customWidth="1"/>
    <col min="2765" max="2765" width="74" style="6" customWidth="1"/>
    <col min="2766" max="2766" width="15" style="6" customWidth="1"/>
    <col min="2767" max="2767" width="13.42578125" style="6" customWidth="1"/>
    <col min="2768" max="2768" width="17.7109375" style="6" customWidth="1"/>
    <col min="2769" max="2769" width="21.7109375" style="6" customWidth="1"/>
    <col min="2770" max="2777" width="0" style="6" hidden="1" customWidth="1"/>
    <col min="2778" max="3019" width="9.140625" style="6"/>
    <col min="3020" max="3020" width="10.7109375" style="6" bestFit="1" customWidth="1"/>
    <col min="3021" max="3021" width="74" style="6" customWidth="1"/>
    <col min="3022" max="3022" width="15" style="6" customWidth="1"/>
    <col min="3023" max="3023" width="13.42578125" style="6" customWidth="1"/>
    <col min="3024" max="3024" width="17.7109375" style="6" customWidth="1"/>
    <col min="3025" max="3025" width="21.7109375" style="6" customWidth="1"/>
    <col min="3026" max="3033" width="0" style="6" hidden="1" customWidth="1"/>
    <col min="3034" max="3275" width="9.140625" style="6"/>
    <col min="3276" max="3276" width="10.7109375" style="6" bestFit="1" customWidth="1"/>
    <col min="3277" max="3277" width="74" style="6" customWidth="1"/>
    <col min="3278" max="3278" width="15" style="6" customWidth="1"/>
    <col min="3279" max="3279" width="13.42578125" style="6" customWidth="1"/>
    <col min="3280" max="3280" width="17.7109375" style="6" customWidth="1"/>
    <col min="3281" max="3281" width="21.7109375" style="6" customWidth="1"/>
    <col min="3282" max="3289" width="0" style="6" hidden="1" customWidth="1"/>
    <col min="3290" max="3531" width="9.140625" style="6"/>
    <col min="3532" max="3532" width="10.7109375" style="6" bestFit="1" customWidth="1"/>
    <col min="3533" max="3533" width="74" style="6" customWidth="1"/>
    <col min="3534" max="3534" width="15" style="6" customWidth="1"/>
    <col min="3535" max="3535" width="13.42578125" style="6" customWidth="1"/>
    <col min="3536" max="3536" width="17.7109375" style="6" customWidth="1"/>
    <col min="3537" max="3537" width="21.7109375" style="6" customWidth="1"/>
    <col min="3538" max="3545" width="0" style="6" hidden="1" customWidth="1"/>
    <col min="3546" max="3787" width="9.140625" style="6"/>
    <col min="3788" max="3788" width="10.7109375" style="6" bestFit="1" customWidth="1"/>
    <col min="3789" max="3789" width="74" style="6" customWidth="1"/>
    <col min="3790" max="3790" width="15" style="6" customWidth="1"/>
    <col min="3791" max="3791" width="13.42578125" style="6" customWidth="1"/>
    <col min="3792" max="3792" width="17.7109375" style="6" customWidth="1"/>
    <col min="3793" max="3793" width="21.7109375" style="6" customWidth="1"/>
    <col min="3794" max="3801" width="0" style="6" hidden="1" customWidth="1"/>
    <col min="3802" max="4043" width="9.140625" style="6"/>
    <col min="4044" max="4044" width="10.7109375" style="6" bestFit="1" customWidth="1"/>
    <col min="4045" max="4045" width="74" style="6" customWidth="1"/>
    <col min="4046" max="4046" width="15" style="6" customWidth="1"/>
    <col min="4047" max="4047" width="13.42578125" style="6" customWidth="1"/>
    <col min="4048" max="4048" width="17.7109375" style="6" customWidth="1"/>
    <col min="4049" max="4049" width="21.7109375" style="6" customWidth="1"/>
    <col min="4050" max="4057" width="0" style="6" hidden="1" customWidth="1"/>
    <col min="4058" max="4299" width="9.140625" style="6"/>
    <col min="4300" max="4300" width="10.7109375" style="6" bestFit="1" customWidth="1"/>
    <col min="4301" max="4301" width="74" style="6" customWidth="1"/>
    <col min="4302" max="4302" width="15" style="6" customWidth="1"/>
    <col min="4303" max="4303" width="13.42578125" style="6" customWidth="1"/>
    <col min="4304" max="4304" width="17.7109375" style="6" customWidth="1"/>
    <col min="4305" max="4305" width="21.7109375" style="6" customWidth="1"/>
    <col min="4306" max="4313" width="0" style="6" hidden="1" customWidth="1"/>
    <col min="4314" max="4555" width="9.140625" style="6"/>
    <col min="4556" max="4556" width="10.7109375" style="6" bestFit="1" customWidth="1"/>
    <col min="4557" max="4557" width="74" style="6" customWidth="1"/>
    <col min="4558" max="4558" width="15" style="6" customWidth="1"/>
    <col min="4559" max="4559" width="13.42578125" style="6" customWidth="1"/>
    <col min="4560" max="4560" width="17.7109375" style="6" customWidth="1"/>
    <col min="4561" max="4561" width="21.7109375" style="6" customWidth="1"/>
    <col min="4562" max="4569" width="0" style="6" hidden="1" customWidth="1"/>
    <col min="4570" max="4811" width="9.140625" style="6"/>
    <col min="4812" max="4812" width="10.7109375" style="6" bestFit="1" customWidth="1"/>
    <col min="4813" max="4813" width="74" style="6" customWidth="1"/>
    <col min="4814" max="4814" width="15" style="6" customWidth="1"/>
    <col min="4815" max="4815" width="13.42578125" style="6" customWidth="1"/>
    <col min="4816" max="4816" width="17.7109375" style="6" customWidth="1"/>
    <col min="4817" max="4817" width="21.7109375" style="6" customWidth="1"/>
    <col min="4818" max="4825" width="0" style="6" hidden="1" customWidth="1"/>
    <col min="4826" max="5067" width="9.140625" style="6"/>
    <col min="5068" max="5068" width="10.7109375" style="6" bestFit="1" customWidth="1"/>
    <col min="5069" max="5069" width="74" style="6" customWidth="1"/>
    <col min="5070" max="5070" width="15" style="6" customWidth="1"/>
    <col min="5071" max="5071" width="13.42578125" style="6" customWidth="1"/>
    <col min="5072" max="5072" width="17.7109375" style="6" customWidth="1"/>
    <col min="5073" max="5073" width="21.7109375" style="6" customWidth="1"/>
    <col min="5074" max="5081" width="0" style="6" hidden="1" customWidth="1"/>
    <col min="5082" max="5323" width="9.140625" style="6"/>
    <col min="5324" max="5324" width="10.7109375" style="6" bestFit="1" customWidth="1"/>
    <col min="5325" max="5325" width="74" style="6" customWidth="1"/>
    <col min="5326" max="5326" width="15" style="6" customWidth="1"/>
    <col min="5327" max="5327" width="13.42578125" style="6" customWidth="1"/>
    <col min="5328" max="5328" width="17.7109375" style="6" customWidth="1"/>
    <col min="5329" max="5329" width="21.7109375" style="6" customWidth="1"/>
    <col min="5330" max="5337" width="0" style="6" hidden="1" customWidth="1"/>
    <col min="5338" max="5579" width="9.140625" style="6"/>
    <col min="5580" max="5580" width="10.7109375" style="6" bestFit="1" customWidth="1"/>
    <col min="5581" max="5581" width="74" style="6" customWidth="1"/>
    <col min="5582" max="5582" width="15" style="6" customWidth="1"/>
    <col min="5583" max="5583" width="13.42578125" style="6" customWidth="1"/>
    <col min="5584" max="5584" width="17.7109375" style="6" customWidth="1"/>
    <col min="5585" max="5585" width="21.7109375" style="6" customWidth="1"/>
    <col min="5586" max="5593" width="0" style="6" hidden="1" customWidth="1"/>
    <col min="5594" max="5835" width="9.140625" style="6"/>
    <col min="5836" max="5836" width="10.7109375" style="6" bestFit="1" customWidth="1"/>
    <col min="5837" max="5837" width="74" style="6" customWidth="1"/>
    <col min="5838" max="5838" width="15" style="6" customWidth="1"/>
    <col min="5839" max="5839" width="13.42578125" style="6" customWidth="1"/>
    <col min="5840" max="5840" width="17.7109375" style="6" customWidth="1"/>
    <col min="5841" max="5841" width="21.7109375" style="6" customWidth="1"/>
    <col min="5842" max="5849" width="0" style="6" hidden="1" customWidth="1"/>
    <col min="5850" max="6091" width="9.140625" style="6"/>
    <col min="6092" max="6092" width="10.7109375" style="6" bestFit="1" customWidth="1"/>
    <col min="6093" max="6093" width="74" style="6" customWidth="1"/>
    <col min="6094" max="6094" width="15" style="6" customWidth="1"/>
    <col min="6095" max="6095" width="13.42578125" style="6" customWidth="1"/>
    <col min="6096" max="6096" width="17.7109375" style="6" customWidth="1"/>
    <col min="6097" max="6097" width="21.7109375" style="6" customWidth="1"/>
    <col min="6098" max="6105" width="0" style="6" hidden="1" customWidth="1"/>
    <col min="6106" max="6347" width="9.140625" style="6"/>
    <col min="6348" max="6348" width="10.7109375" style="6" bestFit="1" customWidth="1"/>
    <col min="6349" max="6349" width="74" style="6" customWidth="1"/>
    <col min="6350" max="6350" width="15" style="6" customWidth="1"/>
    <col min="6351" max="6351" width="13.42578125" style="6" customWidth="1"/>
    <col min="6352" max="6352" width="17.7109375" style="6" customWidth="1"/>
    <col min="6353" max="6353" width="21.7109375" style="6" customWidth="1"/>
    <col min="6354" max="6361" width="0" style="6" hidden="1" customWidth="1"/>
    <col min="6362" max="6603" width="9.140625" style="6"/>
    <col min="6604" max="6604" width="10.7109375" style="6" bestFit="1" customWidth="1"/>
    <col min="6605" max="6605" width="74" style="6" customWidth="1"/>
    <col min="6606" max="6606" width="15" style="6" customWidth="1"/>
    <col min="6607" max="6607" width="13.42578125" style="6" customWidth="1"/>
    <col min="6608" max="6608" width="17.7109375" style="6" customWidth="1"/>
    <col min="6609" max="6609" width="21.7109375" style="6" customWidth="1"/>
    <col min="6610" max="6617" width="0" style="6" hidden="1" customWidth="1"/>
    <col min="6618" max="6859" width="9.140625" style="6"/>
    <col min="6860" max="6860" width="10.7109375" style="6" bestFit="1" customWidth="1"/>
    <col min="6861" max="6861" width="74" style="6" customWidth="1"/>
    <col min="6862" max="6862" width="15" style="6" customWidth="1"/>
    <col min="6863" max="6863" width="13.42578125" style="6" customWidth="1"/>
    <col min="6864" max="6864" width="17.7109375" style="6" customWidth="1"/>
    <col min="6865" max="6865" width="21.7109375" style="6" customWidth="1"/>
    <col min="6866" max="6873" width="0" style="6" hidden="1" customWidth="1"/>
    <col min="6874" max="7115" width="9.140625" style="6"/>
    <col min="7116" max="7116" width="10.7109375" style="6" bestFit="1" customWidth="1"/>
    <col min="7117" max="7117" width="74" style="6" customWidth="1"/>
    <col min="7118" max="7118" width="15" style="6" customWidth="1"/>
    <col min="7119" max="7119" width="13.42578125" style="6" customWidth="1"/>
    <col min="7120" max="7120" width="17.7109375" style="6" customWidth="1"/>
    <col min="7121" max="7121" width="21.7109375" style="6" customWidth="1"/>
    <col min="7122" max="7129" width="0" style="6" hidden="1" customWidth="1"/>
    <col min="7130" max="7371" width="9.140625" style="6"/>
    <col min="7372" max="7372" width="10.7109375" style="6" bestFit="1" customWidth="1"/>
    <col min="7373" max="7373" width="74" style="6" customWidth="1"/>
    <col min="7374" max="7374" width="15" style="6" customWidth="1"/>
    <col min="7375" max="7375" width="13.42578125" style="6" customWidth="1"/>
    <col min="7376" max="7376" width="17.7109375" style="6" customWidth="1"/>
    <col min="7377" max="7377" width="21.7109375" style="6" customWidth="1"/>
    <col min="7378" max="7385" width="0" style="6" hidden="1" customWidth="1"/>
    <col min="7386" max="7627" width="9.140625" style="6"/>
    <col min="7628" max="7628" width="10.7109375" style="6" bestFit="1" customWidth="1"/>
    <col min="7629" max="7629" width="74" style="6" customWidth="1"/>
    <col min="7630" max="7630" width="15" style="6" customWidth="1"/>
    <col min="7631" max="7631" width="13.42578125" style="6" customWidth="1"/>
    <col min="7632" max="7632" width="17.7109375" style="6" customWidth="1"/>
    <col min="7633" max="7633" width="21.7109375" style="6" customWidth="1"/>
    <col min="7634" max="7641" width="0" style="6" hidden="1" customWidth="1"/>
    <col min="7642" max="7883" width="9.140625" style="6"/>
    <col min="7884" max="7884" width="10.7109375" style="6" bestFit="1" customWidth="1"/>
    <col min="7885" max="7885" width="74" style="6" customWidth="1"/>
    <col min="7886" max="7886" width="15" style="6" customWidth="1"/>
    <col min="7887" max="7887" width="13.42578125" style="6" customWidth="1"/>
    <col min="7888" max="7888" width="17.7109375" style="6" customWidth="1"/>
    <col min="7889" max="7889" width="21.7109375" style="6" customWidth="1"/>
    <col min="7890" max="7897" width="0" style="6" hidden="1" customWidth="1"/>
    <col min="7898" max="8139" width="9.140625" style="6"/>
    <col min="8140" max="8140" width="10.7109375" style="6" bestFit="1" customWidth="1"/>
    <col min="8141" max="8141" width="74" style="6" customWidth="1"/>
    <col min="8142" max="8142" width="15" style="6" customWidth="1"/>
    <col min="8143" max="8143" width="13.42578125" style="6" customWidth="1"/>
    <col min="8144" max="8144" width="17.7109375" style="6" customWidth="1"/>
    <col min="8145" max="8145" width="21.7109375" style="6" customWidth="1"/>
    <col min="8146" max="8153" width="0" style="6" hidden="1" customWidth="1"/>
    <col min="8154" max="8395" width="9.140625" style="6"/>
    <col min="8396" max="8396" width="10.7109375" style="6" bestFit="1" customWidth="1"/>
    <col min="8397" max="8397" width="74" style="6" customWidth="1"/>
    <col min="8398" max="8398" width="15" style="6" customWidth="1"/>
    <col min="8399" max="8399" width="13.42578125" style="6" customWidth="1"/>
    <col min="8400" max="8400" width="17.7109375" style="6" customWidth="1"/>
    <col min="8401" max="8401" width="21.7109375" style="6" customWidth="1"/>
    <col min="8402" max="8409" width="0" style="6" hidden="1" customWidth="1"/>
    <col min="8410" max="8651" width="9.140625" style="6"/>
    <col min="8652" max="8652" width="10.7109375" style="6" bestFit="1" customWidth="1"/>
    <col min="8653" max="8653" width="74" style="6" customWidth="1"/>
    <col min="8654" max="8654" width="15" style="6" customWidth="1"/>
    <col min="8655" max="8655" width="13.42578125" style="6" customWidth="1"/>
    <col min="8656" max="8656" width="17.7109375" style="6" customWidth="1"/>
    <col min="8657" max="8657" width="21.7109375" style="6" customWidth="1"/>
    <col min="8658" max="8665" width="0" style="6" hidden="1" customWidth="1"/>
    <col min="8666" max="8907" width="9.140625" style="6"/>
    <col min="8908" max="8908" width="10.7109375" style="6" bestFit="1" customWidth="1"/>
    <col min="8909" max="8909" width="74" style="6" customWidth="1"/>
    <col min="8910" max="8910" width="15" style="6" customWidth="1"/>
    <col min="8911" max="8911" width="13.42578125" style="6" customWidth="1"/>
    <col min="8912" max="8912" width="17.7109375" style="6" customWidth="1"/>
    <col min="8913" max="8913" width="21.7109375" style="6" customWidth="1"/>
    <col min="8914" max="8921" width="0" style="6" hidden="1" customWidth="1"/>
    <col min="8922" max="9163" width="9.140625" style="6"/>
    <col min="9164" max="9164" width="10.7109375" style="6" bestFit="1" customWidth="1"/>
    <col min="9165" max="9165" width="74" style="6" customWidth="1"/>
    <col min="9166" max="9166" width="15" style="6" customWidth="1"/>
    <col min="9167" max="9167" width="13.42578125" style="6" customWidth="1"/>
    <col min="9168" max="9168" width="17.7109375" style="6" customWidth="1"/>
    <col min="9169" max="9169" width="21.7109375" style="6" customWidth="1"/>
    <col min="9170" max="9177" width="0" style="6" hidden="1" customWidth="1"/>
    <col min="9178" max="9419" width="9.140625" style="6"/>
    <col min="9420" max="9420" width="10.7109375" style="6" bestFit="1" customWidth="1"/>
    <col min="9421" max="9421" width="74" style="6" customWidth="1"/>
    <col min="9422" max="9422" width="15" style="6" customWidth="1"/>
    <col min="9423" max="9423" width="13.42578125" style="6" customWidth="1"/>
    <col min="9424" max="9424" width="17.7109375" style="6" customWidth="1"/>
    <col min="9425" max="9425" width="21.7109375" style="6" customWidth="1"/>
    <col min="9426" max="9433" width="0" style="6" hidden="1" customWidth="1"/>
    <col min="9434" max="9675" width="9.140625" style="6"/>
    <col min="9676" max="9676" width="10.7109375" style="6" bestFit="1" customWidth="1"/>
    <col min="9677" max="9677" width="74" style="6" customWidth="1"/>
    <col min="9678" max="9678" width="15" style="6" customWidth="1"/>
    <col min="9679" max="9679" width="13.42578125" style="6" customWidth="1"/>
    <col min="9680" max="9680" width="17.7109375" style="6" customWidth="1"/>
    <col min="9681" max="9681" width="21.7109375" style="6" customWidth="1"/>
    <col min="9682" max="9689" width="0" style="6" hidden="1" customWidth="1"/>
    <col min="9690" max="9931" width="9.140625" style="6"/>
    <col min="9932" max="9932" width="10.7109375" style="6" bestFit="1" customWidth="1"/>
    <col min="9933" max="9933" width="74" style="6" customWidth="1"/>
    <col min="9934" max="9934" width="15" style="6" customWidth="1"/>
    <col min="9935" max="9935" width="13.42578125" style="6" customWidth="1"/>
    <col min="9936" max="9936" width="17.7109375" style="6" customWidth="1"/>
    <col min="9937" max="9937" width="21.7109375" style="6" customWidth="1"/>
    <col min="9938" max="9945" width="0" style="6" hidden="1" customWidth="1"/>
    <col min="9946" max="10187" width="9.140625" style="6"/>
    <col min="10188" max="10188" width="10.7109375" style="6" bestFit="1" customWidth="1"/>
    <col min="10189" max="10189" width="74" style="6" customWidth="1"/>
    <col min="10190" max="10190" width="15" style="6" customWidth="1"/>
    <col min="10191" max="10191" width="13.42578125" style="6" customWidth="1"/>
    <col min="10192" max="10192" width="17.7109375" style="6" customWidth="1"/>
    <col min="10193" max="10193" width="21.7109375" style="6" customWidth="1"/>
    <col min="10194" max="10201" width="0" style="6" hidden="1" customWidth="1"/>
    <col min="10202" max="10443" width="9.140625" style="6"/>
    <col min="10444" max="10444" width="10.7109375" style="6" bestFit="1" customWidth="1"/>
    <col min="10445" max="10445" width="74" style="6" customWidth="1"/>
    <col min="10446" max="10446" width="15" style="6" customWidth="1"/>
    <col min="10447" max="10447" width="13.42578125" style="6" customWidth="1"/>
    <col min="10448" max="10448" width="17.7109375" style="6" customWidth="1"/>
    <col min="10449" max="10449" width="21.7109375" style="6" customWidth="1"/>
    <col min="10450" max="10457" width="0" style="6" hidden="1" customWidth="1"/>
    <col min="10458" max="10699" width="9.140625" style="6"/>
    <col min="10700" max="10700" width="10.7109375" style="6" bestFit="1" customWidth="1"/>
    <col min="10701" max="10701" width="74" style="6" customWidth="1"/>
    <col min="10702" max="10702" width="15" style="6" customWidth="1"/>
    <col min="10703" max="10703" width="13.42578125" style="6" customWidth="1"/>
    <col min="10704" max="10704" width="17.7109375" style="6" customWidth="1"/>
    <col min="10705" max="10705" width="21.7109375" style="6" customWidth="1"/>
    <col min="10706" max="10713" width="0" style="6" hidden="1" customWidth="1"/>
    <col min="10714" max="10955" width="9.140625" style="6"/>
    <col min="10956" max="10956" width="10.7109375" style="6" bestFit="1" customWidth="1"/>
    <col min="10957" max="10957" width="74" style="6" customWidth="1"/>
    <col min="10958" max="10958" width="15" style="6" customWidth="1"/>
    <col min="10959" max="10959" width="13.42578125" style="6" customWidth="1"/>
    <col min="10960" max="10960" width="17.7109375" style="6" customWidth="1"/>
    <col min="10961" max="10961" width="21.7109375" style="6" customWidth="1"/>
    <col min="10962" max="10969" width="0" style="6" hidden="1" customWidth="1"/>
    <col min="10970" max="11211" width="9.140625" style="6"/>
    <col min="11212" max="11212" width="10.7109375" style="6" bestFit="1" customWidth="1"/>
    <col min="11213" max="11213" width="74" style="6" customWidth="1"/>
    <col min="11214" max="11214" width="15" style="6" customWidth="1"/>
    <col min="11215" max="11215" width="13.42578125" style="6" customWidth="1"/>
    <col min="11216" max="11216" width="17.7109375" style="6" customWidth="1"/>
    <col min="11217" max="11217" width="21.7109375" style="6" customWidth="1"/>
    <col min="11218" max="11225" width="0" style="6" hidden="1" customWidth="1"/>
    <col min="11226" max="11467" width="9.140625" style="6"/>
    <col min="11468" max="11468" width="10.7109375" style="6" bestFit="1" customWidth="1"/>
    <col min="11469" max="11469" width="74" style="6" customWidth="1"/>
    <col min="11470" max="11470" width="15" style="6" customWidth="1"/>
    <col min="11471" max="11471" width="13.42578125" style="6" customWidth="1"/>
    <col min="11472" max="11472" width="17.7109375" style="6" customWidth="1"/>
    <col min="11473" max="11473" width="21.7109375" style="6" customWidth="1"/>
    <col min="11474" max="11481" width="0" style="6" hidden="1" customWidth="1"/>
    <col min="11482" max="11723" width="9.140625" style="6"/>
    <col min="11724" max="11724" width="10.7109375" style="6" bestFit="1" customWidth="1"/>
    <col min="11725" max="11725" width="74" style="6" customWidth="1"/>
    <col min="11726" max="11726" width="15" style="6" customWidth="1"/>
    <col min="11727" max="11727" width="13.42578125" style="6" customWidth="1"/>
    <col min="11728" max="11728" width="17.7109375" style="6" customWidth="1"/>
    <col min="11729" max="11729" width="21.7109375" style="6" customWidth="1"/>
    <col min="11730" max="11737" width="0" style="6" hidden="1" customWidth="1"/>
    <col min="11738" max="11979" width="9.140625" style="6"/>
    <col min="11980" max="11980" width="10.7109375" style="6" bestFit="1" customWidth="1"/>
    <col min="11981" max="11981" width="74" style="6" customWidth="1"/>
    <col min="11982" max="11982" width="15" style="6" customWidth="1"/>
    <col min="11983" max="11983" width="13.42578125" style="6" customWidth="1"/>
    <col min="11984" max="11984" width="17.7109375" style="6" customWidth="1"/>
    <col min="11985" max="11985" width="21.7109375" style="6" customWidth="1"/>
    <col min="11986" max="11993" width="0" style="6" hidden="1" customWidth="1"/>
    <col min="11994" max="12235" width="9.140625" style="6"/>
    <col min="12236" max="12236" width="10.7109375" style="6" bestFit="1" customWidth="1"/>
    <col min="12237" max="12237" width="74" style="6" customWidth="1"/>
    <col min="12238" max="12238" width="15" style="6" customWidth="1"/>
    <col min="12239" max="12239" width="13.42578125" style="6" customWidth="1"/>
    <col min="12240" max="12240" width="17.7109375" style="6" customWidth="1"/>
    <col min="12241" max="12241" width="21.7109375" style="6" customWidth="1"/>
    <col min="12242" max="12249" width="0" style="6" hidden="1" customWidth="1"/>
    <col min="12250" max="12491" width="9.140625" style="6"/>
    <col min="12492" max="12492" width="10.7109375" style="6" bestFit="1" customWidth="1"/>
    <col min="12493" max="12493" width="74" style="6" customWidth="1"/>
    <col min="12494" max="12494" width="15" style="6" customWidth="1"/>
    <col min="12495" max="12495" width="13.42578125" style="6" customWidth="1"/>
    <col min="12496" max="12496" width="17.7109375" style="6" customWidth="1"/>
    <col min="12497" max="12497" width="21.7109375" style="6" customWidth="1"/>
    <col min="12498" max="12505" width="0" style="6" hidden="1" customWidth="1"/>
    <col min="12506" max="12747" width="9.140625" style="6"/>
    <col min="12748" max="12748" width="10.7109375" style="6" bestFit="1" customWidth="1"/>
    <col min="12749" max="12749" width="74" style="6" customWidth="1"/>
    <col min="12750" max="12750" width="15" style="6" customWidth="1"/>
    <col min="12751" max="12751" width="13.42578125" style="6" customWidth="1"/>
    <col min="12752" max="12752" width="17.7109375" style="6" customWidth="1"/>
    <col min="12753" max="12753" width="21.7109375" style="6" customWidth="1"/>
    <col min="12754" max="12761" width="0" style="6" hidden="1" customWidth="1"/>
    <col min="12762" max="13003" width="9.140625" style="6"/>
    <col min="13004" max="13004" width="10.7109375" style="6" bestFit="1" customWidth="1"/>
    <col min="13005" max="13005" width="74" style="6" customWidth="1"/>
    <col min="13006" max="13006" width="15" style="6" customWidth="1"/>
    <col min="13007" max="13007" width="13.42578125" style="6" customWidth="1"/>
    <col min="13008" max="13008" width="17.7109375" style="6" customWidth="1"/>
    <col min="13009" max="13009" width="21.7109375" style="6" customWidth="1"/>
    <col min="13010" max="13017" width="0" style="6" hidden="1" customWidth="1"/>
    <col min="13018" max="13259" width="9.140625" style="6"/>
    <col min="13260" max="13260" width="10.7109375" style="6" bestFit="1" customWidth="1"/>
    <col min="13261" max="13261" width="74" style="6" customWidth="1"/>
    <col min="13262" max="13262" width="15" style="6" customWidth="1"/>
    <col min="13263" max="13263" width="13.42578125" style="6" customWidth="1"/>
    <col min="13264" max="13264" width="17.7109375" style="6" customWidth="1"/>
    <col min="13265" max="13265" width="21.7109375" style="6" customWidth="1"/>
    <col min="13266" max="13273" width="0" style="6" hidden="1" customWidth="1"/>
    <col min="13274" max="13515" width="9.140625" style="6"/>
    <col min="13516" max="13516" width="10.7109375" style="6" bestFit="1" customWidth="1"/>
    <col min="13517" max="13517" width="74" style="6" customWidth="1"/>
    <col min="13518" max="13518" width="15" style="6" customWidth="1"/>
    <col min="13519" max="13519" width="13.42578125" style="6" customWidth="1"/>
    <col min="13520" max="13520" width="17.7109375" style="6" customWidth="1"/>
    <col min="13521" max="13521" width="21.7109375" style="6" customWidth="1"/>
    <col min="13522" max="13529" width="0" style="6" hidden="1" customWidth="1"/>
    <col min="13530" max="13771" width="9.140625" style="6"/>
    <col min="13772" max="13772" width="10.7109375" style="6" bestFit="1" customWidth="1"/>
    <col min="13773" max="13773" width="74" style="6" customWidth="1"/>
    <col min="13774" max="13774" width="15" style="6" customWidth="1"/>
    <col min="13775" max="13775" width="13.42578125" style="6" customWidth="1"/>
    <col min="13776" max="13776" width="17.7109375" style="6" customWidth="1"/>
    <col min="13777" max="13777" width="21.7109375" style="6" customWidth="1"/>
    <col min="13778" max="13785" width="0" style="6" hidden="1" customWidth="1"/>
    <col min="13786" max="14027" width="9.140625" style="6"/>
    <col min="14028" max="14028" width="10.7109375" style="6" bestFit="1" customWidth="1"/>
    <col min="14029" max="14029" width="74" style="6" customWidth="1"/>
    <col min="14030" max="14030" width="15" style="6" customWidth="1"/>
    <col min="14031" max="14031" width="13.42578125" style="6" customWidth="1"/>
    <col min="14032" max="14032" width="17.7109375" style="6" customWidth="1"/>
    <col min="14033" max="14033" width="21.7109375" style="6" customWidth="1"/>
    <col min="14034" max="14041" width="0" style="6" hidden="1" customWidth="1"/>
    <col min="14042" max="14283" width="9.140625" style="6"/>
    <col min="14284" max="14284" width="10.7109375" style="6" bestFit="1" customWidth="1"/>
    <col min="14285" max="14285" width="74" style="6" customWidth="1"/>
    <col min="14286" max="14286" width="15" style="6" customWidth="1"/>
    <col min="14287" max="14287" width="13.42578125" style="6" customWidth="1"/>
    <col min="14288" max="14288" width="17.7109375" style="6" customWidth="1"/>
    <col min="14289" max="14289" width="21.7109375" style="6" customWidth="1"/>
    <col min="14290" max="14297" width="0" style="6" hidden="1" customWidth="1"/>
    <col min="14298" max="14539" width="9.140625" style="6"/>
    <col min="14540" max="14540" width="10.7109375" style="6" bestFit="1" customWidth="1"/>
    <col min="14541" max="14541" width="74" style="6" customWidth="1"/>
    <col min="14542" max="14542" width="15" style="6" customWidth="1"/>
    <col min="14543" max="14543" width="13.42578125" style="6" customWidth="1"/>
    <col min="14544" max="14544" width="17.7109375" style="6" customWidth="1"/>
    <col min="14545" max="14545" width="21.7109375" style="6" customWidth="1"/>
    <col min="14546" max="14553" width="0" style="6" hidden="1" customWidth="1"/>
    <col min="14554" max="14795" width="9.140625" style="6"/>
    <col min="14796" max="14796" width="10.7109375" style="6" bestFit="1" customWidth="1"/>
    <col min="14797" max="14797" width="74" style="6" customWidth="1"/>
    <col min="14798" max="14798" width="15" style="6" customWidth="1"/>
    <col min="14799" max="14799" width="13.42578125" style="6" customWidth="1"/>
    <col min="14800" max="14800" width="17.7109375" style="6" customWidth="1"/>
    <col min="14801" max="14801" width="21.7109375" style="6" customWidth="1"/>
    <col min="14802" max="14809" width="0" style="6" hidden="1" customWidth="1"/>
    <col min="14810" max="15051" width="9.140625" style="6"/>
    <col min="15052" max="15052" width="10.7109375" style="6" bestFit="1" customWidth="1"/>
    <col min="15053" max="15053" width="74" style="6" customWidth="1"/>
    <col min="15054" max="15054" width="15" style="6" customWidth="1"/>
    <col min="15055" max="15055" width="13.42578125" style="6" customWidth="1"/>
    <col min="15056" max="15056" width="17.7109375" style="6" customWidth="1"/>
    <col min="15057" max="15057" width="21.7109375" style="6" customWidth="1"/>
    <col min="15058" max="15065" width="0" style="6" hidden="1" customWidth="1"/>
    <col min="15066" max="15307" width="9.140625" style="6"/>
    <col min="15308" max="15308" width="10.7109375" style="6" bestFit="1" customWidth="1"/>
    <col min="15309" max="15309" width="74" style="6" customWidth="1"/>
    <col min="15310" max="15310" width="15" style="6" customWidth="1"/>
    <col min="15311" max="15311" width="13.42578125" style="6" customWidth="1"/>
    <col min="15312" max="15312" width="17.7109375" style="6" customWidth="1"/>
    <col min="15313" max="15313" width="21.7109375" style="6" customWidth="1"/>
    <col min="15314" max="15321" width="0" style="6" hidden="1" customWidth="1"/>
    <col min="15322" max="15563" width="9.140625" style="6"/>
    <col min="15564" max="15564" width="10.7109375" style="6" bestFit="1" customWidth="1"/>
    <col min="15565" max="15565" width="74" style="6" customWidth="1"/>
    <col min="15566" max="15566" width="15" style="6" customWidth="1"/>
    <col min="15567" max="15567" width="13.42578125" style="6" customWidth="1"/>
    <col min="15568" max="15568" width="17.7109375" style="6" customWidth="1"/>
    <col min="15569" max="15569" width="21.7109375" style="6" customWidth="1"/>
    <col min="15570" max="15577" width="0" style="6" hidden="1" customWidth="1"/>
    <col min="15578" max="15819" width="9.140625" style="6"/>
    <col min="15820" max="15820" width="10.7109375" style="6" bestFit="1" customWidth="1"/>
    <col min="15821" max="15821" width="74" style="6" customWidth="1"/>
    <col min="15822" max="15822" width="15" style="6" customWidth="1"/>
    <col min="15823" max="15823" width="13.42578125" style="6" customWidth="1"/>
    <col min="15824" max="15824" width="17.7109375" style="6" customWidth="1"/>
    <col min="15825" max="15825" width="21.7109375" style="6" customWidth="1"/>
    <col min="15826" max="15833" width="0" style="6" hidden="1" customWidth="1"/>
    <col min="15834" max="16075" width="9.140625" style="6"/>
    <col min="16076" max="16076" width="10.7109375" style="6" bestFit="1" customWidth="1"/>
    <col min="16077" max="16077" width="74" style="6" customWidth="1"/>
    <col min="16078" max="16078" width="15" style="6" customWidth="1"/>
    <col min="16079" max="16079" width="13.42578125" style="6" customWidth="1"/>
    <col min="16080" max="16080" width="17.7109375" style="6" customWidth="1"/>
    <col min="16081" max="16081" width="21.7109375" style="6" customWidth="1"/>
    <col min="16082" max="16089" width="0" style="6" hidden="1" customWidth="1"/>
    <col min="16090" max="16384" width="9.140625" style="6"/>
  </cols>
  <sheetData>
    <row r="2" spans="1:6" ht="19.899999999999999">
      <c r="A2" s="1"/>
      <c r="B2" s="2"/>
    </row>
    <row r="3" spans="1:6">
      <c r="B3" s="8"/>
    </row>
    <row r="4" spans="1:6">
      <c r="B4" s="225" t="s">
        <v>582</v>
      </c>
      <c r="C4" s="225"/>
      <c r="D4" s="225"/>
      <c r="E4" s="225"/>
      <c r="F4" s="9"/>
    </row>
    <row r="5" spans="1:6">
      <c r="B5" s="76"/>
      <c r="C5" s="76"/>
      <c r="D5" s="10"/>
      <c r="E5" s="9"/>
      <c r="F5" s="9"/>
    </row>
    <row r="6" spans="1:6">
      <c r="A6" s="11"/>
      <c r="B6" s="225" t="s">
        <v>1</v>
      </c>
      <c r="C6" s="225"/>
      <c r="D6" s="225"/>
      <c r="E6" s="9"/>
      <c r="F6" s="9"/>
    </row>
    <row r="7" spans="1:6">
      <c r="A7" s="11"/>
      <c r="B7" s="76"/>
      <c r="C7" s="76"/>
      <c r="D7" s="10"/>
      <c r="E7" s="9"/>
      <c r="F7" s="9"/>
    </row>
    <row r="9" spans="1:6" ht="33.6" customHeight="1">
      <c r="A9" s="13" t="s">
        <v>2</v>
      </c>
      <c r="B9" s="12" t="s">
        <v>3</v>
      </c>
      <c r="C9" s="13" t="s">
        <v>4</v>
      </c>
      <c r="D9" s="16" t="s">
        <v>588</v>
      </c>
      <c r="E9" s="17" t="s">
        <v>589</v>
      </c>
      <c r="F9" s="158" t="s">
        <v>590</v>
      </c>
    </row>
    <row r="10" spans="1:6">
      <c r="A10" s="34" t="s">
        <v>33</v>
      </c>
      <c r="B10" s="16" t="s">
        <v>34</v>
      </c>
      <c r="D10" s="30"/>
      <c r="E10" s="22"/>
      <c r="F10" s="22"/>
    </row>
    <row r="11" spans="1:6">
      <c r="A11" s="34" t="s">
        <v>61</v>
      </c>
      <c r="B11" s="16" t="s">
        <v>62</v>
      </c>
      <c r="C11" s="29"/>
      <c r="D11" s="30"/>
      <c r="E11" s="22"/>
      <c r="F11" s="22"/>
    </row>
    <row r="12" spans="1:6">
      <c r="A12" s="34" t="s">
        <v>69</v>
      </c>
      <c r="B12" s="39" t="s">
        <v>70</v>
      </c>
      <c r="C12" s="37"/>
      <c r="D12" s="30"/>
      <c r="E12" s="22"/>
      <c r="F12" s="22"/>
    </row>
    <row r="13" spans="1:6">
      <c r="A13" s="34" t="s">
        <v>444</v>
      </c>
      <c r="B13" s="39" t="s">
        <v>445</v>
      </c>
      <c r="C13" s="34"/>
      <c r="D13" s="42"/>
      <c r="E13" s="22"/>
      <c r="F13" s="22">
        <f>+D13*E13</f>
        <v>0</v>
      </c>
    </row>
    <row r="14" spans="1:6">
      <c r="A14" s="29" t="s">
        <v>446</v>
      </c>
      <c r="B14" s="33" t="s">
        <v>447</v>
      </c>
      <c r="C14" s="29"/>
      <c r="D14" s="30"/>
      <c r="E14" s="22"/>
      <c r="F14" s="22"/>
    </row>
    <row r="15" spans="1:6" ht="17.45">
      <c r="A15" s="29" t="s">
        <v>448</v>
      </c>
      <c r="B15" s="33" t="s">
        <v>449</v>
      </c>
      <c r="C15" s="29" t="s">
        <v>25</v>
      </c>
      <c r="D15" s="21">
        <v>6</v>
      </c>
      <c r="E15" s="22">
        <f>'BPU_Bloc MT_Etage_TC2'!D15</f>
        <v>0</v>
      </c>
      <c r="F15" s="22">
        <f>+D15*E15</f>
        <v>0</v>
      </c>
    </row>
    <row r="16" spans="1:6" ht="17.45">
      <c r="A16" s="29" t="s">
        <v>450</v>
      </c>
      <c r="B16" s="33" t="s">
        <v>451</v>
      </c>
      <c r="C16" s="29" t="s">
        <v>25</v>
      </c>
      <c r="D16" s="21">
        <v>0.97</v>
      </c>
      <c r="E16" s="22">
        <f>'BPU_Bloc MT_Etage_TC2'!D16</f>
        <v>0</v>
      </c>
      <c r="F16" s="22">
        <f t="shared" ref="F16:F20" si="0">+D16*E16</f>
        <v>0</v>
      </c>
    </row>
    <row r="17" spans="1:6">
      <c r="A17" s="29" t="s">
        <v>452</v>
      </c>
      <c r="B17" s="33" t="s">
        <v>553</v>
      </c>
      <c r="C17" s="29" t="s">
        <v>554</v>
      </c>
      <c r="D17" s="21"/>
      <c r="E17" s="22">
        <f>'BPU_Bloc MT_Etage_TC2'!D17</f>
        <v>0</v>
      </c>
      <c r="F17" s="22">
        <f t="shared" si="0"/>
        <v>0</v>
      </c>
    </row>
    <row r="18" spans="1:6">
      <c r="A18" s="34" t="s">
        <v>452</v>
      </c>
      <c r="B18" s="16" t="s">
        <v>453</v>
      </c>
      <c r="C18" s="29"/>
      <c r="D18" s="30"/>
      <c r="E18" s="22">
        <f>'BPU_Bloc MT_Etage_TC2'!D18</f>
        <v>0</v>
      </c>
      <c r="F18" s="22">
        <f t="shared" si="0"/>
        <v>0</v>
      </c>
    </row>
    <row r="19" spans="1:6" ht="17.45">
      <c r="A19" s="29" t="s">
        <v>454</v>
      </c>
      <c r="B19" s="33" t="s">
        <v>455</v>
      </c>
      <c r="C19" s="29" t="s">
        <v>25</v>
      </c>
      <c r="D19" s="21">
        <v>4.1500000000000004</v>
      </c>
      <c r="E19" s="22">
        <f>'BPU_Bloc MT_Etage_TC2'!D19</f>
        <v>0</v>
      </c>
      <c r="F19" s="22">
        <f t="shared" si="0"/>
        <v>0</v>
      </c>
    </row>
    <row r="20" spans="1:6" ht="17.45">
      <c r="A20" s="29" t="s">
        <v>456</v>
      </c>
      <c r="B20" s="33" t="s">
        <v>457</v>
      </c>
      <c r="C20" s="29" t="s">
        <v>25</v>
      </c>
      <c r="D20" s="21">
        <v>13.26</v>
      </c>
      <c r="E20" s="22">
        <f>'BPU_Bloc MT_Etage_TC2'!D20</f>
        <v>0</v>
      </c>
      <c r="F20" s="22">
        <f t="shared" si="0"/>
        <v>0</v>
      </c>
    </row>
    <row r="21" spans="1:6">
      <c r="A21" s="29"/>
      <c r="B21" s="94" t="s">
        <v>83</v>
      </c>
      <c r="C21" s="161"/>
      <c r="D21" s="35"/>
      <c r="E21" s="22">
        <f>'BPU_Bloc MT_Etage_TC2'!D21</f>
        <v>0</v>
      </c>
      <c r="F21" s="35">
        <f>+SUM(F15:F20)</f>
        <v>0</v>
      </c>
    </row>
    <row r="22" spans="1:6">
      <c r="A22" s="32" t="s">
        <v>84</v>
      </c>
      <c r="B22" s="28" t="s">
        <v>85</v>
      </c>
      <c r="C22" s="29"/>
      <c r="D22" s="30"/>
      <c r="E22" s="22">
        <f>'BPU_Bloc MT_Etage_TC2'!D22</f>
        <v>0</v>
      </c>
      <c r="F22" s="159"/>
    </row>
    <row r="23" spans="1:6">
      <c r="A23" s="3"/>
      <c r="C23" s="44"/>
      <c r="E23" s="22">
        <f>'BPU_Bloc MT_Etage_TC2'!D23</f>
        <v>0</v>
      </c>
    </row>
    <row r="24" spans="1:6">
      <c r="A24" s="32" t="s">
        <v>94</v>
      </c>
      <c r="B24" s="28" t="s">
        <v>95</v>
      </c>
      <c r="C24" s="29"/>
      <c r="D24" s="30"/>
      <c r="E24" s="22">
        <f>'BPU_Bloc MT_Etage_TC2'!D24</f>
        <v>0</v>
      </c>
      <c r="F24" s="159"/>
    </row>
    <row r="25" spans="1:6">
      <c r="A25" s="34" t="s">
        <v>96</v>
      </c>
      <c r="B25" s="28" t="s">
        <v>56</v>
      </c>
      <c r="C25" s="29"/>
      <c r="D25" s="30"/>
      <c r="E25" s="22">
        <f>'BPU_Bloc MT_Etage_TC2'!D25</f>
        <v>0</v>
      </c>
      <c r="F25" s="159"/>
    </row>
    <row r="26" spans="1:6">
      <c r="A26" s="34" t="s">
        <v>331</v>
      </c>
      <c r="B26" s="28" t="s">
        <v>459</v>
      </c>
      <c r="C26" s="29"/>
      <c r="D26" s="30"/>
      <c r="E26" s="22">
        <f>'BPU_Bloc MT_Etage_TC2'!D26</f>
        <v>0</v>
      </c>
      <c r="F26" s="159"/>
    </row>
    <row r="27" spans="1:6" ht="17.45">
      <c r="A27" s="29" t="s">
        <v>460</v>
      </c>
      <c r="B27" s="40" t="s">
        <v>461</v>
      </c>
      <c r="C27" s="29" t="s">
        <v>92</v>
      </c>
      <c r="D27" s="21">
        <v>602.13000000000011</v>
      </c>
      <c r="E27" s="22">
        <f>'BPU_Bloc MT_Etage_TC2'!D27</f>
        <v>0</v>
      </c>
      <c r="F27" s="159">
        <f>+D27*E27</f>
        <v>0</v>
      </c>
    </row>
    <row r="28" spans="1:6" ht="17.45">
      <c r="A28" s="29" t="s">
        <v>102</v>
      </c>
      <c r="B28" s="40" t="s">
        <v>103</v>
      </c>
      <c r="C28" s="29" t="s">
        <v>104</v>
      </c>
      <c r="D28" s="21">
        <v>34</v>
      </c>
      <c r="E28" s="22">
        <f>'BPU_Bloc MT_Etage_TC2'!D28</f>
        <v>0</v>
      </c>
      <c r="F28" s="159">
        <f>+D28*E28</f>
        <v>0</v>
      </c>
    </row>
    <row r="29" spans="1:6">
      <c r="A29" s="44"/>
      <c r="B29" s="94" t="s">
        <v>105</v>
      </c>
      <c r="C29" s="31"/>
      <c r="D29" s="30"/>
      <c r="E29" s="22">
        <f>'BPU_Bloc MT_Etage_TC2'!D29</f>
        <v>0</v>
      </c>
      <c r="F29" s="161">
        <f>SUM(F26:F28)</f>
        <v>0</v>
      </c>
    </row>
    <row r="30" spans="1:6">
      <c r="A30" s="47" t="s">
        <v>344</v>
      </c>
      <c r="B30" s="46" t="s">
        <v>462</v>
      </c>
      <c r="C30" s="29"/>
      <c r="D30" s="21"/>
      <c r="E30" s="22">
        <f>'BPU_Bloc MT_Etage_TC2'!D30</f>
        <v>0</v>
      </c>
      <c r="F30" s="159"/>
    </row>
    <row r="31" spans="1:6">
      <c r="A31" s="47" t="s">
        <v>346</v>
      </c>
      <c r="B31" s="39" t="s">
        <v>110</v>
      </c>
      <c r="C31" s="29"/>
      <c r="D31" s="21"/>
      <c r="E31" s="22">
        <f>'BPU_Bloc MT_Etage_TC2'!D31</f>
        <v>0</v>
      </c>
      <c r="F31" s="159"/>
    </row>
    <row r="32" spans="1:6" ht="17.45">
      <c r="A32" s="44" t="s">
        <v>463</v>
      </c>
      <c r="B32" s="40" t="s">
        <v>342</v>
      </c>
      <c r="C32" s="48" t="s">
        <v>113</v>
      </c>
      <c r="D32" s="21">
        <v>1251.53</v>
      </c>
      <c r="E32" s="22">
        <f>'BPU_Bloc MT_Etage_TC2'!D32</f>
        <v>0</v>
      </c>
      <c r="F32" s="159">
        <f>+D32*E32</f>
        <v>0</v>
      </c>
    </row>
    <row r="33" spans="1:6" ht="17.45">
      <c r="A33" s="44" t="s">
        <v>464</v>
      </c>
      <c r="B33" s="40" t="s">
        <v>465</v>
      </c>
      <c r="C33" s="48" t="s">
        <v>113</v>
      </c>
      <c r="D33" s="21">
        <v>43.59</v>
      </c>
      <c r="E33" s="22">
        <f>'BPU_Bloc MT_Etage_TC2'!D33</f>
        <v>0</v>
      </c>
      <c r="F33" s="159">
        <f>+D33*E33</f>
        <v>0</v>
      </c>
    </row>
    <row r="34" spans="1:6" ht="17.45">
      <c r="A34" s="44" t="s">
        <v>466</v>
      </c>
      <c r="B34" s="39" t="s">
        <v>117</v>
      </c>
      <c r="C34" s="48"/>
      <c r="D34" s="21"/>
      <c r="E34" s="22">
        <f>'BPU_Bloc MT_Etage_TC2'!D34</f>
        <v>0</v>
      </c>
      <c r="F34" s="159"/>
    </row>
    <row r="35" spans="1:6">
      <c r="A35" s="44" t="s">
        <v>467</v>
      </c>
      <c r="B35" s="40" t="s">
        <v>468</v>
      </c>
      <c r="C35" s="29" t="s">
        <v>99</v>
      </c>
      <c r="D35" s="21">
        <v>17</v>
      </c>
      <c r="E35" s="22">
        <f>'BPU_Bloc MT_Etage_TC2'!D35</f>
        <v>0</v>
      </c>
      <c r="F35" s="159">
        <f>+D35*E35</f>
        <v>0</v>
      </c>
    </row>
    <row r="36" spans="1:6">
      <c r="A36" s="44" t="s">
        <v>348</v>
      </c>
      <c r="B36" s="39" t="s">
        <v>123</v>
      </c>
      <c r="C36" s="29"/>
      <c r="D36" s="21"/>
      <c r="E36" s="22">
        <f>'BPU_Bloc MT_Etage_TC2'!D36</f>
        <v>0</v>
      </c>
      <c r="F36" s="159"/>
    </row>
    <row r="37" spans="1:6" ht="17.45">
      <c r="A37" s="44" t="s">
        <v>469</v>
      </c>
      <c r="B37" s="40" t="s">
        <v>125</v>
      </c>
      <c r="C37" s="48" t="s">
        <v>113</v>
      </c>
      <c r="D37" s="21">
        <v>445</v>
      </c>
      <c r="E37" s="22">
        <f>'BPU_Bloc MT_Etage_TC2'!D37</f>
        <v>0</v>
      </c>
      <c r="F37" s="159">
        <f>+D37*E37</f>
        <v>0</v>
      </c>
    </row>
    <row r="38" spans="1:6" ht="17.45">
      <c r="A38" s="44" t="s">
        <v>471</v>
      </c>
      <c r="B38" s="40" t="s">
        <v>131</v>
      </c>
      <c r="C38" s="48" t="s">
        <v>113</v>
      </c>
      <c r="D38" s="21">
        <v>20.420000000000002</v>
      </c>
      <c r="E38" s="22">
        <f>'BPU_Bloc MT_Etage_TC2'!D38</f>
        <v>0</v>
      </c>
      <c r="F38" s="159">
        <f>+D38*E38</f>
        <v>0</v>
      </c>
    </row>
    <row r="39" spans="1:6">
      <c r="A39" s="44"/>
      <c r="B39" s="94" t="s">
        <v>132</v>
      </c>
      <c r="C39" s="31"/>
      <c r="D39" s="30"/>
      <c r="E39" s="22">
        <f>'BPU_Bloc MT_Etage_TC2'!D39</f>
        <v>0</v>
      </c>
      <c r="F39" s="161">
        <f>SUM(F32:F38)</f>
        <v>0</v>
      </c>
    </row>
    <row r="40" spans="1:6">
      <c r="A40" s="44"/>
      <c r="B40" s="31"/>
      <c r="C40" s="31"/>
      <c r="D40" s="30"/>
      <c r="E40" s="22">
        <f>'BPU_Bloc MT_Etage_TC2'!D40</f>
        <v>0</v>
      </c>
      <c r="F40" s="161"/>
    </row>
    <row r="41" spans="1:6">
      <c r="A41" s="47" t="s">
        <v>361</v>
      </c>
      <c r="B41" s="46" t="s">
        <v>459</v>
      </c>
      <c r="C41" s="29"/>
      <c r="D41" s="30"/>
      <c r="E41" s="22">
        <f>'BPU_Bloc MT_Etage_TC2'!D41</f>
        <v>0</v>
      </c>
      <c r="F41" s="159">
        <f t="shared" ref="F41:F68" si="1">+D41*E41</f>
        <v>0</v>
      </c>
    </row>
    <row r="42" spans="1:6">
      <c r="A42" s="47" t="s">
        <v>472</v>
      </c>
      <c r="B42" s="39" t="s">
        <v>354</v>
      </c>
      <c r="C42" s="29"/>
      <c r="D42" s="30"/>
      <c r="E42" s="22">
        <f>'BPU_Bloc MT_Etage_TC2'!D42</f>
        <v>0</v>
      </c>
      <c r="F42" s="159">
        <f t="shared" si="1"/>
        <v>0</v>
      </c>
    </row>
    <row r="43" spans="1:6">
      <c r="A43" s="47"/>
      <c r="B43" s="16" t="s">
        <v>583</v>
      </c>
      <c r="C43" s="29"/>
      <c r="D43" s="21"/>
      <c r="E43" s="22">
        <f>'BPU_Bloc MT_Etage_TC2'!D43</f>
        <v>0</v>
      </c>
      <c r="F43" s="159">
        <f t="shared" si="1"/>
        <v>0</v>
      </c>
    </row>
    <row r="44" spans="1:6">
      <c r="A44" s="44" t="s">
        <v>556</v>
      </c>
      <c r="B44" s="36" t="s">
        <v>584</v>
      </c>
      <c r="C44" s="29" t="s">
        <v>147</v>
      </c>
      <c r="D44" s="21">
        <v>3</v>
      </c>
      <c r="E44" s="22">
        <f>'BPU_Bloc MT_Etage_TC2'!D44</f>
        <v>0</v>
      </c>
      <c r="F44" s="159">
        <f t="shared" si="1"/>
        <v>0</v>
      </c>
    </row>
    <row r="45" spans="1:6">
      <c r="A45" s="44" t="s">
        <v>558</v>
      </c>
      <c r="B45" s="19" t="s">
        <v>585</v>
      </c>
      <c r="C45" s="29" t="s">
        <v>164</v>
      </c>
      <c r="D45" s="21">
        <v>3</v>
      </c>
      <c r="E45" s="22">
        <f>'BPU_Bloc MT_Etage_TC2'!D45</f>
        <v>0</v>
      </c>
      <c r="F45" s="159">
        <f t="shared" si="1"/>
        <v>0</v>
      </c>
    </row>
    <row r="46" spans="1:6">
      <c r="A46" s="44" t="s">
        <v>560</v>
      </c>
      <c r="B46" s="19" t="s">
        <v>561</v>
      </c>
      <c r="C46" s="29" t="s">
        <v>164</v>
      </c>
      <c r="D46" s="21">
        <v>4</v>
      </c>
      <c r="E46" s="22">
        <f>'BPU_Bloc MT_Etage_TC2'!D46</f>
        <v>0</v>
      </c>
      <c r="F46" s="159">
        <f t="shared" si="1"/>
        <v>0</v>
      </c>
    </row>
    <row r="47" spans="1:6">
      <c r="A47" s="44" t="s">
        <v>562</v>
      </c>
      <c r="B47" s="19" t="s">
        <v>563</v>
      </c>
      <c r="C47" s="29" t="s">
        <v>164</v>
      </c>
      <c r="D47" s="21"/>
      <c r="E47" s="22">
        <f>'BPU_Bloc MT_Etage_TC2'!D47</f>
        <v>0</v>
      </c>
      <c r="F47" s="159">
        <f t="shared" si="1"/>
        <v>0</v>
      </c>
    </row>
    <row r="48" spans="1:6">
      <c r="A48" s="44" t="s">
        <v>473</v>
      </c>
      <c r="B48" s="40" t="s">
        <v>474</v>
      </c>
      <c r="C48" s="29" t="s">
        <v>99</v>
      </c>
      <c r="D48" s="21">
        <v>230.4</v>
      </c>
      <c r="E48" s="22">
        <f>'BPU_Bloc MT_Etage_TC2'!D48</f>
        <v>0</v>
      </c>
      <c r="F48" s="159">
        <f t="shared" si="1"/>
        <v>0</v>
      </c>
    </row>
    <row r="49" spans="1:6">
      <c r="A49" s="44" t="s">
        <v>475</v>
      </c>
      <c r="B49" s="39" t="s">
        <v>362</v>
      </c>
      <c r="C49" s="29"/>
      <c r="D49" s="21"/>
      <c r="E49" s="22">
        <f>'BPU_Bloc MT_Etage_TC2'!D49</f>
        <v>0</v>
      </c>
      <c r="F49" s="159">
        <f t="shared" si="1"/>
        <v>0</v>
      </c>
    </row>
    <row r="50" spans="1:6" ht="17.45">
      <c r="A50" s="44" t="s">
        <v>363</v>
      </c>
      <c r="B50" s="40" t="s">
        <v>586</v>
      </c>
      <c r="C50" s="29" t="s">
        <v>92</v>
      </c>
      <c r="D50" s="21">
        <v>297.60000000000002</v>
      </c>
      <c r="E50" s="22">
        <f>'BPU_Bloc MT_Etage_TC2'!D50</f>
        <v>0</v>
      </c>
      <c r="F50" s="159">
        <f t="shared" si="1"/>
        <v>0</v>
      </c>
    </row>
    <row r="51" spans="1:6">
      <c r="A51" s="44" t="s">
        <v>365</v>
      </c>
      <c r="B51" s="33" t="s">
        <v>477</v>
      </c>
      <c r="C51" s="29" t="s">
        <v>99</v>
      </c>
      <c r="D51" s="21">
        <v>19.2</v>
      </c>
      <c r="E51" s="22">
        <f>'BPU_Bloc MT_Etage_TC2'!D51</f>
        <v>0</v>
      </c>
      <c r="F51" s="159">
        <f t="shared" si="1"/>
        <v>0</v>
      </c>
    </row>
    <row r="52" spans="1:6">
      <c r="A52" s="44" t="s">
        <v>367</v>
      </c>
      <c r="B52" s="40" t="s">
        <v>478</v>
      </c>
      <c r="C52" s="29" t="s">
        <v>99</v>
      </c>
      <c r="D52" s="21">
        <v>53.9</v>
      </c>
      <c r="E52" s="22">
        <f>'BPU_Bloc MT_Etage_TC2'!D52</f>
        <v>0</v>
      </c>
      <c r="F52" s="159">
        <f t="shared" si="1"/>
        <v>0</v>
      </c>
    </row>
    <row r="53" spans="1:6">
      <c r="A53" s="44" t="s">
        <v>369</v>
      </c>
      <c r="B53" s="40" t="s">
        <v>479</v>
      </c>
      <c r="C53" s="29" t="s">
        <v>99</v>
      </c>
      <c r="D53" s="21">
        <v>38.4</v>
      </c>
      <c r="E53" s="22">
        <f>'BPU_Bloc MT_Etage_TC2'!D53</f>
        <v>0</v>
      </c>
      <c r="F53" s="159">
        <f t="shared" si="1"/>
        <v>0</v>
      </c>
    </row>
    <row r="54" spans="1:6">
      <c r="A54" s="44" t="s">
        <v>371</v>
      </c>
      <c r="B54" s="33" t="s">
        <v>480</v>
      </c>
      <c r="C54" s="29" t="s">
        <v>99</v>
      </c>
      <c r="D54" s="21">
        <v>32</v>
      </c>
      <c r="E54" s="22">
        <f>'BPU_Bloc MT_Etage_TC2'!D54</f>
        <v>0</v>
      </c>
      <c r="F54" s="159">
        <f t="shared" si="1"/>
        <v>0</v>
      </c>
    </row>
    <row r="55" spans="1:6">
      <c r="A55" s="44"/>
      <c r="B55" s="16" t="s">
        <v>587</v>
      </c>
      <c r="C55" s="29"/>
      <c r="D55" s="21"/>
      <c r="E55" s="22">
        <f>'BPU_Bloc MT_Etage_TC2'!D55</f>
        <v>0</v>
      </c>
      <c r="F55" s="159">
        <f t="shared" si="1"/>
        <v>0</v>
      </c>
    </row>
    <row r="56" spans="1:6">
      <c r="A56" s="47"/>
      <c r="C56" s="29"/>
      <c r="D56" s="21"/>
      <c r="E56" s="22">
        <f>'BPU_Bloc MT_Etage_TC2'!D56</f>
        <v>0</v>
      </c>
      <c r="F56" s="159">
        <f t="shared" si="1"/>
        <v>0</v>
      </c>
    </row>
    <row r="57" spans="1:6">
      <c r="A57" s="44" t="s">
        <v>556</v>
      </c>
      <c r="B57" s="36" t="s">
        <v>584</v>
      </c>
      <c r="C57" s="29" t="s">
        <v>147</v>
      </c>
      <c r="D57" s="21">
        <v>3</v>
      </c>
      <c r="E57" s="22">
        <f>'BPU_Bloc MT_Etage_TC2'!D57</f>
        <v>0</v>
      </c>
      <c r="F57" s="159">
        <f t="shared" si="1"/>
        <v>0</v>
      </c>
    </row>
    <row r="58" spans="1:6">
      <c r="A58" s="44" t="s">
        <v>558</v>
      </c>
      <c r="B58" s="19" t="s">
        <v>585</v>
      </c>
      <c r="C58" s="29" t="s">
        <v>164</v>
      </c>
      <c r="D58" s="21">
        <v>4</v>
      </c>
      <c r="E58" s="22">
        <f>'BPU_Bloc MT_Etage_TC2'!D58</f>
        <v>0</v>
      </c>
      <c r="F58" s="159">
        <f t="shared" si="1"/>
        <v>0</v>
      </c>
    </row>
    <row r="59" spans="1:6">
      <c r="A59" s="44" t="s">
        <v>560</v>
      </c>
      <c r="B59" s="19" t="s">
        <v>561</v>
      </c>
      <c r="C59" s="29" t="s">
        <v>164</v>
      </c>
      <c r="D59" s="21">
        <v>4</v>
      </c>
      <c r="E59" s="22">
        <f>'BPU_Bloc MT_Etage_TC2'!D59</f>
        <v>0</v>
      </c>
      <c r="F59" s="159">
        <f t="shared" si="1"/>
        <v>0</v>
      </c>
    </row>
    <row r="60" spans="1:6">
      <c r="A60" s="44" t="s">
        <v>562</v>
      </c>
      <c r="B60" s="19" t="s">
        <v>563</v>
      </c>
      <c r="C60" s="29" t="s">
        <v>164</v>
      </c>
      <c r="D60" s="21"/>
      <c r="E60" s="22">
        <f>'BPU_Bloc MT_Etage_TC2'!D60</f>
        <v>0</v>
      </c>
      <c r="F60" s="159">
        <f t="shared" si="1"/>
        <v>0</v>
      </c>
    </row>
    <row r="61" spans="1:6">
      <c r="A61" s="44" t="s">
        <v>473</v>
      </c>
      <c r="B61" s="40" t="s">
        <v>474</v>
      </c>
      <c r="C61" s="29" t="s">
        <v>99</v>
      </c>
      <c r="D61" s="21">
        <v>50</v>
      </c>
      <c r="E61" s="22">
        <f>'BPU_Bloc MT_Etage_TC2'!D61</f>
        <v>0</v>
      </c>
      <c r="F61" s="159">
        <f t="shared" si="1"/>
        <v>0</v>
      </c>
    </row>
    <row r="62" spans="1:6">
      <c r="A62" s="44" t="s">
        <v>475</v>
      </c>
      <c r="B62" s="39" t="s">
        <v>362</v>
      </c>
      <c r="C62" s="29"/>
      <c r="D62" s="21"/>
      <c r="E62" s="22">
        <f>'BPU_Bloc MT_Etage_TC2'!D62</f>
        <v>0</v>
      </c>
      <c r="F62" s="159">
        <f t="shared" si="1"/>
        <v>0</v>
      </c>
    </row>
    <row r="63" spans="1:6" ht="17.45">
      <c r="A63" s="44" t="s">
        <v>363</v>
      </c>
      <c r="B63" s="40" t="s">
        <v>586</v>
      </c>
      <c r="C63" s="29" t="s">
        <v>92</v>
      </c>
      <c r="D63" s="21">
        <v>248.71</v>
      </c>
      <c r="E63" s="22">
        <f>'BPU_Bloc MT_Etage_TC2'!D63</f>
        <v>0</v>
      </c>
      <c r="F63" s="159">
        <f t="shared" si="1"/>
        <v>0</v>
      </c>
    </row>
    <row r="64" spans="1:6">
      <c r="A64" s="44" t="s">
        <v>365</v>
      </c>
      <c r="B64" s="33" t="s">
        <v>477</v>
      </c>
      <c r="C64" s="29" t="s">
        <v>99</v>
      </c>
      <c r="D64" s="21">
        <v>20.9</v>
      </c>
      <c r="E64" s="22">
        <f>'BPU_Bloc MT_Etage_TC2'!D64</f>
        <v>0</v>
      </c>
      <c r="F64" s="159">
        <f t="shared" si="1"/>
        <v>0</v>
      </c>
    </row>
    <row r="65" spans="1:6">
      <c r="A65" s="44" t="s">
        <v>367</v>
      </c>
      <c r="B65" s="40" t="s">
        <v>478</v>
      </c>
      <c r="C65" s="29" t="s">
        <v>99</v>
      </c>
      <c r="D65" s="21">
        <v>38.200000000000003</v>
      </c>
      <c r="E65" s="22">
        <f>'BPU_Bloc MT_Etage_TC2'!D65</f>
        <v>0</v>
      </c>
      <c r="F65" s="159">
        <f t="shared" si="1"/>
        <v>0</v>
      </c>
    </row>
    <row r="66" spans="1:6">
      <c r="A66" s="44" t="s">
        <v>369</v>
      </c>
      <c r="B66" s="40" t="s">
        <v>479</v>
      </c>
      <c r="C66" s="29" t="s">
        <v>99</v>
      </c>
      <c r="D66" s="21">
        <v>52.6</v>
      </c>
      <c r="E66" s="22">
        <f>'BPU_Bloc MT_Etage_TC2'!D66</f>
        <v>0</v>
      </c>
      <c r="F66" s="159">
        <f t="shared" si="1"/>
        <v>0</v>
      </c>
    </row>
    <row r="67" spans="1:6">
      <c r="A67" s="44" t="s">
        <v>371</v>
      </c>
      <c r="B67" s="33" t="s">
        <v>480</v>
      </c>
      <c r="C67" s="29" t="s">
        <v>99</v>
      </c>
      <c r="D67" s="21">
        <v>24</v>
      </c>
      <c r="E67" s="22">
        <f>'BPU_Bloc MT_Etage_TC2'!D67</f>
        <v>0</v>
      </c>
      <c r="F67" s="159">
        <f t="shared" si="1"/>
        <v>0</v>
      </c>
    </row>
    <row r="68" spans="1:6">
      <c r="A68" s="47"/>
      <c r="B68" s="39"/>
      <c r="C68" s="29"/>
      <c r="D68" s="49"/>
      <c r="E68" s="22">
        <f>'BPU_Bloc MT_Etage_TC2'!D68</f>
        <v>0</v>
      </c>
      <c r="F68" s="159">
        <f t="shared" si="1"/>
        <v>0</v>
      </c>
    </row>
    <row r="69" spans="1:6">
      <c r="A69" s="44"/>
      <c r="B69" s="94" t="s">
        <v>481</v>
      </c>
      <c r="C69" s="31"/>
      <c r="D69" s="30"/>
      <c r="E69" s="22">
        <f>'BPU_Bloc MT_Etage_TC2'!D69</f>
        <v>0</v>
      </c>
      <c r="F69" s="161">
        <f>SUM(F43:F68)</f>
        <v>0</v>
      </c>
    </row>
    <row r="70" spans="1:6">
      <c r="A70" s="45" t="s">
        <v>373</v>
      </c>
      <c r="B70" s="46" t="s">
        <v>374</v>
      </c>
      <c r="C70" s="29"/>
      <c r="D70" s="49"/>
      <c r="E70" s="22">
        <f>'BPU_Bloc MT_Etage_TC2'!D70</f>
        <v>0</v>
      </c>
      <c r="F70" s="159"/>
    </row>
    <row r="71" spans="1:6">
      <c r="A71" s="45" t="s">
        <v>375</v>
      </c>
      <c r="B71" s="46" t="s">
        <v>56</v>
      </c>
      <c r="C71" s="29"/>
      <c r="D71" s="49"/>
      <c r="E71" s="22">
        <f>'BPU_Bloc MT_Etage_TC2'!D71</f>
        <v>0</v>
      </c>
      <c r="F71" s="159"/>
    </row>
    <row r="72" spans="1:6">
      <c r="A72" s="44" t="s">
        <v>484</v>
      </c>
      <c r="B72" s="46" t="s">
        <v>485</v>
      </c>
      <c r="C72" s="29"/>
      <c r="D72" s="49"/>
      <c r="E72" s="22">
        <f>'BPU_Bloc MT_Etage_TC2'!D72</f>
        <v>0</v>
      </c>
      <c r="F72" s="159"/>
    </row>
    <row r="73" spans="1:6" ht="17.45">
      <c r="A73" s="44" t="s">
        <v>482</v>
      </c>
      <c r="B73" s="40" t="s">
        <v>565</v>
      </c>
      <c r="C73" s="29" t="s">
        <v>92</v>
      </c>
      <c r="D73" s="21">
        <v>454</v>
      </c>
      <c r="E73" s="22">
        <f>'BPU_Bloc MT_Etage_TC2'!D73</f>
        <v>0</v>
      </c>
      <c r="F73" s="159">
        <f>+D73*E73</f>
        <v>0</v>
      </c>
    </row>
    <row r="74" spans="1:6">
      <c r="A74" s="44"/>
      <c r="B74" s="94" t="s">
        <v>488</v>
      </c>
      <c r="C74" s="31"/>
      <c r="D74" s="30"/>
      <c r="E74" s="22">
        <f>'BPU_Bloc MT_Etage_TC2'!D74</f>
        <v>0</v>
      </c>
      <c r="F74" s="161">
        <f>SUM(F72:F73)</f>
        <v>0</v>
      </c>
    </row>
    <row r="75" spans="1:6">
      <c r="A75" s="44"/>
      <c r="B75" s="44"/>
      <c r="C75" s="31"/>
      <c r="D75" s="30"/>
      <c r="E75" s="22">
        <f>'BPU_Bloc MT_Etage_TC2'!D75</f>
        <v>0</v>
      </c>
      <c r="F75" s="159"/>
    </row>
    <row r="76" spans="1:6">
      <c r="A76" s="45" t="s">
        <v>140</v>
      </c>
      <c r="B76" s="46" t="s">
        <v>141</v>
      </c>
      <c r="C76" s="29"/>
      <c r="D76" s="30"/>
      <c r="E76" s="22">
        <f>'BPU_Bloc MT_Etage_TC2'!D76</f>
        <v>0</v>
      </c>
      <c r="F76" s="159"/>
    </row>
    <row r="77" spans="1:6">
      <c r="A77" s="47" t="s">
        <v>381</v>
      </c>
      <c r="B77" s="46" t="s">
        <v>462</v>
      </c>
      <c r="C77" s="29"/>
      <c r="D77" s="30"/>
      <c r="E77" s="22">
        <f>'BPU_Bloc MT_Etage_TC2'!D77</f>
        <v>0</v>
      </c>
      <c r="F77" s="159"/>
    </row>
    <row r="78" spans="1:6">
      <c r="A78" s="47" t="s">
        <v>501</v>
      </c>
      <c r="B78" s="46" t="s">
        <v>502</v>
      </c>
      <c r="C78" s="29"/>
      <c r="D78" s="30"/>
      <c r="E78" s="22">
        <f>'BPU_Bloc MT_Etage_TC2'!D78</f>
        <v>0</v>
      </c>
      <c r="F78" s="159"/>
    </row>
    <row r="79" spans="1:6" ht="45" customHeight="1">
      <c r="A79" s="44" t="s">
        <v>503</v>
      </c>
      <c r="B79" s="19" t="s">
        <v>566</v>
      </c>
      <c r="C79" s="29" t="s">
        <v>147</v>
      </c>
      <c r="D79" s="21">
        <v>6</v>
      </c>
      <c r="E79" s="22">
        <f>'BPU_Bloc MT_Etage_TC2'!D79</f>
        <v>0</v>
      </c>
      <c r="F79" s="159">
        <f t="shared" ref="F79:F87" si="2">+D79*E79</f>
        <v>0</v>
      </c>
    </row>
    <row r="80" spans="1:6" ht="33.6">
      <c r="A80" s="44" t="s">
        <v>505</v>
      </c>
      <c r="B80" s="33" t="s">
        <v>567</v>
      </c>
      <c r="C80" s="29" t="s">
        <v>164</v>
      </c>
      <c r="D80" s="21">
        <v>5</v>
      </c>
      <c r="E80" s="22">
        <f>'BPU_Bloc MT_Etage_TC2'!D80</f>
        <v>0</v>
      </c>
      <c r="F80" s="159">
        <f t="shared" si="2"/>
        <v>0</v>
      </c>
    </row>
    <row r="81" spans="1:6" ht="33.6">
      <c r="A81" s="44" t="s">
        <v>507</v>
      </c>
      <c r="B81" s="33" t="s">
        <v>568</v>
      </c>
      <c r="C81" s="29" t="s">
        <v>164</v>
      </c>
      <c r="D81" s="21">
        <v>0</v>
      </c>
      <c r="E81" s="22">
        <f>'BPU_Bloc MT_Etage_TC2'!D81</f>
        <v>0</v>
      </c>
      <c r="F81" s="159">
        <f t="shared" si="2"/>
        <v>0</v>
      </c>
    </row>
    <row r="82" spans="1:6" ht="33.6">
      <c r="A82" s="44" t="s">
        <v>569</v>
      </c>
      <c r="B82" s="33" t="s">
        <v>570</v>
      </c>
      <c r="C82" s="29" t="s">
        <v>164</v>
      </c>
      <c r="D82" s="21">
        <v>4</v>
      </c>
      <c r="E82" s="22">
        <f>'BPU_Bloc MT_Etage_TC2'!D82</f>
        <v>0</v>
      </c>
      <c r="F82" s="159">
        <f t="shared" si="2"/>
        <v>0</v>
      </c>
    </row>
    <row r="83" spans="1:6" ht="33.6">
      <c r="A83" s="44" t="s">
        <v>571</v>
      </c>
      <c r="B83" s="33" t="s">
        <v>572</v>
      </c>
      <c r="C83" s="29" t="s">
        <v>164</v>
      </c>
      <c r="D83" s="21">
        <v>4</v>
      </c>
      <c r="E83" s="22">
        <f>'BPU_Bloc MT_Etage_TC2'!D83</f>
        <v>0</v>
      </c>
      <c r="F83" s="159">
        <f t="shared" si="2"/>
        <v>0</v>
      </c>
    </row>
    <row r="84" spans="1:6">
      <c r="A84" s="47" t="s">
        <v>509</v>
      </c>
      <c r="B84" s="16" t="s">
        <v>510</v>
      </c>
      <c r="C84" s="29"/>
      <c r="D84" s="21"/>
      <c r="E84" s="22">
        <f>'BPU_Bloc MT_Etage_TC2'!D84</f>
        <v>0</v>
      </c>
      <c r="F84" s="159">
        <f t="shared" si="2"/>
        <v>0</v>
      </c>
    </row>
    <row r="85" spans="1:6" ht="33.6">
      <c r="A85" s="53" t="s">
        <v>511</v>
      </c>
      <c r="B85" s="33" t="s">
        <v>573</v>
      </c>
      <c r="C85" s="18" t="s">
        <v>164</v>
      </c>
      <c r="D85" s="21">
        <v>23</v>
      </c>
      <c r="E85" s="22">
        <f>'BPU_Bloc MT_Etage_TC2'!D85</f>
        <v>0</v>
      </c>
      <c r="F85" s="159">
        <f t="shared" si="2"/>
        <v>0</v>
      </c>
    </row>
    <row r="86" spans="1:6" ht="33.6">
      <c r="A86" s="53" t="s">
        <v>513</v>
      </c>
      <c r="B86" s="33" t="s">
        <v>574</v>
      </c>
      <c r="C86" s="18" t="s">
        <v>164</v>
      </c>
      <c r="D86" s="21"/>
      <c r="E86" s="22">
        <f>'BPU_Bloc MT_Etage_TC2'!D86</f>
        <v>0</v>
      </c>
      <c r="F86" s="159">
        <f t="shared" si="2"/>
        <v>0</v>
      </c>
    </row>
    <row r="87" spans="1:6" ht="33.6">
      <c r="A87" s="53" t="s">
        <v>515</v>
      </c>
      <c r="B87" s="33" t="s">
        <v>575</v>
      </c>
      <c r="C87" s="18" t="s">
        <v>164</v>
      </c>
      <c r="D87" s="21">
        <v>4</v>
      </c>
      <c r="E87" s="22">
        <f>'BPU_Bloc MT_Etage_TC2'!D87</f>
        <v>0</v>
      </c>
      <c r="F87" s="159">
        <f t="shared" si="2"/>
        <v>0</v>
      </c>
    </row>
    <row r="88" spans="1:6">
      <c r="A88" s="47" t="s">
        <v>521</v>
      </c>
      <c r="B88" s="39" t="s">
        <v>183</v>
      </c>
      <c r="C88" s="29"/>
      <c r="D88" s="30"/>
      <c r="E88" s="22">
        <f>'BPU_Bloc MT_Etage_TC2'!D88</f>
        <v>0</v>
      </c>
      <c r="F88" s="159"/>
    </row>
    <row r="89" spans="1:6">
      <c r="A89" s="44" t="s">
        <v>576</v>
      </c>
      <c r="B89" s="152" t="s">
        <v>577</v>
      </c>
      <c r="C89" s="29" t="s">
        <v>99</v>
      </c>
      <c r="D89" s="21">
        <v>34</v>
      </c>
      <c r="E89" s="22">
        <f>'BPU_Bloc MT_Etage_TC2'!D89</f>
        <v>0</v>
      </c>
      <c r="F89" s="159">
        <f>+E89*D89</f>
        <v>0</v>
      </c>
    </row>
    <row r="90" spans="1:6">
      <c r="A90" s="44" t="s">
        <v>578</v>
      </c>
      <c r="B90" s="40" t="s">
        <v>579</v>
      </c>
      <c r="C90" s="29" t="s">
        <v>99</v>
      </c>
      <c r="D90" s="21"/>
      <c r="E90" s="22">
        <f>'BPU_Bloc MT_Etage_TC2'!D90</f>
        <v>0</v>
      </c>
      <c r="F90" s="159">
        <f>+E90*D90</f>
        <v>0</v>
      </c>
    </row>
    <row r="91" spans="1:6">
      <c r="A91" s="44" t="s">
        <v>522</v>
      </c>
      <c r="B91" s="40" t="s">
        <v>189</v>
      </c>
      <c r="C91" s="29" t="s">
        <v>190</v>
      </c>
      <c r="D91" s="21">
        <v>68</v>
      </c>
      <c r="E91" s="22">
        <f>'BPU_Bloc MT_Etage_TC2'!D91</f>
        <v>0</v>
      </c>
      <c r="F91" s="159">
        <f>+E91*D91</f>
        <v>0</v>
      </c>
    </row>
    <row r="92" spans="1:6">
      <c r="A92" s="44" t="s">
        <v>523</v>
      </c>
      <c r="B92" s="40" t="s">
        <v>398</v>
      </c>
      <c r="C92" s="29" t="s">
        <v>99</v>
      </c>
      <c r="D92" s="21">
        <v>50.5</v>
      </c>
      <c r="E92" s="22">
        <f>'BPU_Bloc MT_Etage_TC2'!D92</f>
        <v>0</v>
      </c>
      <c r="F92" s="159">
        <f>+E92*D92</f>
        <v>0</v>
      </c>
    </row>
    <row r="93" spans="1:6">
      <c r="A93" s="44" t="s">
        <v>524</v>
      </c>
      <c r="B93" s="40" t="s">
        <v>194</v>
      </c>
      <c r="C93" s="29" t="s">
        <v>232</v>
      </c>
      <c r="D93" s="21">
        <v>12</v>
      </c>
      <c r="E93" s="22">
        <f>'BPU_Bloc MT_Etage_TC2'!D93</f>
        <v>0</v>
      </c>
      <c r="F93" s="159">
        <f>+E93*D93</f>
        <v>0</v>
      </c>
    </row>
    <row r="94" spans="1:6">
      <c r="A94" s="44"/>
      <c r="B94" s="94" t="s">
        <v>197</v>
      </c>
      <c r="C94" s="31"/>
      <c r="D94" s="30"/>
      <c r="E94" s="22">
        <f>'BPU_Bloc MT_Etage_TC2'!D94</f>
        <v>0</v>
      </c>
      <c r="F94" s="161">
        <f>SUM(F77:F93)</f>
        <v>0</v>
      </c>
    </row>
    <row r="95" spans="1:6">
      <c r="A95" s="44"/>
      <c r="B95" s="44"/>
      <c r="C95" s="44"/>
      <c r="D95" s="30"/>
      <c r="E95" s="22">
        <f>'BPU_Bloc MT_Etage_TC2'!D95</f>
        <v>0</v>
      </c>
      <c r="F95" s="159"/>
    </row>
    <row r="96" spans="1:6">
      <c r="A96" s="47" t="s">
        <v>526</v>
      </c>
      <c r="B96" s="46" t="s">
        <v>462</v>
      </c>
      <c r="C96" s="29"/>
      <c r="D96" s="21"/>
      <c r="E96" s="22">
        <f>'BPU_Bloc MT_Etage_TC2'!D96</f>
        <v>0</v>
      </c>
      <c r="F96" s="159"/>
    </row>
    <row r="97" spans="1:6" ht="17.45">
      <c r="A97" s="44" t="s">
        <v>527</v>
      </c>
      <c r="B97" s="40" t="s">
        <v>580</v>
      </c>
      <c r="C97" s="29" t="s">
        <v>203</v>
      </c>
      <c r="D97" s="21">
        <v>384</v>
      </c>
      <c r="E97" s="22">
        <f>'BPU_Bloc MT_Etage_TC2'!D97</f>
        <v>0</v>
      </c>
      <c r="F97" s="159">
        <f>+D97*E97</f>
        <v>0</v>
      </c>
    </row>
    <row r="98" spans="1:6">
      <c r="A98" s="44"/>
      <c r="B98" s="94" t="s">
        <v>213</v>
      </c>
      <c r="C98" s="31"/>
      <c r="D98" s="30"/>
      <c r="E98" s="22">
        <f>'BPU_Bloc MT_Etage_TC2'!D98</f>
        <v>0</v>
      </c>
      <c r="F98" s="161">
        <f>SUM(F96:F97)</f>
        <v>0</v>
      </c>
    </row>
    <row r="99" spans="1:6">
      <c r="A99" s="44"/>
      <c r="B99" s="54"/>
      <c r="C99" s="44"/>
      <c r="D99" s="30"/>
      <c r="E99" s="22">
        <f>'BPU_Bloc MT_Etage_TC2'!D99</f>
        <v>0</v>
      </c>
      <c r="F99" s="159"/>
    </row>
    <row r="100" spans="1:6">
      <c r="A100" s="45" t="s">
        <v>214</v>
      </c>
      <c r="B100" s="46" t="s">
        <v>215</v>
      </c>
      <c r="C100" s="29"/>
      <c r="D100" s="30"/>
      <c r="E100" s="22">
        <f>'BPU_Bloc MT_Etage_TC2'!D100</f>
        <v>0</v>
      </c>
      <c r="F100" s="159"/>
    </row>
    <row r="101" spans="1:6">
      <c r="A101" s="47" t="s">
        <v>405</v>
      </c>
      <c r="B101" s="46" t="s">
        <v>462</v>
      </c>
      <c r="C101" s="29"/>
      <c r="D101" s="30"/>
      <c r="E101" s="22">
        <f>'BPU_Bloc MT_Etage_TC2'!D101</f>
        <v>0</v>
      </c>
      <c r="F101" s="159"/>
    </row>
    <row r="102" spans="1:6">
      <c r="A102" s="47" t="s">
        <v>406</v>
      </c>
      <c r="B102" s="39" t="s">
        <v>218</v>
      </c>
      <c r="C102" s="29"/>
      <c r="D102" s="30"/>
      <c r="E102" s="22">
        <f>'BPU_Bloc MT_Etage_TC2'!D102</f>
        <v>0</v>
      </c>
      <c r="F102" s="159"/>
    </row>
    <row r="103" spans="1:6" ht="33.6">
      <c r="A103" s="44" t="s">
        <v>530</v>
      </c>
      <c r="B103" s="33" t="s">
        <v>531</v>
      </c>
      <c r="C103" s="29" t="s">
        <v>221</v>
      </c>
      <c r="D103" s="21">
        <v>1</v>
      </c>
      <c r="E103" s="22">
        <f>'BPU_Bloc MT_Etage_TC2'!D103</f>
        <v>0</v>
      </c>
      <c r="F103" s="159">
        <f>+D103*E103</f>
        <v>0</v>
      </c>
    </row>
    <row r="104" spans="1:6">
      <c r="A104" s="47" t="s">
        <v>533</v>
      </c>
      <c r="B104" s="39" t="s">
        <v>225</v>
      </c>
      <c r="C104" s="29"/>
      <c r="D104" s="29"/>
      <c r="E104" s="22">
        <f>'BPU_Bloc MT_Etage_TC2'!D104</f>
        <v>0</v>
      </c>
      <c r="F104" s="159"/>
    </row>
    <row r="105" spans="1:6" ht="33.6">
      <c r="A105" s="44" t="s">
        <v>534</v>
      </c>
      <c r="B105" s="33" t="s">
        <v>535</v>
      </c>
      <c r="C105" s="29" t="s">
        <v>221</v>
      </c>
      <c r="D105" s="21">
        <v>1</v>
      </c>
      <c r="E105" s="22">
        <f>'BPU_Bloc MT_Etage_TC2'!D105</f>
        <v>0</v>
      </c>
      <c r="F105" s="159">
        <f>+D105*E105</f>
        <v>0</v>
      </c>
    </row>
    <row r="106" spans="1:6">
      <c r="A106" s="47" t="s">
        <v>536</v>
      </c>
      <c r="B106" s="46" t="s">
        <v>229</v>
      </c>
      <c r="C106" s="29"/>
      <c r="D106" s="30"/>
      <c r="E106" s="22">
        <f>'BPU_Bloc MT_Etage_TC2'!D106</f>
        <v>0</v>
      </c>
      <c r="F106" s="159"/>
    </row>
    <row r="107" spans="1:6">
      <c r="A107" s="44" t="s">
        <v>537</v>
      </c>
      <c r="B107" s="40" t="s">
        <v>231</v>
      </c>
      <c r="C107" s="29" t="s">
        <v>164</v>
      </c>
      <c r="D107" s="21">
        <v>4</v>
      </c>
      <c r="E107" s="22">
        <f>'BPU_Bloc MT_Etage_TC2'!D107</f>
        <v>0</v>
      </c>
      <c r="F107" s="159">
        <f>+D107*E107</f>
        <v>0</v>
      </c>
    </row>
    <row r="108" spans="1:6">
      <c r="A108" s="44" t="s">
        <v>538</v>
      </c>
      <c r="B108" s="40" t="s">
        <v>234</v>
      </c>
      <c r="C108" s="29" t="s">
        <v>164</v>
      </c>
      <c r="D108" s="21"/>
      <c r="E108" s="22">
        <f>'BPU_Bloc MT_Etage_TC2'!D108</f>
        <v>0</v>
      </c>
      <c r="F108" s="159">
        <f>+D108*E108</f>
        <v>0</v>
      </c>
    </row>
    <row r="109" spans="1:6">
      <c r="A109" s="44" t="s">
        <v>539</v>
      </c>
      <c r="B109" s="40" t="s">
        <v>236</v>
      </c>
      <c r="C109" s="29" t="s">
        <v>164</v>
      </c>
      <c r="D109" s="21">
        <v>5</v>
      </c>
      <c r="E109" s="22">
        <f>'BPU_Bloc MT_Etage_TC2'!D109</f>
        <v>0</v>
      </c>
      <c r="F109" s="159">
        <f>+D109*E109</f>
        <v>0</v>
      </c>
    </row>
    <row r="110" spans="1:6">
      <c r="A110" s="44" t="s">
        <v>540</v>
      </c>
      <c r="B110" s="40" t="s">
        <v>238</v>
      </c>
      <c r="C110" s="29" t="s">
        <v>164</v>
      </c>
      <c r="D110" s="21"/>
      <c r="E110" s="22">
        <f>'BPU_Bloc MT_Etage_TC2'!D110</f>
        <v>0</v>
      </c>
      <c r="F110" s="159">
        <f>+D110*E110</f>
        <v>0</v>
      </c>
    </row>
    <row r="111" spans="1:6">
      <c r="A111" s="44" t="s">
        <v>581</v>
      </c>
      <c r="B111" s="40" t="s">
        <v>240</v>
      </c>
      <c r="C111" s="29" t="s">
        <v>164</v>
      </c>
      <c r="D111" s="21">
        <v>3</v>
      </c>
      <c r="E111" s="22">
        <f>'BPU_Bloc MT_Etage_TC2'!D111</f>
        <v>0</v>
      </c>
      <c r="F111" s="159">
        <f>+D111*E111</f>
        <v>0</v>
      </c>
    </row>
    <row r="112" spans="1:6">
      <c r="A112" s="44"/>
      <c r="B112" s="94" t="s">
        <v>241</v>
      </c>
      <c r="C112" s="31"/>
      <c r="D112" s="30"/>
      <c r="E112" s="22">
        <f>'BPU_Bloc MT_Etage_TC2'!D112</f>
        <v>0</v>
      </c>
      <c r="F112" s="161">
        <f>SUM(F101:F111)</f>
        <v>0</v>
      </c>
    </row>
    <row r="113" spans="1:6">
      <c r="A113" s="55"/>
      <c r="B113" s="56"/>
      <c r="C113" s="57"/>
      <c r="D113" s="58"/>
      <c r="E113" s="22">
        <f>'BPU_Bloc MT_Etage_TC2'!D113</f>
        <v>0</v>
      </c>
      <c r="F113" s="4"/>
    </row>
    <row r="114" spans="1:6">
      <c r="A114" s="15" t="s">
        <v>242</v>
      </c>
      <c r="B114" s="60" t="s">
        <v>243</v>
      </c>
      <c r="C114" s="31"/>
      <c r="D114" s="30"/>
      <c r="E114" s="22">
        <f>'BPU_Bloc MT_Etage_TC2'!D114</f>
        <v>0</v>
      </c>
      <c r="F114" s="67"/>
    </row>
    <row r="115" spans="1:6">
      <c r="A115" s="34" t="s">
        <v>541</v>
      </c>
      <c r="B115" s="39" t="s">
        <v>485</v>
      </c>
      <c r="C115" s="34"/>
      <c r="D115" s="68"/>
      <c r="E115" s="22">
        <f>'BPU_Bloc MT_Etage_TC2'!D115</f>
        <v>0</v>
      </c>
      <c r="F115" s="164"/>
    </row>
    <row r="116" spans="1:6">
      <c r="A116" s="29" t="s">
        <v>246</v>
      </c>
      <c r="B116" s="39" t="s">
        <v>247</v>
      </c>
      <c r="C116" s="13"/>
      <c r="D116" s="16"/>
      <c r="E116" s="22">
        <f>'BPU_Bloc MT_Etage_TC2'!D116</f>
        <v>0</v>
      </c>
      <c r="F116" s="158"/>
    </row>
    <row r="117" spans="1:6">
      <c r="A117" s="34" t="s">
        <v>256</v>
      </c>
      <c r="B117" s="16" t="s">
        <v>542</v>
      </c>
      <c r="C117" s="29"/>
      <c r="D117" s="61"/>
      <c r="E117" s="22">
        <f>'BPU_Bloc MT_Etage_TC2'!D117</f>
        <v>0</v>
      </c>
      <c r="F117" s="163"/>
    </row>
    <row r="118" spans="1:6" ht="50.45">
      <c r="A118" s="29" t="s">
        <v>543</v>
      </c>
      <c r="B118" s="33" t="s">
        <v>544</v>
      </c>
      <c r="C118" s="29" t="s">
        <v>221</v>
      </c>
      <c r="D118" s="21">
        <v>1</v>
      </c>
      <c r="E118" s="22">
        <f>'BPU_Bloc MT_Etage_TC2'!D118</f>
        <v>0</v>
      </c>
      <c r="F118" s="165">
        <f>+E118*D118</f>
        <v>0</v>
      </c>
    </row>
    <row r="119" spans="1:6">
      <c r="A119" s="34" t="s">
        <v>260</v>
      </c>
      <c r="B119" s="16" t="s">
        <v>261</v>
      </c>
      <c r="C119" s="29"/>
      <c r="D119" s="21"/>
      <c r="E119" s="22">
        <f>'BPU_Bloc MT_Etage_TC2'!D119</f>
        <v>0</v>
      </c>
      <c r="F119" s="165"/>
    </row>
    <row r="120" spans="1:6">
      <c r="A120" s="34" t="s">
        <v>260</v>
      </c>
      <c r="B120" s="19" t="s">
        <v>545</v>
      </c>
      <c r="C120" s="29" t="s">
        <v>221</v>
      </c>
      <c r="D120" s="21">
        <v>1</v>
      </c>
      <c r="E120" s="22">
        <f>'BPU_Bloc MT_Etage_TC2'!D120</f>
        <v>0</v>
      </c>
      <c r="F120" s="165">
        <f>+E120*D120</f>
        <v>0</v>
      </c>
    </row>
    <row r="121" spans="1:6">
      <c r="A121" s="34" t="s">
        <v>263</v>
      </c>
      <c r="B121" s="39" t="s">
        <v>264</v>
      </c>
      <c r="C121" s="29"/>
      <c r="D121" s="21"/>
      <c r="E121" s="22">
        <f>'BPU_Bloc MT_Etage_TC2'!D121</f>
        <v>0</v>
      </c>
      <c r="F121" s="165"/>
    </row>
    <row r="122" spans="1:6">
      <c r="A122" s="29" t="s">
        <v>265</v>
      </c>
      <c r="B122" s="19" t="s">
        <v>266</v>
      </c>
      <c r="C122" s="29" t="s">
        <v>221</v>
      </c>
      <c r="D122" s="21">
        <v>1</v>
      </c>
      <c r="E122" s="22">
        <f>'BPU_Bloc MT_Etage_TC2'!D122</f>
        <v>0</v>
      </c>
      <c r="F122" s="165">
        <f t="shared" ref="F122:F139" si="3">+E122*D122</f>
        <v>0</v>
      </c>
    </row>
    <row r="123" spans="1:6">
      <c r="A123" s="29" t="s">
        <v>267</v>
      </c>
      <c r="B123" s="33" t="s">
        <v>268</v>
      </c>
      <c r="C123" s="29" t="s">
        <v>221</v>
      </c>
      <c r="D123" s="21">
        <v>1</v>
      </c>
      <c r="E123" s="22">
        <f>'BPU_Bloc MT_Etage_TC2'!D123</f>
        <v>0</v>
      </c>
      <c r="F123" s="165">
        <f t="shared" si="3"/>
        <v>0</v>
      </c>
    </row>
    <row r="124" spans="1:6">
      <c r="A124" s="29" t="s">
        <v>269</v>
      </c>
      <c r="B124" s="33" t="s">
        <v>546</v>
      </c>
      <c r="C124" s="29" t="s">
        <v>221</v>
      </c>
      <c r="D124" s="21">
        <v>1</v>
      </c>
      <c r="E124" s="22">
        <f>'BPU_Bloc MT_Etage_TC2'!D124</f>
        <v>0</v>
      </c>
      <c r="F124" s="165">
        <f t="shared" si="3"/>
        <v>0</v>
      </c>
    </row>
    <row r="125" spans="1:6">
      <c r="A125" s="29" t="s">
        <v>271</v>
      </c>
      <c r="B125" s="33" t="s">
        <v>272</v>
      </c>
      <c r="C125" s="29" t="s">
        <v>221</v>
      </c>
      <c r="D125" s="21">
        <v>1</v>
      </c>
      <c r="E125" s="22">
        <f>'BPU_Bloc MT_Etage_TC2'!D125</f>
        <v>0</v>
      </c>
      <c r="F125" s="165">
        <f t="shared" si="3"/>
        <v>0</v>
      </c>
    </row>
    <row r="126" spans="1:6">
      <c r="A126" s="34" t="s">
        <v>277</v>
      </c>
      <c r="B126" s="39" t="s">
        <v>278</v>
      </c>
      <c r="C126" s="29"/>
      <c r="D126" s="21"/>
      <c r="E126" s="22">
        <f>'BPU_Bloc MT_Etage_TC2'!D126</f>
        <v>0</v>
      </c>
      <c r="F126" s="165">
        <f t="shared" si="3"/>
        <v>0</v>
      </c>
    </row>
    <row r="127" spans="1:6">
      <c r="A127" s="29" t="s">
        <v>279</v>
      </c>
      <c r="B127" s="38" t="s">
        <v>280</v>
      </c>
      <c r="C127" s="29" t="s">
        <v>232</v>
      </c>
      <c r="D127" s="21">
        <v>20</v>
      </c>
      <c r="E127" s="22">
        <f>'BPU_Bloc MT_Etage_TC2'!D127</f>
        <v>0</v>
      </c>
      <c r="F127" s="165">
        <f t="shared" si="3"/>
        <v>0</v>
      </c>
    </row>
    <row r="128" spans="1:6">
      <c r="A128" s="29" t="s">
        <v>283</v>
      </c>
      <c r="B128" s="63" t="s">
        <v>284</v>
      </c>
      <c r="C128" s="29" t="s">
        <v>232</v>
      </c>
      <c r="D128" s="21">
        <v>4</v>
      </c>
      <c r="E128" s="22">
        <f>'BPU_Bloc MT_Etage_TC2'!D128</f>
        <v>0</v>
      </c>
      <c r="F128" s="165">
        <f t="shared" si="3"/>
        <v>0</v>
      </c>
    </row>
    <row r="129" spans="1:6">
      <c r="A129" s="34" t="s">
        <v>285</v>
      </c>
      <c r="B129" s="39" t="s">
        <v>286</v>
      </c>
      <c r="C129" s="29"/>
      <c r="D129" s="21"/>
      <c r="E129" s="22">
        <f>'BPU_Bloc MT_Etage_TC2'!D129</f>
        <v>0</v>
      </c>
      <c r="F129" s="165">
        <f t="shared" si="3"/>
        <v>0</v>
      </c>
    </row>
    <row r="130" spans="1:6">
      <c r="A130" s="29" t="s">
        <v>287</v>
      </c>
      <c r="B130" s="40" t="s">
        <v>288</v>
      </c>
      <c r="C130" s="29" t="s">
        <v>232</v>
      </c>
      <c r="D130" s="21">
        <v>14</v>
      </c>
      <c r="E130" s="22">
        <f>'BPU_Bloc MT_Etage_TC2'!D130</f>
        <v>0</v>
      </c>
      <c r="F130" s="165">
        <f t="shared" si="3"/>
        <v>0</v>
      </c>
    </row>
    <row r="131" spans="1:6">
      <c r="A131" s="29" t="s">
        <v>289</v>
      </c>
      <c r="B131" s="40" t="s">
        <v>290</v>
      </c>
      <c r="C131" s="29" t="s">
        <v>232</v>
      </c>
      <c r="D131" s="21">
        <v>8</v>
      </c>
      <c r="E131" s="22">
        <f>'BPU_Bloc MT_Etage_TC2'!D131</f>
        <v>0</v>
      </c>
      <c r="F131" s="165">
        <f t="shared" si="3"/>
        <v>0</v>
      </c>
    </row>
    <row r="132" spans="1:6">
      <c r="A132" s="29" t="s">
        <v>291</v>
      </c>
      <c r="B132" s="40" t="s">
        <v>547</v>
      </c>
      <c r="C132" s="29" t="s">
        <v>232</v>
      </c>
      <c r="D132" s="21"/>
      <c r="E132" s="22">
        <f>'BPU_Bloc MT_Etage_TC2'!D132</f>
        <v>0</v>
      </c>
      <c r="F132" s="70">
        <f t="shared" si="3"/>
        <v>0</v>
      </c>
    </row>
    <row r="133" spans="1:6">
      <c r="A133" s="29" t="s">
        <v>548</v>
      </c>
      <c r="B133" s="40" t="s">
        <v>549</v>
      </c>
      <c r="C133" s="29" t="s">
        <v>232</v>
      </c>
      <c r="D133" s="21"/>
      <c r="E133" s="22">
        <f>'BPU_Bloc MT_Etage_TC2'!D133</f>
        <v>0</v>
      </c>
      <c r="F133" s="70">
        <f t="shared" si="3"/>
        <v>0</v>
      </c>
    </row>
    <row r="134" spans="1:6">
      <c r="A134" s="34" t="s">
        <v>293</v>
      </c>
      <c r="B134" s="39" t="s">
        <v>294</v>
      </c>
      <c r="C134" s="29"/>
      <c r="D134" s="21"/>
      <c r="E134" s="22">
        <f>'BPU_Bloc MT_Etage_TC2'!D134</f>
        <v>0</v>
      </c>
      <c r="F134" s="70">
        <f t="shared" si="3"/>
        <v>0</v>
      </c>
    </row>
    <row r="135" spans="1:6">
      <c r="A135" s="29" t="s">
        <v>295</v>
      </c>
      <c r="B135" s="40" t="s">
        <v>296</v>
      </c>
      <c r="C135" s="29" t="s">
        <v>232</v>
      </c>
      <c r="D135" s="21">
        <v>28</v>
      </c>
      <c r="E135" s="22">
        <f>'BPU_Bloc MT_Etage_TC2'!D135</f>
        <v>0</v>
      </c>
      <c r="F135" s="70">
        <f t="shared" si="3"/>
        <v>0</v>
      </c>
    </row>
    <row r="136" spans="1:6">
      <c r="A136" s="34" t="s">
        <v>297</v>
      </c>
      <c r="B136" s="39" t="s">
        <v>298</v>
      </c>
      <c r="C136" s="29"/>
      <c r="D136" s="21"/>
      <c r="E136" s="22">
        <f>'BPU_Bloc MT_Etage_TC2'!D136</f>
        <v>0</v>
      </c>
      <c r="F136" s="70">
        <f t="shared" si="3"/>
        <v>0</v>
      </c>
    </row>
    <row r="137" spans="1:6">
      <c r="A137" s="29" t="s">
        <v>299</v>
      </c>
      <c r="B137" s="40" t="s">
        <v>300</v>
      </c>
      <c r="C137" s="29" t="s">
        <v>232</v>
      </c>
      <c r="D137" s="21">
        <v>6</v>
      </c>
      <c r="E137" s="22">
        <f>'BPU_Bloc MT_Etage_TC2'!D137</f>
        <v>0</v>
      </c>
      <c r="F137" s="70">
        <f t="shared" si="3"/>
        <v>0</v>
      </c>
    </row>
    <row r="138" spans="1:6">
      <c r="A138" s="29" t="s">
        <v>301</v>
      </c>
      <c r="B138" s="40" t="s">
        <v>302</v>
      </c>
      <c r="C138" s="29" t="s">
        <v>232</v>
      </c>
      <c r="D138" s="21">
        <v>1</v>
      </c>
      <c r="E138" s="22">
        <f>'BPU_Bloc MT_Etage_TC2'!D138</f>
        <v>0</v>
      </c>
      <c r="F138" s="70">
        <f t="shared" si="3"/>
        <v>0</v>
      </c>
    </row>
    <row r="139" spans="1:6">
      <c r="A139" s="29" t="s">
        <v>303</v>
      </c>
      <c r="B139" s="40" t="s">
        <v>304</v>
      </c>
      <c r="C139" s="29" t="s">
        <v>232</v>
      </c>
      <c r="D139" s="21">
        <v>2</v>
      </c>
      <c r="E139" s="22">
        <f>'BPU_Bloc MT_Etage_TC2'!D139</f>
        <v>0</v>
      </c>
      <c r="F139" s="70">
        <f t="shared" si="3"/>
        <v>0</v>
      </c>
    </row>
    <row r="140" spans="1:6">
      <c r="A140" s="34" t="s">
        <v>305</v>
      </c>
      <c r="B140" s="39" t="s">
        <v>550</v>
      </c>
      <c r="C140" s="29"/>
      <c r="D140" s="21"/>
      <c r="E140" s="22">
        <f>'BPU_Bloc MT_Etage_TC2'!D140</f>
        <v>0</v>
      </c>
      <c r="F140" s="70"/>
    </row>
    <row r="141" spans="1:6">
      <c r="A141" s="29" t="s">
        <v>307</v>
      </c>
      <c r="B141" s="40" t="s">
        <v>308</v>
      </c>
      <c r="C141" s="29" t="s">
        <v>221</v>
      </c>
      <c r="D141" s="21">
        <v>1</v>
      </c>
      <c r="E141" s="22">
        <f>'BPU_Bloc MT_Etage_TC2'!D141</f>
        <v>0</v>
      </c>
      <c r="F141" s="70">
        <f>+E141*D141</f>
        <v>0</v>
      </c>
    </row>
    <row r="142" spans="1:6">
      <c r="A142" s="29" t="s">
        <v>309</v>
      </c>
      <c r="B142" s="40" t="s">
        <v>310</v>
      </c>
      <c r="C142" s="29" t="s">
        <v>232</v>
      </c>
      <c r="D142" s="21">
        <v>1</v>
      </c>
      <c r="E142" s="22">
        <f>'BPU_Bloc MT_Etage_TC2'!D142</f>
        <v>0</v>
      </c>
      <c r="F142" s="70">
        <f>+E142*D142</f>
        <v>0</v>
      </c>
    </row>
    <row r="143" spans="1:6">
      <c r="A143" s="44"/>
      <c r="B143" s="94" t="s">
        <v>551</v>
      </c>
      <c r="C143" s="31"/>
      <c r="D143" s="30"/>
      <c r="E143" s="22"/>
      <c r="F143" s="35">
        <f>SUM(F118:F142)</f>
        <v>0</v>
      </c>
    </row>
    <row r="144" spans="1:6">
      <c r="A144" s="44"/>
      <c r="B144" s="119" t="s">
        <v>312</v>
      </c>
      <c r="C144" s="31"/>
      <c r="D144" s="30"/>
      <c r="E144" s="30"/>
      <c r="F144" s="181">
        <f>F21+F143+F112+F98+F94+F74+F69+F39+F29</f>
        <v>0</v>
      </c>
    </row>
    <row r="145" spans="5:7">
      <c r="E145" s="4"/>
      <c r="F145" s="4"/>
      <c r="G145" s="4"/>
    </row>
    <row r="146" spans="5:7">
      <c r="E146" s="4"/>
      <c r="F146" s="4"/>
      <c r="G146" s="4"/>
    </row>
    <row r="147" spans="5:7">
      <c r="E147" s="4"/>
      <c r="F147" s="4"/>
      <c r="G147" s="4"/>
    </row>
    <row r="148" spans="5:7">
      <c r="E148" s="4"/>
      <c r="F148" s="4"/>
      <c r="G148" s="4"/>
    </row>
    <row r="149" spans="5:7">
      <c r="E149" s="4"/>
      <c r="F149" s="4"/>
      <c r="G149" s="4"/>
    </row>
  </sheetData>
  <mergeCells count="2">
    <mergeCell ref="B4:E4"/>
    <mergeCell ref="B6:D6"/>
  </mergeCells>
  <pageMargins left="0.7" right="0.7" top="0.75" bottom="0.75" header="0.3" footer="0.3"/>
  <pageSetup paperSize="9" scale="55" orientation="portrait" r:id="rId1"/>
  <rowBreaks count="3" manualBreakCount="3">
    <brk id="69" max="5" man="1"/>
    <brk id="76" max="5" man="1"/>
    <brk id="11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81F6-BB74-469D-B201-333C6A08BA9C}">
  <sheetPr>
    <tabColor rgb="FF00B050"/>
  </sheetPr>
  <dimension ref="A2:M167"/>
  <sheetViews>
    <sheetView zoomScale="85" zoomScaleNormal="85" zoomScaleSheetLayoutView="115" workbookViewId="0">
      <pane xSplit="2" ySplit="13" topLeftCell="C149" activePane="bottomRight" state="frozen"/>
      <selection pane="bottomRight" activeCell="K163" sqref="K163"/>
      <selection pane="bottomLeft" activeCell="K163" sqref="K163"/>
      <selection pane="topRight" activeCell="K163" sqref="K163"/>
    </sheetView>
  </sheetViews>
  <sheetFormatPr defaultColWidth="9.140625" defaultRowHeight="16.899999999999999"/>
  <cols>
    <col min="1" max="1" width="13.28515625" style="7" bestFit="1" customWidth="1"/>
    <col min="2" max="2" width="70" style="6" customWidth="1"/>
    <col min="3" max="3" width="9.5703125" style="3" customWidth="1"/>
    <col min="4" max="4" width="13.42578125" style="4" customWidth="1"/>
    <col min="5" max="6" width="13.42578125" style="5" customWidth="1"/>
    <col min="7" max="7" width="23.140625" style="5" customWidth="1"/>
    <col min="8" max="9" width="21.28515625" style="5" customWidth="1"/>
    <col min="10" max="10" width="22.7109375" style="6" customWidth="1"/>
    <col min="11" max="11" width="24" style="6" customWidth="1"/>
    <col min="12" max="12" width="15.85546875" style="6" customWidth="1"/>
    <col min="13" max="13" width="13.85546875" style="6" customWidth="1"/>
    <col min="14" max="206" width="9.140625" style="6"/>
    <col min="207" max="207" width="10.7109375" style="6" bestFit="1" customWidth="1"/>
    <col min="208" max="208" width="74" style="6" customWidth="1"/>
    <col min="209" max="209" width="15" style="6" customWidth="1"/>
    <col min="210" max="210" width="13.42578125" style="6" customWidth="1"/>
    <col min="211" max="211" width="17.7109375" style="6" customWidth="1"/>
    <col min="212" max="212" width="21.7109375" style="6" customWidth="1"/>
    <col min="213" max="220" width="0" style="6" hidden="1" customWidth="1"/>
    <col min="221" max="462" width="9.140625" style="6"/>
    <col min="463" max="463" width="10.7109375" style="6" bestFit="1" customWidth="1"/>
    <col min="464" max="464" width="74" style="6" customWidth="1"/>
    <col min="465" max="465" width="15" style="6" customWidth="1"/>
    <col min="466" max="466" width="13.42578125" style="6" customWidth="1"/>
    <col min="467" max="467" width="17.7109375" style="6" customWidth="1"/>
    <col min="468" max="468" width="21.7109375" style="6" customWidth="1"/>
    <col min="469" max="476" width="0" style="6" hidden="1" customWidth="1"/>
    <col min="477" max="718" width="9.140625" style="6"/>
    <col min="719" max="719" width="10.7109375" style="6" bestFit="1" customWidth="1"/>
    <col min="720" max="720" width="74" style="6" customWidth="1"/>
    <col min="721" max="721" width="15" style="6" customWidth="1"/>
    <col min="722" max="722" width="13.42578125" style="6" customWidth="1"/>
    <col min="723" max="723" width="17.7109375" style="6" customWidth="1"/>
    <col min="724" max="724" width="21.7109375" style="6" customWidth="1"/>
    <col min="725" max="732" width="0" style="6" hidden="1" customWidth="1"/>
    <col min="733" max="974" width="9.140625" style="6"/>
    <col min="975" max="975" width="10.7109375" style="6" bestFit="1" customWidth="1"/>
    <col min="976" max="976" width="74" style="6" customWidth="1"/>
    <col min="977" max="977" width="15" style="6" customWidth="1"/>
    <col min="978" max="978" width="13.42578125" style="6" customWidth="1"/>
    <col min="979" max="979" width="17.7109375" style="6" customWidth="1"/>
    <col min="980" max="980" width="21.7109375" style="6" customWidth="1"/>
    <col min="981" max="988" width="0" style="6" hidden="1" customWidth="1"/>
    <col min="989" max="1230" width="9.140625" style="6"/>
    <col min="1231" max="1231" width="10.7109375" style="6" bestFit="1" customWidth="1"/>
    <col min="1232" max="1232" width="74" style="6" customWidth="1"/>
    <col min="1233" max="1233" width="15" style="6" customWidth="1"/>
    <col min="1234" max="1234" width="13.42578125" style="6" customWidth="1"/>
    <col min="1235" max="1235" width="17.7109375" style="6" customWidth="1"/>
    <col min="1236" max="1236" width="21.7109375" style="6" customWidth="1"/>
    <col min="1237" max="1244" width="0" style="6" hidden="1" customWidth="1"/>
    <col min="1245" max="1486" width="9.140625" style="6"/>
    <col min="1487" max="1487" width="10.7109375" style="6" bestFit="1" customWidth="1"/>
    <col min="1488" max="1488" width="74" style="6" customWidth="1"/>
    <col min="1489" max="1489" width="15" style="6" customWidth="1"/>
    <col min="1490" max="1490" width="13.42578125" style="6" customWidth="1"/>
    <col min="1491" max="1491" width="17.7109375" style="6" customWidth="1"/>
    <col min="1492" max="1492" width="21.7109375" style="6" customWidth="1"/>
    <col min="1493" max="1500" width="0" style="6" hidden="1" customWidth="1"/>
    <col min="1501" max="1742" width="9.140625" style="6"/>
    <col min="1743" max="1743" width="10.7109375" style="6" bestFit="1" customWidth="1"/>
    <col min="1744" max="1744" width="74" style="6" customWidth="1"/>
    <col min="1745" max="1745" width="15" style="6" customWidth="1"/>
    <col min="1746" max="1746" width="13.42578125" style="6" customWidth="1"/>
    <col min="1747" max="1747" width="17.7109375" style="6" customWidth="1"/>
    <col min="1748" max="1748" width="21.7109375" style="6" customWidth="1"/>
    <col min="1749" max="1756" width="0" style="6" hidden="1" customWidth="1"/>
    <col min="1757" max="1998" width="9.140625" style="6"/>
    <col min="1999" max="1999" width="10.7109375" style="6" bestFit="1" customWidth="1"/>
    <col min="2000" max="2000" width="74" style="6" customWidth="1"/>
    <col min="2001" max="2001" width="15" style="6" customWidth="1"/>
    <col min="2002" max="2002" width="13.42578125" style="6" customWidth="1"/>
    <col min="2003" max="2003" width="17.7109375" style="6" customWidth="1"/>
    <col min="2004" max="2004" width="21.7109375" style="6" customWidth="1"/>
    <col min="2005" max="2012" width="0" style="6" hidden="1" customWidth="1"/>
    <col min="2013" max="2254" width="9.140625" style="6"/>
    <col min="2255" max="2255" width="10.7109375" style="6" bestFit="1" customWidth="1"/>
    <col min="2256" max="2256" width="74" style="6" customWidth="1"/>
    <col min="2257" max="2257" width="15" style="6" customWidth="1"/>
    <col min="2258" max="2258" width="13.42578125" style="6" customWidth="1"/>
    <col min="2259" max="2259" width="17.7109375" style="6" customWidth="1"/>
    <col min="2260" max="2260" width="21.7109375" style="6" customWidth="1"/>
    <col min="2261" max="2268" width="0" style="6" hidden="1" customWidth="1"/>
    <col min="2269" max="2510" width="9.140625" style="6"/>
    <col min="2511" max="2511" width="10.7109375" style="6" bestFit="1" customWidth="1"/>
    <col min="2512" max="2512" width="74" style="6" customWidth="1"/>
    <col min="2513" max="2513" width="15" style="6" customWidth="1"/>
    <col min="2514" max="2514" width="13.42578125" style="6" customWidth="1"/>
    <col min="2515" max="2515" width="17.7109375" style="6" customWidth="1"/>
    <col min="2516" max="2516" width="21.7109375" style="6" customWidth="1"/>
    <col min="2517" max="2524" width="0" style="6" hidden="1" customWidth="1"/>
    <col min="2525" max="2766" width="9.140625" style="6"/>
    <col min="2767" max="2767" width="10.7109375" style="6" bestFit="1" customWidth="1"/>
    <col min="2768" max="2768" width="74" style="6" customWidth="1"/>
    <col min="2769" max="2769" width="15" style="6" customWidth="1"/>
    <col min="2770" max="2770" width="13.42578125" style="6" customWidth="1"/>
    <col min="2771" max="2771" width="17.7109375" style="6" customWidth="1"/>
    <col min="2772" max="2772" width="21.7109375" style="6" customWidth="1"/>
    <col min="2773" max="2780" width="0" style="6" hidden="1" customWidth="1"/>
    <col min="2781" max="3022" width="9.140625" style="6"/>
    <col min="3023" max="3023" width="10.7109375" style="6" bestFit="1" customWidth="1"/>
    <col min="3024" max="3024" width="74" style="6" customWidth="1"/>
    <col min="3025" max="3025" width="15" style="6" customWidth="1"/>
    <col min="3026" max="3026" width="13.42578125" style="6" customWidth="1"/>
    <col min="3027" max="3027" width="17.7109375" style="6" customWidth="1"/>
    <col min="3028" max="3028" width="21.7109375" style="6" customWidth="1"/>
    <col min="3029" max="3036" width="0" style="6" hidden="1" customWidth="1"/>
    <col min="3037" max="3278" width="9.140625" style="6"/>
    <col min="3279" max="3279" width="10.7109375" style="6" bestFit="1" customWidth="1"/>
    <col min="3280" max="3280" width="74" style="6" customWidth="1"/>
    <col min="3281" max="3281" width="15" style="6" customWidth="1"/>
    <col min="3282" max="3282" width="13.42578125" style="6" customWidth="1"/>
    <col min="3283" max="3283" width="17.7109375" style="6" customWidth="1"/>
    <col min="3284" max="3284" width="21.7109375" style="6" customWidth="1"/>
    <col min="3285" max="3292" width="0" style="6" hidden="1" customWidth="1"/>
    <col min="3293" max="3534" width="9.140625" style="6"/>
    <col min="3535" max="3535" width="10.7109375" style="6" bestFit="1" customWidth="1"/>
    <col min="3536" max="3536" width="74" style="6" customWidth="1"/>
    <col min="3537" max="3537" width="15" style="6" customWidth="1"/>
    <col min="3538" max="3538" width="13.42578125" style="6" customWidth="1"/>
    <col min="3539" max="3539" width="17.7109375" style="6" customWidth="1"/>
    <col min="3540" max="3540" width="21.7109375" style="6" customWidth="1"/>
    <col min="3541" max="3548" width="0" style="6" hidden="1" customWidth="1"/>
    <col min="3549" max="3790" width="9.140625" style="6"/>
    <col min="3791" max="3791" width="10.7109375" style="6" bestFit="1" customWidth="1"/>
    <col min="3792" max="3792" width="74" style="6" customWidth="1"/>
    <col min="3793" max="3793" width="15" style="6" customWidth="1"/>
    <col min="3794" max="3794" width="13.42578125" style="6" customWidth="1"/>
    <col min="3795" max="3795" width="17.7109375" style="6" customWidth="1"/>
    <col min="3796" max="3796" width="21.7109375" style="6" customWidth="1"/>
    <col min="3797" max="3804" width="0" style="6" hidden="1" customWidth="1"/>
    <col min="3805" max="4046" width="9.140625" style="6"/>
    <col min="4047" max="4047" width="10.7109375" style="6" bestFit="1" customWidth="1"/>
    <col min="4048" max="4048" width="74" style="6" customWidth="1"/>
    <col min="4049" max="4049" width="15" style="6" customWidth="1"/>
    <col min="4050" max="4050" width="13.42578125" style="6" customWidth="1"/>
    <col min="4051" max="4051" width="17.7109375" style="6" customWidth="1"/>
    <col min="4052" max="4052" width="21.7109375" style="6" customWidth="1"/>
    <col min="4053" max="4060" width="0" style="6" hidden="1" customWidth="1"/>
    <col min="4061" max="4302" width="9.140625" style="6"/>
    <col min="4303" max="4303" width="10.7109375" style="6" bestFit="1" customWidth="1"/>
    <col min="4304" max="4304" width="74" style="6" customWidth="1"/>
    <col min="4305" max="4305" width="15" style="6" customWidth="1"/>
    <col min="4306" max="4306" width="13.42578125" style="6" customWidth="1"/>
    <col min="4307" max="4307" width="17.7109375" style="6" customWidth="1"/>
    <col min="4308" max="4308" width="21.7109375" style="6" customWidth="1"/>
    <col min="4309" max="4316" width="0" style="6" hidden="1" customWidth="1"/>
    <col min="4317" max="4558" width="9.140625" style="6"/>
    <col min="4559" max="4559" width="10.7109375" style="6" bestFit="1" customWidth="1"/>
    <col min="4560" max="4560" width="74" style="6" customWidth="1"/>
    <col min="4561" max="4561" width="15" style="6" customWidth="1"/>
    <col min="4562" max="4562" width="13.42578125" style="6" customWidth="1"/>
    <col min="4563" max="4563" width="17.7109375" style="6" customWidth="1"/>
    <col min="4564" max="4564" width="21.7109375" style="6" customWidth="1"/>
    <col min="4565" max="4572" width="0" style="6" hidden="1" customWidth="1"/>
    <col min="4573" max="4814" width="9.140625" style="6"/>
    <col min="4815" max="4815" width="10.7109375" style="6" bestFit="1" customWidth="1"/>
    <col min="4816" max="4816" width="74" style="6" customWidth="1"/>
    <col min="4817" max="4817" width="15" style="6" customWidth="1"/>
    <col min="4818" max="4818" width="13.42578125" style="6" customWidth="1"/>
    <col min="4819" max="4819" width="17.7109375" style="6" customWidth="1"/>
    <col min="4820" max="4820" width="21.7109375" style="6" customWidth="1"/>
    <col min="4821" max="4828" width="0" style="6" hidden="1" customWidth="1"/>
    <col min="4829" max="5070" width="9.140625" style="6"/>
    <col min="5071" max="5071" width="10.7109375" style="6" bestFit="1" customWidth="1"/>
    <col min="5072" max="5072" width="74" style="6" customWidth="1"/>
    <col min="5073" max="5073" width="15" style="6" customWidth="1"/>
    <col min="5074" max="5074" width="13.42578125" style="6" customWidth="1"/>
    <col min="5075" max="5075" width="17.7109375" style="6" customWidth="1"/>
    <col min="5076" max="5076" width="21.7109375" style="6" customWidth="1"/>
    <col min="5077" max="5084" width="0" style="6" hidden="1" customWidth="1"/>
    <col min="5085" max="5326" width="9.140625" style="6"/>
    <col min="5327" max="5327" width="10.7109375" style="6" bestFit="1" customWidth="1"/>
    <col min="5328" max="5328" width="74" style="6" customWidth="1"/>
    <col min="5329" max="5329" width="15" style="6" customWidth="1"/>
    <col min="5330" max="5330" width="13.42578125" style="6" customWidth="1"/>
    <col min="5331" max="5331" width="17.7109375" style="6" customWidth="1"/>
    <col min="5332" max="5332" width="21.7109375" style="6" customWidth="1"/>
    <col min="5333" max="5340" width="0" style="6" hidden="1" customWidth="1"/>
    <col min="5341" max="5582" width="9.140625" style="6"/>
    <col min="5583" max="5583" width="10.7109375" style="6" bestFit="1" customWidth="1"/>
    <col min="5584" max="5584" width="74" style="6" customWidth="1"/>
    <col min="5585" max="5585" width="15" style="6" customWidth="1"/>
    <col min="5586" max="5586" width="13.42578125" style="6" customWidth="1"/>
    <col min="5587" max="5587" width="17.7109375" style="6" customWidth="1"/>
    <col min="5588" max="5588" width="21.7109375" style="6" customWidth="1"/>
    <col min="5589" max="5596" width="0" style="6" hidden="1" customWidth="1"/>
    <col min="5597" max="5838" width="9.140625" style="6"/>
    <col min="5839" max="5839" width="10.7109375" style="6" bestFit="1" customWidth="1"/>
    <col min="5840" max="5840" width="74" style="6" customWidth="1"/>
    <col min="5841" max="5841" width="15" style="6" customWidth="1"/>
    <col min="5842" max="5842" width="13.42578125" style="6" customWidth="1"/>
    <col min="5843" max="5843" width="17.7109375" style="6" customWidth="1"/>
    <col min="5844" max="5844" width="21.7109375" style="6" customWidth="1"/>
    <col min="5845" max="5852" width="0" style="6" hidden="1" customWidth="1"/>
    <col min="5853" max="6094" width="9.140625" style="6"/>
    <col min="6095" max="6095" width="10.7109375" style="6" bestFit="1" customWidth="1"/>
    <col min="6096" max="6096" width="74" style="6" customWidth="1"/>
    <col min="6097" max="6097" width="15" style="6" customWidth="1"/>
    <col min="6098" max="6098" width="13.42578125" style="6" customWidth="1"/>
    <col min="6099" max="6099" width="17.7109375" style="6" customWidth="1"/>
    <col min="6100" max="6100" width="21.7109375" style="6" customWidth="1"/>
    <col min="6101" max="6108" width="0" style="6" hidden="1" customWidth="1"/>
    <col min="6109" max="6350" width="9.140625" style="6"/>
    <col min="6351" max="6351" width="10.7109375" style="6" bestFit="1" customWidth="1"/>
    <col min="6352" max="6352" width="74" style="6" customWidth="1"/>
    <col min="6353" max="6353" width="15" style="6" customWidth="1"/>
    <col min="6354" max="6354" width="13.42578125" style="6" customWidth="1"/>
    <col min="6355" max="6355" width="17.7109375" style="6" customWidth="1"/>
    <col min="6356" max="6356" width="21.7109375" style="6" customWidth="1"/>
    <col min="6357" max="6364" width="0" style="6" hidden="1" customWidth="1"/>
    <col min="6365" max="6606" width="9.140625" style="6"/>
    <col min="6607" max="6607" width="10.7109375" style="6" bestFit="1" customWidth="1"/>
    <col min="6608" max="6608" width="74" style="6" customWidth="1"/>
    <col min="6609" max="6609" width="15" style="6" customWidth="1"/>
    <col min="6610" max="6610" width="13.42578125" style="6" customWidth="1"/>
    <col min="6611" max="6611" width="17.7109375" style="6" customWidth="1"/>
    <col min="6612" max="6612" width="21.7109375" style="6" customWidth="1"/>
    <col min="6613" max="6620" width="0" style="6" hidden="1" customWidth="1"/>
    <col min="6621" max="6862" width="9.140625" style="6"/>
    <col min="6863" max="6863" width="10.7109375" style="6" bestFit="1" customWidth="1"/>
    <col min="6864" max="6864" width="74" style="6" customWidth="1"/>
    <col min="6865" max="6865" width="15" style="6" customWidth="1"/>
    <col min="6866" max="6866" width="13.42578125" style="6" customWidth="1"/>
    <col min="6867" max="6867" width="17.7109375" style="6" customWidth="1"/>
    <col min="6868" max="6868" width="21.7109375" style="6" customWidth="1"/>
    <col min="6869" max="6876" width="0" style="6" hidden="1" customWidth="1"/>
    <col min="6877" max="7118" width="9.140625" style="6"/>
    <col min="7119" max="7119" width="10.7109375" style="6" bestFit="1" customWidth="1"/>
    <col min="7120" max="7120" width="74" style="6" customWidth="1"/>
    <col min="7121" max="7121" width="15" style="6" customWidth="1"/>
    <col min="7122" max="7122" width="13.42578125" style="6" customWidth="1"/>
    <col min="7123" max="7123" width="17.7109375" style="6" customWidth="1"/>
    <col min="7124" max="7124" width="21.7109375" style="6" customWidth="1"/>
    <col min="7125" max="7132" width="0" style="6" hidden="1" customWidth="1"/>
    <col min="7133" max="7374" width="9.140625" style="6"/>
    <col min="7375" max="7375" width="10.7109375" style="6" bestFit="1" customWidth="1"/>
    <col min="7376" max="7376" width="74" style="6" customWidth="1"/>
    <col min="7377" max="7377" width="15" style="6" customWidth="1"/>
    <col min="7378" max="7378" width="13.42578125" style="6" customWidth="1"/>
    <col min="7379" max="7379" width="17.7109375" style="6" customWidth="1"/>
    <col min="7380" max="7380" width="21.7109375" style="6" customWidth="1"/>
    <col min="7381" max="7388" width="0" style="6" hidden="1" customWidth="1"/>
    <col min="7389" max="7630" width="9.140625" style="6"/>
    <col min="7631" max="7631" width="10.7109375" style="6" bestFit="1" customWidth="1"/>
    <col min="7632" max="7632" width="74" style="6" customWidth="1"/>
    <col min="7633" max="7633" width="15" style="6" customWidth="1"/>
    <col min="7634" max="7634" width="13.42578125" style="6" customWidth="1"/>
    <col min="7635" max="7635" width="17.7109375" style="6" customWidth="1"/>
    <col min="7636" max="7636" width="21.7109375" style="6" customWidth="1"/>
    <col min="7637" max="7644" width="0" style="6" hidden="1" customWidth="1"/>
    <col min="7645" max="7886" width="9.140625" style="6"/>
    <col min="7887" max="7887" width="10.7109375" style="6" bestFit="1" customWidth="1"/>
    <col min="7888" max="7888" width="74" style="6" customWidth="1"/>
    <col min="7889" max="7889" width="15" style="6" customWidth="1"/>
    <col min="7890" max="7890" width="13.42578125" style="6" customWidth="1"/>
    <col min="7891" max="7891" width="17.7109375" style="6" customWidth="1"/>
    <col min="7892" max="7892" width="21.7109375" style="6" customWidth="1"/>
    <col min="7893" max="7900" width="0" style="6" hidden="1" customWidth="1"/>
    <col min="7901" max="8142" width="9.140625" style="6"/>
    <col min="8143" max="8143" width="10.7109375" style="6" bestFit="1" customWidth="1"/>
    <col min="8144" max="8144" width="74" style="6" customWidth="1"/>
    <col min="8145" max="8145" width="15" style="6" customWidth="1"/>
    <col min="8146" max="8146" width="13.42578125" style="6" customWidth="1"/>
    <col min="8147" max="8147" width="17.7109375" style="6" customWidth="1"/>
    <col min="8148" max="8148" width="21.7109375" style="6" customWidth="1"/>
    <col min="8149" max="8156" width="0" style="6" hidden="1" customWidth="1"/>
    <col min="8157" max="8398" width="9.140625" style="6"/>
    <col min="8399" max="8399" width="10.7109375" style="6" bestFit="1" customWidth="1"/>
    <col min="8400" max="8400" width="74" style="6" customWidth="1"/>
    <col min="8401" max="8401" width="15" style="6" customWidth="1"/>
    <col min="8402" max="8402" width="13.42578125" style="6" customWidth="1"/>
    <col min="8403" max="8403" width="17.7109375" style="6" customWidth="1"/>
    <col min="8404" max="8404" width="21.7109375" style="6" customWidth="1"/>
    <col min="8405" max="8412" width="0" style="6" hidden="1" customWidth="1"/>
    <col min="8413" max="8654" width="9.140625" style="6"/>
    <col min="8655" max="8655" width="10.7109375" style="6" bestFit="1" customWidth="1"/>
    <col min="8656" max="8656" width="74" style="6" customWidth="1"/>
    <col min="8657" max="8657" width="15" style="6" customWidth="1"/>
    <col min="8658" max="8658" width="13.42578125" style="6" customWidth="1"/>
    <col min="8659" max="8659" width="17.7109375" style="6" customWidth="1"/>
    <col min="8660" max="8660" width="21.7109375" style="6" customWidth="1"/>
    <col min="8661" max="8668" width="0" style="6" hidden="1" customWidth="1"/>
    <col min="8669" max="8910" width="9.140625" style="6"/>
    <col min="8911" max="8911" width="10.7109375" style="6" bestFit="1" customWidth="1"/>
    <col min="8912" max="8912" width="74" style="6" customWidth="1"/>
    <col min="8913" max="8913" width="15" style="6" customWidth="1"/>
    <col min="8914" max="8914" width="13.42578125" style="6" customWidth="1"/>
    <col min="8915" max="8915" width="17.7109375" style="6" customWidth="1"/>
    <col min="8916" max="8916" width="21.7109375" style="6" customWidth="1"/>
    <col min="8917" max="8924" width="0" style="6" hidden="1" customWidth="1"/>
    <col min="8925" max="9166" width="9.140625" style="6"/>
    <col min="9167" max="9167" width="10.7109375" style="6" bestFit="1" customWidth="1"/>
    <col min="9168" max="9168" width="74" style="6" customWidth="1"/>
    <col min="9169" max="9169" width="15" style="6" customWidth="1"/>
    <col min="9170" max="9170" width="13.42578125" style="6" customWidth="1"/>
    <col min="9171" max="9171" width="17.7109375" style="6" customWidth="1"/>
    <col min="9172" max="9172" width="21.7109375" style="6" customWidth="1"/>
    <col min="9173" max="9180" width="0" style="6" hidden="1" customWidth="1"/>
    <col min="9181" max="9422" width="9.140625" style="6"/>
    <col min="9423" max="9423" width="10.7109375" style="6" bestFit="1" customWidth="1"/>
    <col min="9424" max="9424" width="74" style="6" customWidth="1"/>
    <col min="9425" max="9425" width="15" style="6" customWidth="1"/>
    <col min="9426" max="9426" width="13.42578125" style="6" customWidth="1"/>
    <col min="9427" max="9427" width="17.7109375" style="6" customWidth="1"/>
    <col min="9428" max="9428" width="21.7109375" style="6" customWidth="1"/>
    <col min="9429" max="9436" width="0" style="6" hidden="1" customWidth="1"/>
    <col min="9437" max="9678" width="9.140625" style="6"/>
    <col min="9679" max="9679" width="10.7109375" style="6" bestFit="1" customWidth="1"/>
    <col min="9680" max="9680" width="74" style="6" customWidth="1"/>
    <col min="9681" max="9681" width="15" style="6" customWidth="1"/>
    <col min="9682" max="9682" width="13.42578125" style="6" customWidth="1"/>
    <col min="9683" max="9683" width="17.7109375" style="6" customWidth="1"/>
    <col min="9684" max="9684" width="21.7109375" style="6" customWidth="1"/>
    <col min="9685" max="9692" width="0" style="6" hidden="1" customWidth="1"/>
    <col min="9693" max="9934" width="9.140625" style="6"/>
    <col min="9935" max="9935" width="10.7109375" style="6" bestFit="1" customWidth="1"/>
    <col min="9936" max="9936" width="74" style="6" customWidth="1"/>
    <col min="9937" max="9937" width="15" style="6" customWidth="1"/>
    <col min="9938" max="9938" width="13.42578125" style="6" customWidth="1"/>
    <col min="9939" max="9939" width="17.7109375" style="6" customWidth="1"/>
    <col min="9940" max="9940" width="21.7109375" style="6" customWidth="1"/>
    <col min="9941" max="9948" width="0" style="6" hidden="1" customWidth="1"/>
    <col min="9949" max="10190" width="9.140625" style="6"/>
    <col min="10191" max="10191" width="10.7109375" style="6" bestFit="1" customWidth="1"/>
    <col min="10192" max="10192" width="74" style="6" customWidth="1"/>
    <col min="10193" max="10193" width="15" style="6" customWidth="1"/>
    <col min="10194" max="10194" width="13.42578125" style="6" customWidth="1"/>
    <col min="10195" max="10195" width="17.7109375" style="6" customWidth="1"/>
    <col min="10196" max="10196" width="21.7109375" style="6" customWidth="1"/>
    <col min="10197" max="10204" width="0" style="6" hidden="1" customWidth="1"/>
    <col min="10205" max="10446" width="9.140625" style="6"/>
    <col min="10447" max="10447" width="10.7109375" style="6" bestFit="1" customWidth="1"/>
    <col min="10448" max="10448" width="74" style="6" customWidth="1"/>
    <col min="10449" max="10449" width="15" style="6" customWidth="1"/>
    <col min="10450" max="10450" width="13.42578125" style="6" customWidth="1"/>
    <col min="10451" max="10451" width="17.7109375" style="6" customWidth="1"/>
    <col min="10452" max="10452" width="21.7109375" style="6" customWidth="1"/>
    <col min="10453" max="10460" width="0" style="6" hidden="1" customWidth="1"/>
    <col min="10461" max="10702" width="9.140625" style="6"/>
    <col min="10703" max="10703" width="10.7109375" style="6" bestFit="1" customWidth="1"/>
    <col min="10704" max="10704" width="74" style="6" customWidth="1"/>
    <col min="10705" max="10705" width="15" style="6" customWidth="1"/>
    <col min="10706" max="10706" width="13.42578125" style="6" customWidth="1"/>
    <col min="10707" max="10707" width="17.7109375" style="6" customWidth="1"/>
    <col min="10708" max="10708" width="21.7109375" style="6" customWidth="1"/>
    <col min="10709" max="10716" width="0" style="6" hidden="1" customWidth="1"/>
    <col min="10717" max="10958" width="9.140625" style="6"/>
    <col min="10959" max="10959" width="10.7109375" style="6" bestFit="1" customWidth="1"/>
    <col min="10960" max="10960" width="74" style="6" customWidth="1"/>
    <col min="10961" max="10961" width="15" style="6" customWidth="1"/>
    <col min="10962" max="10962" width="13.42578125" style="6" customWidth="1"/>
    <col min="10963" max="10963" width="17.7109375" style="6" customWidth="1"/>
    <col min="10964" max="10964" width="21.7109375" style="6" customWidth="1"/>
    <col min="10965" max="10972" width="0" style="6" hidden="1" customWidth="1"/>
    <col min="10973" max="11214" width="9.140625" style="6"/>
    <col min="11215" max="11215" width="10.7109375" style="6" bestFit="1" customWidth="1"/>
    <col min="11216" max="11216" width="74" style="6" customWidth="1"/>
    <col min="11217" max="11217" width="15" style="6" customWidth="1"/>
    <col min="11218" max="11218" width="13.42578125" style="6" customWidth="1"/>
    <col min="11219" max="11219" width="17.7109375" style="6" customWidth="1"/>
    <col min="11220" max="11220" width="21.7109375" style="6" customWidth="1"/>
    <col min="11221" max="11228" width="0" style="6" hidden="1" customWidth="1"/>
    <col min="11229" max="11470" width="9.140625" style="6"/>
    <col min="11471" max="11471" width="10.7109375" style="6" bestFit="1" customWidth="1"/>
    <col min="11472" max="11472" width="74" style="6" customWidth="1"/>
    <col min="11473" max="11473" width="15" style="6" customWidth="1"/>
    <col min="11474" max="11474" width="13.42578125" style="6" customWidth="1"/>
    <col min="11475" max="11475" width="17.7109375" style="6" customWidth="1"/>
    <col min="11476" max="11476" width="21.7109375" style="6" customWidth="1"/>
    <col min="11477" max="11484" width="0" style="6" hidden="1" customWidth="1"/>
    <col min="11485" max="11726" width="9.140625" style="6"/>
    <col min="11727" max="11727" width="10.7109375" style="6" bestFit="1" customWidth="1"/>
    <col min="11728" max="11728" width="74" style="6" customWidth="1"/>
    <col min="11729" max="11729" width="15" style="6" customWidth="1"/>
    <col min="11730" max="11730" width="13.42578125" style="6" customWidth="1"/>
    <col min="11731" max="11731" width="17.7109375" style="6" customWidth="1"/>
    <col min="11732" max="11732" width="21.7109375" style="6" customWidth="1"/>
    <col min="11733" max="11740" width="0" style="6" hidden="1" customWidth="1"/>
    <col min="11741" max="11982" width="9.140625" style="6"/>
    <col min="11983" max="11983" width="10.7109375" style="6" bestFit="1" customWidth="1"/>
    <col min="11984" max="11984" width="74" style="6" customWidth="1"/>
    <col min="11985" max="11985" width="15" style="6" customWidth="1"/>
    <col min="11986" max="11986" width="13.42578125" style="6" customWidth="1"/>
    <col min="11987" max="11987" width="17.7109375" style="6" customWidth="1"/>
    <col min="11988" max="11988" width="21.7109375" style="6" customWidth="1"/>
    <col min="11989" max="11996" width="0" style="6" hidden="1" customWidth="1"/>
    <col min="11997" max="12238" width="9.140625" style="6"/>
    <col min="12239" max="12239" width="10.7109375" style="6" bestFit="1" customWidth="1"/>
    <col min="12240" max="12240" width="74" style="6" customWidth="1"/>
    <col min="12241" max="12241" width="15" style="6" customWidth="1"/>
    <col min="12242" max="12242" width="13.42578125" style="6" customWidth="1"/>
    <col min="12243" max="12243" width="17.7109375" style="6" customWidth="1"/>
    <col min="12244" max="12244" width="21.7109375" style="6" customWidth="1"/>
    <col min="12245" max="12252" width="0" style="6" hidden="1" customWidth="1"/>
    <col min="12253" max="12494" width="9.140625" style="6"/>
    <col min="12495" max="12495" width="10.7109375" style="6" bestFit="1" customWidth="1"/>
    <col min="12496" max="12496" width="74" style="6" customWidth="1"/>
    <col min="12497" max="12497" width="15" style="6" customWidth="1"/>
    <col min="12498" max="12498" width="13.42578125" style="6" customWidth="1"/>
    <col min="12499" max="12499" width="17.7109375" style="6" customWidth="1"/>
    <col min="12500" max="12500" width="21.7109375" style="6" customWidth="1"/>
    <col min="12501" max="12508" width="0" style="6" hidden="1" customWidth="1"/>
    <col min="12509" max="12750" width="9.140625" style="6"/>
    <col min="12751" max="12751" width="10.7109375" style="6" bestFit="1" customWidth="1"/>
    <col min="12752" max="12752" width="74" style="6" customWidth="1"/>
    <col min="12753" max="12753" width="15" style="6" customWidth="1"/>
    <col min="12754" max="12754" width="13.42578125" style="6" customWidth="1"/>
    <col min="12755" max="12755" width="17.7109375" style="6" customWidth="1"/>
    <col min="12756" max="12756" width="21.7109375" style="6" customWidth="1"/>
    <col min="12757" max="12764" width="0" style="6" hidden="1" customWidth="1"/>
    <col min="12765" max="13006" width="9.140625" style="6"/>
    <col min="13007" max="13007" width="10.7109375" style="6" bestFit="1" customWidth="1"/>
    <col min="13008" max="13008" width="74" style="6" customWidth="1"/>
    <col min="13009" max="13009" width="15" style="6" customWidth="1"/>
    <col min="13010" max="13010" width="13.42578125" style="6" customWidth="1"/>
    <col min="13011" max="13011" width="17.7109375" style="6" customWidth="1"/>
    <col min="13012" max="13012" width="21.7109375" style="6" customWidth="1"/>
    <col min="13013" max="13020" width="0" style="6" hidden="1" customWidth="1"/>
    <col min="13021" max="13262" width="9.140625" style="6"/>
    <col min="13263" max="13263" width="10.7109375" style="6" bestFit="1" customWidth="1"/>
    <col min="13264" max="13264" width="74" style="6" customWidth="1"/>
    <col min="13265" max="13265" width="15" style="6" customWidth="1"/>
    <col min="13266" max="13266" width="13.42578125" style="6" customWidth="1"/>
    <col min="13267" max="13267" width="17.7109375" style="6" customWidth="1"/>
    <col min="13268" max="13268" width="21.7109375" style="6" customWidth="1"/>
    <col min="13269" max="13276" width="0" style="6" hidden="1" customWidth="1"/>
    <col min="13277" max="13518" width="9.140625" style="6"/>
    <col min="13519" max="13519" width="10.7109375" style="6" bestFit="1" customWidth="1"/>
    <col min="13520" max="13520" width="74" style="6" customWidth="1"/>
    <col min="13521" max="13521" width="15" style="6" customWidth="1"/>
    <col min="13522" max="13522" width="13.42578125" style="6" customWidth="1"/>
    <col min="13523" max="13523" width="17.7109375" style="6" customWidth="1"/>
    <col min="13524" max="13524" width="21.7109375" style="6" customWidth="1"/>
    <col min="13525" max="13532" width="0" style="6" hidden="1" customWidth="1"/>
    <col min="13533" max="13774" width="9.140625" style="6"/>
    <col min="13775" max="13775" width="10.7109375" style="6" bestFit="1" customWidth="1"/>
    <col min="13776" max="13776" width="74" style="6" customWidth="1"/>
    <col min="13777" max="13777" width="15" style="6" customWidth="1"/>
    <col min="13778" max="13778" width="13.42578125" style="6" customWidth="1"/>
    <col min="13779" max="13779" width="17.7109375" style="6" customWidth="1"/>
    <col min="13780" max="13780" width="21.7109375" style="6" customWidth="1"/>
    <col min="13781" max="13788" width="0" style="6" hidden="1" customWidth="1"/>
    <col min="13789" max="14030" width="9.140625" style="6"/>
    <col min="14031" max="14031" width="10.7109375" style="6" bestFit="1" customWidth="1"/>
    <col min="14032" max="14032" width="74" style="6" customWidth="1"/>
    <col min="14033" max="14033" width="15" style="6" customWidth="1"/>
    <col min="14034" max="14034" width="13.42578125" style="6" customWidth="1"/>
    <col min="14035" max="14035" width="17.7109375" style="6" customWidth="1"/>
    <col min="14036" max="14036" width="21.7109375" style="6" customWidth="1"/>
    <col min="14037" max="14044" width="0" style="6" hidden="1" customWidth="1"/>
    <col min="14045" max="14286" width="9.140625" style="6"/>
    <col min="14287" max="14287" width="10.7109375" style="6" bestFit="1" customWidth="1"/>
    <col min="14288" max="14288" width="74" style="6" customWidth="1"/>
    <col min="14289" max="14289" width="15" style="6" customWidth="1"/>
    <col min="14290" max="14290" width="13.42578125" style="6" customWidth="1"/>
    <col min="14291" max="14291" width="17.7109375" style="6" customWidth="1"/>
    <col min="14292" max="14292" width="21.7109375" style="6" customWidth="1"/>
    <col min="14293" max="14300" width="0" style="6" hidden="1" customWidth="1"/>
    <col min="14301" max="14542" width="9.140625" style="6"/>
    <col min="14543" max="14543" width="10.7109375" style="6" bestFit="1" customWidth="1"/>
    <col min="14544" max="14544" width="74" style="6" customWidth="1"/>
    <col min="14545" max="14545" width="15" style="6" customWidth="1"/>
    <col min="14546" max="14546" width="13.42578125" style="6" customWidth="1"/>
    <col min="14547" max="14547" width="17.7109375" style="6" customWidth="1"/>
    <col min="14548" max="14548" width="21.7109375" style="6" customWidth="1"/>
    <col min="14549" max="14556" width="0" style="6" hidden="1" customWidth="1"/>
    <col min="14557" max="14798" width="9.140625" style="6"/>
    <col min="14799" max="14799" width="10.7109375" style="6" bestFit="1" customWidth="1"/>
    <col min="14800" max="14800" width="74" style="6" customWidth="1"/>
    <col min="14801" max="14801" width="15" style="6" customWidth="1"/>
    <col min="14802" max="14802" width="13.42578125" style="6" customWidth="1"/>
    <col min="14803" max="14803" width="17.7109375" style="6" customWidth="1"/>
    <col min="14804" max="14804" width="21.7109375" style="6" customWidth="1"/>
    <col min="14805" max="14812" width="0" style="6" hidden="1" customWidth="1"/>
    <col min="14813" max="15054" width="9.140625" style="6"/>
    <col min="15055" max="15055" width="10.7109375" style="6" bestFit="1" customWidth="1"/>
    <col min="15056" max="15056" width="74" style="6" customWidth="1"/>
    <col min="15057" max="15057" width="15" style="6" customWidth="1"/>
    <col min="15058" max="15058" width="13.42578125" style="6" customWidth="1"/>
    <col min="15059" max="15059" width="17.7109375" style="6" customWidth="1"/>
    <col min="15060" max="15060" width="21.7109375" style="6" customWidth="1"/>
    <col min="15061" max="15068" width="0" style="6" hidden="1" customWidth="1"/>
    <col min="15069" max="15310" width="9.140625" style="6"/>
    <col min="15311" max="15311" width="10.7109375" style="6" bestFit="1" customWidth="1"/>
    <col min="15312" max="15312" width="74" style="6" customWidth="1"/>
    <col min="15313" max="15313" width="15" style="6" customWidth="1"/>
    <col min="15314" max="15314" width="13.42578125" style="6" customWidth="1"/>
    <col min="15315" max="15315" width="17.7109375" style="6" customWidth="1"/>
    <col min="15316" max="15316" width="21.7109375" style="6" customWidth="1"/>
    <col min="15317" max="15324" width="0" style="6" hidden="1" customWidth="1"/>
    <col min="15325" max="15566" width="9.140625" style="6"/>
    <col min="15567" max="15567" width="10.7109375" style="6" bestFit="1" customWidth="1"/>
    <col min="15568" max="15568" width="74" style="6" customWidth="1"/>
    <col min="15569" max="15569" width="15" style="6" customWidth="1"/>
    <col min="15570" max="15570" width="13.42578125" style="6" customWidth="1"/>
    <col min="15571" max="15571" width="17.7109375" style="6" customWidth="1"/>
    <col min="15572" max="15572" width="21.7109375" style="6" customWidth="1"/>
    <col min="15573" max="15580" width="0" style="6" hidden="1" customWidth="1"/>
    <col min="15581" max="15822" width="9.140625" style="6"/>
    <col min="15823" max="15823" width="10.7109375" style="6" bestFit="1" customWidth="1"/>
    <col min="15824" max="15824" width="74" style="6" customWidth="1"/>
    <col min="15825" max="15825" width="15" style="6" customWidth="1"/>
    <col min="15826" max="15826" width="13.42578125" style="6" customWidth="1"/>
    <col min="15827" max="15827" width="17.7109375" style="6" customWidth="1"/>
    <col min="15828" max="15828" width="21.7109375" style="6" customWidth="1"/>
    <col min="15829" max="15836" width="0" style="6" hidden="1" customWidth="1"/>
    <col min="15837" max="16078" width="9.140625" style="6"/>
    <col min="16079" max="16079" width="10.7109375" style="6" bestFit="1" customWidth="1"/>
    <col min="16080" max="16080" width="74" style="6" customWidth="1"/>
    <col min="16081" max="16081" width="15" style="6" customWidth="1"/>
    <col min="16082" max="16082" width="13.42578125" style="6" customWidth="1"/>
    <col min="16083" max="16083" width="17.7109375" style="6" customWidth="1"/>
    <col min="16084" max="16084" width="21.7109375" style="6" customWidth="1"/>
    <col min="16085" max="16092" width="0" style="6" hidden="1" customWidth="1"/>
    <col min="16093" max="16384" width="9.140625" style="6"/>
  </cols>
  <sheetData>
    <row r="2" spans="1:9" ht="19.899999999999999">
      <c r="A2" s="1"/>
      <c r="B2" s="2"/>
    </row>
    <row r="3" spans="1:9">
      <c r="B3" s="8"/>
    </row>
    <row r="4" spans="1:9">
      <c r="B4" s="225" t="s">
        <v>594</v>
      </c>
      <c r="C4" s="225"/>
      <c r="D4" s="225"/>
      <c r="E4" s="225"/>
      <c r="F4" s="225"/>
      <c r="G4" s="225"/>
      <c r="H4" s="9"/>
      <c r="I4" s="9"/>
    </row>
    <row r="5" spans="1:9">
      <c r="B5" s="76"/>
      <c r="C5" s="76"/>
      <c r="D5" s="10"/>
      <c r="E5" s="9"/>
      <c r="F5" s="9"/>
      <c r="G5" s="9"/>
      <c r="H5" s="9"/>
      <c r="I5" s="9"/>
    </row>
    <row r="6" spans="1:9">
      <c r="A6" s="11"/>
      <c r="B6" s="225" t="s">
        <v>1</v>
      </c>
      <c r="C6" s="225"/>
      <c r="D6" s="225"/>
      <c r="E6" s="11"/>
      <c r="F6" s="11"/>
      <c r="G6" s="9"/>
      <c r="H6" s="9"/>
      <c r="I6" s="9"/>
    </row>
    <row r="7" spans="1:9">
      <c r="A7" s="11"/>
      <c r="B7" s="76"/>
      <c r="C7" s="76"/>
      <c r="D7" s="10"/>
      <c r="E7" s="9"/>
      <c r="F7" s="9"/>
      <c r="G7" s="9"/>
      <c r="H7" s="9"/>
      <c r="I7" s="9"/>
    </row>
    <row r="8" spans="1:9">
      <c r="A8" s="3"/>
      <c r="B8" s="12" t="s">
        <v>595</v>
      </c>
      <c r="C8" s="13"/>
      <c r="D8" s="14" t="s">
        <v>596</v>
      </c>
      <c r="E8" s="167"/>
      <c r="F8" s="167"/>
      <c r="H8" s="4"/>
      <c r="I8" s="4"/>
    </row>
    <row r="9" spans="1:9">
      <c r="A9" s="15"/>
      <c r="B9" s="12" t="s">
        <v>597</v>
      </c>
      <c r="C9" s="13"/>
      <c r="D9" s="14" t="s">
        <v>596</v>
      </c>
      <c r="E9" s="167"/>
      <c r="F9" s="167"/>
      <c r="H9" s="4"/>
      <c r="I9" s="4"/>
    </row>
    <row r="10" spans="1:9">
      <c r="A10" s="15"/>
      <c r="B10" s="12" t="s">
        <v>598</v>
      </c>
      <c r="C10" s="13"/>
      <c r="D10" s="14" t="s">
        <v>596</v>
      </c>
      <c r="E10" s="167"/>
      <c r="F10" s="167"/>
      <c r="H10" s="4"/>
      <c r="I10" s="4"/>
    </row>
    <row r="11" spans="1:9">
      <c r="A11" s="15"/>
      <c r="B11" s="12" t="s">
        <v>599</v>
      </c>
      <c r="C11" s="13"/>
      <c r="D11" s="14" t="s">
        <v>600</v>
      </c>
      <c r="E11" s="167"/>
      <c r="F11" s="167"/>
      <c r="H11" s="4"/>
      <c r="I11" s="4"/>
    </row>
    <row r="13" spans="1:9" ht="33.6" customHeight="1">
      <c r="A13" s="13" t="s">
        <v>2</v>
      </c>
      <c r="B13" s="12" t="s">
        <v>3</v>
      </c>
      <c r="C13" s="13" t="s">
        <v>4</v>
      </c>
      <c r="D13" s="16" t="s">
        <v>588</v>
      </c>
      <c r="E13" s="13" t="s">
        <v>601</v>
      </c>
      <c r="F13" s="13" t="s">
        <v>602</v>
      </c>
      <c r="G13" s="17" t="s">
        <v>589</v>
      </c>
      <c r="H13" s="158" t="s">
        <v>590</v>
      </c>
      <c r="I13" s="17" t="s">
        <v>603</v>
      </c>
    </row>
    <row r="14" spans="1:9">
      <c r="A14" s="34" t="s">
        <v>33</v>
      </c>
      <c r="B14" s="16" t="s">
        <v>34</v>
      </c>
      <c r="D14" s="30"/>
      <c r="E14" s="22"/>
      <c r="F14" s="22"/>
      <c r="G14" s="22"/>
      <c r="H14" s="159"/>
      <c r="I14" s="22"/>
    </row>
    <row r="15" spans="1:9">
      <c r="A15" s="34" t="s">
        <v>61</v>
      </c>
      <c r="B15" s="16" t="s">
        <v>62</v>
      </c>
      <c r="C15" s="29"/>
      <c r="D15" s="30"/>
      <c r="E15" s="22"/>
      <c r="F15" s="22"/>
      <c r="G15" s="22"/>
      <c r="H15" s="159"/>
      <c r="I15" s="22"/>
    </row>
    <row r="16" spans="1:9">
      <c r="A16" s="34" t="s">
        <v>69</v>
      </c>
      <c r="B16" s="39" t="s">
        <v>70</v>
      </c>
      <c r="C16" s="37"/>
      <c r="D16" s="30"/>
      <c r="E16" s="22"/>
      <c r="F16" s="22"/>
      <c r="G16" s="22"/>
      <c r="H16" s="159"/>
      <c r="I16" s="22"/>
    </row>
    <row r="17" spans="1:11">
      <c r="A17" s="34" t="s">
        <v>444</v>
      </c>
      <c r="B17" s="39" t="s">
        <v>445</v>
      </c>
      <c r="C17" s="34"/>
      <c r="D17" s="42"/>
      <c r="E17" s="35"/>
      <c r="F17" s="35"/>
      <c r="G17" s="22"/>
      <c r="H17" s="159">
        <f>+D17*G17</f>
        <v>0</v>
      </c>
      <c r="I17" s="22"/>
    </row>
    <row r="18" spans="1:11">
      <c r="A18" s="29" t="s">
        <v>446</v>
      </c>
      <c r="B18" s="33" t="s">
        <v>447</v>
      </c>
      <c r="C18" s="29"/>
      <c r="D18" s="30"/>
      <c r="E18" s="22"/>
      <c r="F18" s="22"/>
      <c r="G18" s="22"/>
      <c r="H18" s="159"/>
      <c r="I18" s="22" t="s">
        <v>604</v>
      </c>
    </row>
    <row r="19" spans="1:11" ht="17.45">
      <c r="A19" s="29" t="s">
        <v>448</v>
      </c>
      <c r="B19" s="33" t="s">
        <v>449</v>
      </c>
      <c r="C19" s="29" t="s">
        <v>25</v>
      </c>
      <c r="D19" s="21">
        <v>10.119999999999999</v>
      </c>
      <c r="E19" s="168">
        <v>4.12</v>
      </c>
      <c r="F19" s="168">
        <v>6</v>
      </c>
      <c r="G19" s="22">
        <v>325</v>
      </c>
      <c r="H19" s="159">
        <f>+D19*G19</f>
        <v>3288.9999999999995</v>
      </c>
      <c r="I19" s="22" t="s">
        <v>604</v>
      </c>
      <c r="J19" s="4"/>
      <c r="K19" s="4"/>
    </row>
    <row r="20" spans="1:11" ht="17.45">
      <c r="A20" s="29" t="s">
        <v>450</v>
      </c>
      <c r="B20" s="33" t="s">
        <v>451</v>
      </c>
      <c r="C20" s="29" t="s">
        <v>25</v>
      </c>
      <c r="D20" s="21">
        <v>1.64</v>
      </c>
      <c r="E20" s="168">
        <v>0.67</v>
      </c>
      <c r="F20" s="168">
        <v>0.97</v>
      </c>
      <c r="G20" s="22">
        <v>325</v>
      </c>
      <c r="H20" s="159">
        <f>+D20*G20</f>
        <v>533</v>
      </c>
      <c r="I20" s="22" t="s">
        <v>604</v>
      </c>
      <c r="K20" s="4"/>
    </row>
    <row r="21" spans="1:11">
      <c r="A21" s="29" t="s">
        <v>452</v>
      </c>
      <c r="B21" s="33" t="s">
        <v>553</v>
      </c>
      <c r="C21" s="29" t="s">
        <v>554</v>
      </c>
      <c r="D21" s="21"/>
      <c r="E21" s="168"/>
      <c r="F21" s="168"/>
      <c r="G21" s="22"/>
      <c r="H21" s="159"/>
      <c r="I21" s="22" t="s">
        <v>604</v>
      </c>
      <c r="K21" s="4"/>
    </row>
    <row r="22" spans="1:11">
      <c r="A22" s="34" t="s">
        <v>452</v>
      </c>
      <c r="B22" s="16" t="s">
        <v>453</v>
      </c>
      <c r="C22" s="29"/>
      <c r="D22" s="30"/>
      <c r="E22" s="22"/>
      <c r="F22" s="22"/>
      <c r="G22" s="22"/>
      <c r="H22" s="159"/>
      <c r="I22" s="22" t="s">
        <v>604</v>
      </c>
      <c r="K22" s="4"/>
    </row>
    <row r="23" spans="1:11" ht="17.45">
      <c r="A23" s="29" t="s">
        <v>454</v>
      </c>
      <c r="B23" s="33" t="s">
        <v>455</v>
      </c>
      <c r="C23" s="29" t="s">
        <v>25</v>
      </c>
      <c r="D23" s="21">
        <v>7</v>
      </c>
      <c r="E23" s="168">
        <v>2.85</v>
      </c>
      <c r="F23" s="168">
        <v>4.1500000000000004</v>
      </c>
      <c r="G23" s="22">
        <v>325</v>
      </c>
      <c r="H23" s="159">
        <f>+D23*G23</f>
        <v>2275</v>
      </c>
      <c r="I23" s="22" t="s">
        <v>604</v>
      </c>
      <c r="K23" s="4"/>
    </row>
    <row r="24" spans="1:11" ht="17.45">
      <c r="A24" s="29" t="s">
        <v>456</v>
      </c>
      <c r="B24" s="33" t="s">
        <v>457</v>
      </c>
      <c r="C24" s="29" t="s">
        <v>25</v>
      </c>
      <c r="D24" s="21">
        <v>22.35</v>
      </c>
      <c r="E24" s="168">
        <v>9.09</v>
      </c>
      <c r="F24" s="168">
        <v>13.26</v>
      </c>
      <c r="G24" s="22">
        <v>325</v>
      </c>
      <c r="H24" s="159">
        <f>+D24*G24</f>
        <v>7263.7500000000009</v>
      </c>
      <c r="I24" s="22" t="s">
        <v>604</v>
      </c>
      <c r="K24" s="4"/>
    </row>
    <row r="25" spans="1:11">
      <c r="A25" s="29"/>
      <c r="B25" s="24" t="s">
        <v>83</v>
      </c>
      <c r="C25" s="160"/>
      <c r="D25" s="160"/>
      <c r="E25" s="160"/>
      <c r="F25" s="160"/>
      <c r="G25" s="160"/>
      <c r="H25" s="160">
        <f>+SUM(H19:H24)</f>
        <v>13360.75</v>
      </c>
      <c r="I25" s="22"/>
      <c r="K25" s="4"/>
    </row>
    <row r="26" spans="1:11">
      <c r="A26" s="32" t="s">
        <v>84</v>
      </c>
      <c r="B26" s="28" t="s">
        <v>85</v>
      </c>
      <c r="C26" s="29"/>
      <c r="D26" s="30"/>
      <c r="E26" s="22"/>
      <c r="F26" s="22"/>
      <c r="G26" s="22"/>
      <c r="H26" s="159"/>
      <c r="I26" s="22"/>
      <c r="K26" s="4"/>
    </row>
    <row r="27" spans="1:11">
      <c r="A27" s="3"/>
      <c r="C27" s="44"/>
      <c r="G27" s="22"/>
      <c r="I27" s="22"/>
      <c r="K27" s="4"/>
    </row>
    <row r="28" spans="1:11">
      <c r="A28" s="32" t="s">
        <v>94</v>
      </c>
      <c r="B28" s="28" t="s">
        <v>95</v>
      </c>
      <c r="C28" s="29"/>
      <c r="D28" s="30"/>
      <c r="E28" s="22"/>
      <c r="F28" s="22"/>
      <c r="G28" s="22"/>
      <c r="H28" s="159"/>
      <c r="I28" s="22"/>
      <c r="K28" s="4"/>
    </row>
    <row r="29" spans="1:11">
      <c r="A29" s="34" t="s">
        <v>96</v>
      </c>
      <c r="B29" s="28" t="s">
        <v>56</v>
      </c>
      <c r="C29" s="29"/>
      <c r="D29" s="30"/>
      <c r="E29" s="22"/>
      <c r="F29" s="22"/>
      <c r="G29" s="22"/>
      <c r="H29" s="159"/>
      <c r="I29" s="22"/>
      <c r="K29" s="4"/>
    </row>
    <row r="30" spans="1:11">
      <c r="A30" s="34" t="s">
        <v>331</v>
      </c>
      <c r="B30" s="28" t="s">
        <v>459</v>
      </c>
      <c r="C30" s="29"/>
      <c r="D30" s="30"/>
      <c r="E30" s="22"/>
      <c r="F30" s="22"/>
      <c r="G30" s="22"/>
      <c r="H30" s="159"/>
      <c r="I30" s="22" t="s">
        <v>604</v>
      </c>
      <c r="K30" s="4"/>
    </row>
    <row r="31" spans="1:11" ht="17.45">
      <c r="A31" s="29" t="s">
        <v>460</v>
      </c>
      <c r="B31" s="40" t="s">
        <v>461</v>
      </c>
      <c r="C31" s="29" t="s">
        <v>92</v>
      </c>
      <c r="D31" s="21">
        <v>1201</v>
      </c>
      <c r="E31" s="168">
        <f>623.18+'[3]Détails M _ Bloc Technique'!$M$449+'[3]Détails M _ Bloc Technique'!$M$450</f>
        <v>598.86999999999989</v>
      </c>
      <c r="F31" s="168">
        <f>D31-E31</f>
        <v>602.13000000000011</v>
      </c>
      <c r="G31" s="22">
        <v>28</v>
      </c>
      <c r="H31" s="159">
        <f>+D31*G31</f>
        <v>33628</v>
      </c>
      <c r="I31" s="22" t="s">
        <v>604</v>
      </c>
      <c r="K31" s="4"/>
    </row>
    <row r="32" spans="1:11" ht="17.45">
      <c r="A32" s="29" t="s">
        <v>102</v>
      </c>
      <c r="B32" s="40" t="s">
        <v>103</v>
      </c>
      <c r="C32" s="29" t="s">
        <v>104</v>
      </c>
      <c r="D32" s="21">
        <v>64</v>
      </c>
      <c r="E32" s="168">
        <v>30</v>
      </c>
      <c r="F32" s="168">
        <v>34</v>
      </c>
      <c r="G32" s="22">
        <v>15</v>
      </c>
      <c r="H32" s="159">
        <f>+D32*G32</f>
        <v>960</v>
      </c>
      <c r="I32" s="22" t="s">
        <v>604</v>
      </c>
      <c r="K32" s="4"/>
    </row>
    <row r="33" spans="1:11">
      <c r="A33" s="23"/>
      <c r="B33" s="24" t="s">
        <v>105</v>
      </c>
      <c r="C33" s="25"/>
      <c r="D33" s="26"/>
      <c r="E33" s="27"/>
      <c r="F33" s="27"/>
      <c r="G33" s="27"/>
      <c r="H33" s="160">
        <f>SUM(H30:H32)</f>
        <v>34588</v>
      </c>
      <c r="I33" s="22" t="s">
        <v>605</v>
      </c>
      <c r="K33" s="4"/>
    </row>
    <row r="34" spans="1:11">
      <c r="A34" s="47" t="s">
        <v>344</v>
      </c>
      <c r="B34" s="46" t="s">
        <v>462</v>
      </c>
      <c r="C34" s="29"/>
      <c r="D34" s="21"/>
      <c r="E34" s="168"/>
      <c r="F34" s="168"/>
      <c r="G34" s="22"/>
      <c r="H34" s="159"/>
      <c r="I34" s="22" t="s">
        <v>604</v>
      </c>
      <c r="K34" s="4"/>
    </row>
    <row r="35" spans="1:11">
      <c r="A35" s="47" t="s">
        <v>346</v>
      </c>
      <c r="B35" s="39" t="s">
        <v>110</v>
      </c>
      <c r="C35" s="29"/>
      <c r="D35" s="21"/>
      <c r="E35" s="168"/>
      <c r="F35" s="168"/>
      <c r="G35" s="22"/>
      <c r="H35" s="159"/>
      <c r="I35" s="22" t="s">
        <v>604</v>
      </c>
      <c r="K35" s="4"/>
    </row>
    <row r="36" spans="1:11" ht="17.45">
      <c r="A36" s="153" t="s">
        <v>606</v>
      </c>
      <c r="B36" s="154" t="s">
        <v>607</v>
      </c>
      <c r="C36" s="155" t="s">
        <v>113</v>
      </c>
      <c r="D36" s="156">
        <v>547.20000000000005</v>
      </c>
      <c r="E36" s="169"/>
      <c r="F36" s="169"/>
      <c r="G36" s="157">
        <v>6</v>
      </c>
      <c r="H36" s="162"/>
      <c r="I36" s="22" t="s">
        <v>604</v>
      </c>
      <c r="K36" s="4"/>
    </row>
    <row r="37" spans="1:11" ht="17.45">
      <c r="A37" s="44" t="s">
        <v>463</v>
      </c>
      <c r="B37" s="40" t="s">
        <v>342</v>
      </c>
      <c r="C37" s="48" t="s">
        <v>113</v>
      </c>
      <c r="D37" s="21">
        <v>1908.53</v>
      </c>
      <c r="E37" s="168">
        <v>657</v>
      </c>
      <c r="F37" s="168">
        <f>D37-E37</f>
        <v>1251.53</v>
      </c>
      <c r="G37" s="22">
        <v>6</v>
      </c>
      <c r="H37" s="159">
        <f>+D37*G37</f>
        <v>11451.18</v>
      </c>
      <c r="I37" s="22" t="s">
        <v>604</v>
      </c>
      <c r="K37" s="4"/>
    </row>
    <row r="38" spans="1:11" ht="17.45">
      <c r="A38" s="44" t="s">
        <v>464</v>
      </c>
      <c r="B38" s="40" t="s">
        <v>465</v>
      </c>
      <c r="C38" s="48" t="s">
        <v>113</v>
      </c>
      <c r="D38" s="21">
        <v>78.59</v>
      </c>
      <c r="E38" s="168">
        <v>35</v>
      </c>
      <c r="F38" s="168">
        <f>D38-E38</f>
        <v>43.59</v>
      </c>
      <c r="G38" s="22">
        <v>12</v>
      </c>
      <c r="H38" s="159">
        <f>+D38*G38</f>
        <v>943.08</v>
      </c>
      <c r="I38" s="22" t="s">
        <v>604</v>
      </c>
      <c r="K38" s="4"/>
    </row>
    <row r="39" spans="1:11" ht="17.45">
      <c r="A39" s="44" t="s">
        <v>466</v>
      </c>
      <c r="B39" s="39" t="s">
        <v>117</v>
      </c>
      <c r="C39" s="48"/>
      <c r="D39" s="21"/>
      <c r="E39" s="168"/>
      <c r="F39" s="168"/>
      <c r="G39" s="22"/>
      <c r="H39" s="159"/>
      <c r="I39" s="22" t="s">
        <v>604</v>
      </c>
      <c r="K39" s="4"/>
    </row>
    <row r="40" spans="1:11">
      <c r="A40" s="44" t="s">
        <v>467</v>
      </c>
      <c r="B40" s="40" t="s">
        <v>468</v>
      </c>
      <c r="C40" s="29" t="s">
        <v>99</v>
      </c>
      <c r="D40" s="21">
        <v>30</v>
      </c>
      <c r="E40" s="168">
        <v>13</v>
      </c>
      <c r="F40" s="168">
        <v>17</v>
      </c>
      <c r="G40" s="22">
        <v>6</v>
      </c>
      <c r="H40" s="159">
        <f>+D40*G40</f>
        <v>180</v>
      </c>
      <c r="I40" s="22" t="s">
        <v>604</v>
      </c>
      <c r="K40" s="4"/>
    </row>
    <row r="41" spans="1:11">
      <c r="A41" s="44" t="s">
        <v>348</v>
      </c>
      <c r="B41" s="39" t="s">
        <v>123</v>
      </c>
      <c r="C41" s="29"/>
      <c r="D41" s="21"/>
      <c r="E41" s="168"/>
      <c r="F41" s="168"/>
      <c r="G41" s="22"/>
      <c r="H41" s="159"/>
      <c r="I41" s="22" t="s">
        <v>604</v>
      </c>
      <c r="K41" s="4"/>
    </row>
    <row r="42" spans="1:11" ht="17.45">
      <c r="A42" s="44" t="s">
        <v>469</v>
      </c>
      <c r="B42" s="40" t="s">
        <v>125</v>
      </c>
      <c r="C42" s="48" t="s">
        <v>113</v>
      </c>
      <c r="D42" s="21">
        <v>750</v>
      </c>
      <c r="E42" s="168">
        <v>305</v>
      </c>
      <c r="F42" s="168">
        <f>D42-E42</f>
        <v>445</v>
      </c>
      <c r="G42" s="22">
        <v>15</v>
      </c>
      <c r="H42" s="159">
        <f>+D42*G42</f>
        <v>11250</v>
      </c>
      <c r="I42" s="22" t="s">
        <v>604</v>
      </c>
      <c r="K42" s="4"/>
    </row>
    <row r="43" spans="1:11" ht="17.45">
      <c r="A43" s="44" t="s">
        <v>471</v>
      </c>
      <c r="B43" s="40" t="s">
        <v>131</v>
      </c>
      <c r="C43" s="48" t="s">
        <v>113</v>
      </c>
      <c r="D43" s="21">
        <v>37.42</v>
      </c>
      <c r="E43" s="168">
        <v>17</v>
      </c>
      <c r="F43" s="168">
        <f>D43-E43</f>
        <v>20.420000000000002</v>
      </c>
      <c r="G43" s="22">
        <v>12</v>
      </c>
      <c r="H43" s="159">
        <f>+D43*G43</f>
        <v>449.04</v>
      </c>
      <c r="I43" s="22" t="s">
        <v>604</v>
      </c>
      <c r="K43" s="4"/>
    </row>
    <row r="44" spans="1:11">
      <c r="A44" s="23"/>
      <c r="B44" s="24" t="s">
        <v>132</v>
      </c>
      <c r="C44" s="25"/>
      <c r="D44" s="26"/>
      <c r="E44" s="27"/>
      <c r="F44" s="27"/>
      <c r="G44" s="27"/>
      <c r="H44" s="160">
        <f>SUM(H37:H43)</f>
        <v>24273.300000000003</v>
      </c>
      <c r="I44" s="22" t="s">
        <v>605</v>
      </c>
      <c r="K44" s="4"/>
    </row>
    <row r="45" spans="1:11">
      <c r="A45" s="44"/>
      <c r="B45" s="31"/>
      <c r="C45" s="31"/>
      <c r="D45" s="30"/>
      <c r="E45" s="22"/>
      <c r="F45" s="22"/>
      <c r="G45" s="22"/>
      <c r="H45" s="161"/>
      <c r="I45" s="22"/>
      <c r="K45" s="4"/>
    </row>
    <row r="46" spans="1:11">
      <c r="A46" s="47" t="s">
        <v>361</v>
      </c>
      <c r="B46" s="46" t="s">
        <v>459</v>
      </c>
      <c r="C46" s="29"/>
      <c r="D46" s="30"/>
      <c r="E46" s="22"/>
      <c r="F46" s="22"/>
      <c r="G46" s="22"/>
      <c r="H46" s="159">
        <f t="shared" ref="H46:H86" si="0">+D46*G46</f>
        <v>0</v>
      </c>
      <c r="I46" s="22" t="s">
        <v>604</v>
      </c>
      <c r="K46" s="4"/>
    </row>
    <row r="47" spans="1:11">
      <c r="A47" s="47" t="s">
        <v>472</v>
      </c>
      <c r="B47" s="39" t="s">
        <v>354</v>
      </c>
      <c r="C47" s="29"/>
      <c r="D47" s="30"/>
      <c r="E47" s="22"/>
      <c r="F47" s="22"/>
      <c r="G47" s="22"/>
      <c r="H47" s="159">
        <f t="shared" si="0"/>
        <v>0</v>
      </c>
      <c r="I47" s="22" t="s">
        <v>604</v>
      </c>
      <c r="K47" s="4"/>
    </row>
    <row r="48" spans="1:11">
      <c r="A48" s="47"/>
      <c r="B48" s="16" t="s">
        <v>555</v>
      </c>
      <c r="C48" s="29"/>
      <c r="D48" s="30"/>
      <c r="E48" s="22"/>
      <c r="F48" s="22"/>
      <c r="G48" s="22"/>
      <c r="H48" s="159">
        <f t="shared" si="0"/>
        <v>0</v>
      </c>
      <c r="I48" s="22" t="s">
        <v>604</v>
      </c>
      <c r="K48" s="4"/>
    </row>
    <row r="49" spans="1:11">
      <c r="A49" s="44" t="s">
        <v>556</v>
      </c>
      <c r="B49" s="36" t="s">
        <v>557</v>
      </c>
      <c r="C49" s="29" t="s">
        <v>147</v>
      </c>
      <c r="D49" s="21">
        <v>2</v>
      </c>
      <c r="E49" s="21">
        <v>2</v>
      </c>
      <c r="F49" s="168"/>
      <c r="G49" s="22">
        <v>600</v>
      </c>
      <c r="H49" s="159">
        <f t="shared" si="0"/>
        <v>1200</v>
      </c>
      <c r="I49" s="22" t="s">
        <v>604</v>
      </c>
      <c r="K49" s="4"/>
    </row>
    <row r="50" spans="1:11">
      <c r="A50" s="44" t="s">
        <v>558</v>
      </c>
      <c r="B50" s="19" t="s">
        <v>559</v>
      </c>
      <c r="C50" s="29" t="s">
        <v>164</v>
      </c>
      <c r="D50" s="21">
        <v>3</v>
      </c>
      <c r="E50" s="21">
        <v>3</v>
      </c>
      <c r="F50" s="168"/>
      <c r="G50" s="22">
        <v>550</v>
      </c>
      <c r="H50" s="159">
        <f t="shared" si="0"/>
        <v>1650</v>
      </c>
      <c r="I50" s="22" t="s">
        <v>604</v>
      </c>
      <c r="K50" s="4"/>
    </row>
    <row r="51" spans="1:11">
      <c r="A51" s="44" t="s">
        <v>560</v>
      </c>
      <c r="B51" s="19" t="s">
        <v>561</v>
      </c>
      <c r="C51" s="29" t="s">
        <v>164</v>
      </c>
      <c r="D51" s="21">
        <v>3</v>
      </c>
      <c r="E51" s="21">
        <v>3</v>
      </c>
      <c r="F51" s="168"/>
      <c r="G51" s="22">
        <v>320</v>
      </c>
      <c r="H51" s="159">
        <f t="shared" si="0"/>
        <v>960</v>
      </c>
      <c r="I51" s="22" t="s">
        <v>604</v>
      </c>
      <c r="K51" s="4"/>
    </row>
    <row r="52" spans="1:11">
      <c r="A52" s="44" t="s">
        <v>562</v>
      </c>
      <c r="B52" s="19" t="s">
        <v>563</v>
      </c>
      <c r="C52" s="29" t="s">
        <v>164</v>
      </c>
      <c r="D52" s="21"/>
      <c r="E52" s="21"/>
      <c r="F52" s="168"/>
      <c r="G52" s="22"/>
      <c r="H52" s="159">
        <f t="shared" si="0"/>
        <v>0</v>
      </c>
      <c r="I52" s="22" t="s">
        <v>604</v>
      </c>
      <c r="K52" s="4"/>
    </row>
    <row r="53" spans="1:11">
      <c r="A53" s="44" t="s">
        <v>473</v>
      </c>
      <c r="B53" s="40" t="s">
        <v>474</v>
      </c>
      <c r="C53" s="29" t="s">
        <v>99</v>
      </c>
      <c r="D53" s="21">
        <v>318</v>
      </c>
      <c r="E53" s="21">
        <v>318</v>
      </c>
      <c r="F53" s="168"/>
      <c r="G53" s="22">
        <v>6</v>
      </c>
      <c r="H53" s="159">
        <f t="shared" si="0"/>
        <v>1908</v>
      </c>
      <c r="I53" s="22" t="s">
        <v>604</v>
      </c>
      <c r="K53" s="4"/>
    </row>
    <row r="54" spans="1:11">
      <c r="A54" s="44" t="s">
        <v>475</v>
      </c>
      <c r="B54" s="39" t="s">
        <v>362</v>
      </c>
      <c r="C54" s="29"/>
      <c r="D54" s="21"/>
      <c r="E54" s="21"/>
      <c r="F54" s="168"/>
      <c r="G54" s="22"/>
      <c r="H54" s="159">
        <f t="shared" si="0"/>
        <v>0</v>
      </c>
      <c r="I54" s="22" t="s">
        <v>604</v>
      </c>
      <c r="K54" s="4"/>
    </row>
    <row r="55" spans="1:11" ht="17.45">
      <c r="A55" s="44" t="s">
        <v>363</v>
      </c>
      <c r="B55" s="40" t="s">
        <v>564</v>
      </c>
      <c r="C55" s="29" t="s">
        <v>92</v>
      </c>
      <c r="D55" s="21">
        <v>330</v>
      </c>
      <c r="E55" s="21">
        <v>330</v>
      </c>
      <c r="F55" s="168"/>
      <c r="G55" s="22">
        <v>35</v>
      </c>
      <c r="H55" s="159">
        <f t="shared" si="0"/>
        <v>11550</v>
      </c>
      <c r="I55" s="22" t="s">
        <v>604</v>
      </c>
      <c r="K55" s="4"/>
    </row>
    <row r="56" spans="1:11">
      <c r="A56" s="44" t="s">
        <v>365</v>
      </c>
      <c r="B56" s="33" t="s">
        <v>477</v>
      </c>
      <c r="C56" s="29" t="s">
        <v>99</v>
      </c>
      <c r="D56" s="21">
        <v>26.4</v>
      </c>
      <c r="E56" s="21">
        <v>26.4</v>
      </c>
      <c r="F56" s="168"/>
      <c r="G56" s="22">
        <v>8</v>
      </c>
      <c r="H56" s="159">
        <f t="shared" si="0"/>
        <v>211.2</v>
      </c>
      <c r="I56" s="22" t="s">
        <v>604</v>
      </c>
      <c r="K56" s="4"/>
    </row>
    <row r="57" spans="1:11">
      <c r="A57" s="44" t="s">
        <v>367</v>
      </c>
      <c r="B57" s="40" t="s">
        <v>478</v>
      </c>
      <c r="C57" s="29" t="s">
        <v>99</v>
      </c>
      <c r="D57" s="21">
        <v>76.400000000000006</v>
      </c>
      <c r="E57" s="21">
        <v>76.400000000000006</v>
      </c>
      <c r="F57" s="168"/>
      <c r="G57" s="22">
        <v>5</v>
      </c>
      <c r="H57" s="159">
        <f t="shared" si="0"/>
        <v>382</v>
      </c>
      <c r="I57" s="22" t="s">
        <v>604</v>
      </c>
      <c r="K57" s="4"/>
    </row>
    <row r="58" spans="1:11">
      <c r="A58" s="44" t="s">
        <v>369</v>
      </c>
      <c r="B58" s="40" t="s">
        <v>479</v>
      </c>
      <c r="C58" s="29" t="s">
        <v>99</v>
      </c>
      <c r="D58" s="21">
        <v>52.8</v>
      </c>
      <c r="E58" s="21">
        <v>52.8</v>
      </c>
      <c r="F58" s="168"/>
      <c r="G58" s="22">
        <v>9</v>
      </c>
      <c r="H58" s="159">
        <f t="shared" si="0"/>
        <v>475.2</v>
      </c>
      <c r="I58" s="22" t="s">
        <v>604</v>
      </c>
      <c r="K58" s="4"/>
    </row>
    <row r="59" spans="1:11">
      <c r="A59" s="44" t="s">
        <v>371</v>
      </c>
      <c r="B59" s="33" t="s">
        <v>480</v>
      </c>
      <c r="C59" s="29" t="s">
        <v>99</v>
      </c>
      <c r="D59" s="21">
        <v>32</v>
      </c>
      <c r="E59" s="21">
        <v>32</v>
      </c>
      <c r="F59" s="168"/>
      <c r="G59" s="22">
        <v>7</v>
      </c>
      <c r="H59" s="159">
        <f t="shared" si="0"/>
        <v>224</v>
      </c>
      <c r="I59" s="22" t="s">
        <v>604</v>
      </c>
      <c r="K59" s="4"/>
    </row>
    <row r="60" spans="1:11">
      <c r="A60" s="44"/>
      <c r="B60" s="33"/>
      <c r="C60" s="29"/>
      <c r="D60" s="21"/>
      <c r="E60" s="168"/>
      <c r="F60" s="168"/>
      <c r="G60" s="22"/>
      <c r="H60" s="159">
        <f t="shared" si="0"/>
        <v>0</v>
      </c>
      <c r="I60" s="22" t="s">
        <v>604</v>
      </c>
      <c r="K60" s="4"/>
    </row>
    <row r="61" spans="1:11">
      <c r="A61" s="47"/>
      <c r="B61" s="16" t="s">
        <v>583</v>
      </c>
      <c r="C61" s="29"/>
      <c r="D61" s="21"/>
      <c r="E61" s="168"/>
      <c r="F61" s="168"/>
      <c r="G61" s="22"/>
      <c r="H61" s="159">
        <f t="shared" si="0"/>
        <v>0</v>
      </c>
      <c r="I61" s="22" t="s">
        <v>604</v>
      </c>
      <c r="K61" s="4"/>
    </row>
    <row r="62" spans="1:11">
      <c r="A62" s="44" t="s">
        <v>556</v>
      </c>
      <c r="B62" s="36" t="s">
        <v>584</v>
      </c>
      <c r="C62" s="29" t="s">
        <v>147</v>
      </c>
      <c r="D62" s="21">
        <v>3</v>
      </c>
      <c r="E62" s="168"/>
      <c r="F62" s="21">
        <v>3</v>
      </c>
      <c r="G62" s="22">
        <v>620</v>
      </c>
      <c r="H62" s="159">
        <f t="shared" si="0"/>
        <v>1860</v>
      </c>
      <c r="I62" s="22" t="s">
        <v>604</v>
      </c>
      <c r="K62" s="4"/>
    </row>
    <row r="63" spans="1:11">
      <c r="A63" s="44" t="s">
        <v>558</v>
      </c>
      <c r="B63" s="19" t="s">
        <v>585</v>
      </c>
      <c r="C63" s="29" t="s">
        <v>164</v>
      </c>
      <c r="D63" s="21">
        <v>3</v>
      </c>
      <c r="E63" s="168"/>
      <c r="F63" s="21">
        <v>3</v>
      </c>
      <c r="G63" s="22">
        <v>360</v>
      </c>
      <c r="H63" s="159">
        <f t="shared" si="0"/>
        <v>1080</v>
      </c>
      <c r="I63" s="22" t="s">
        <v>604</v>
      </c>
      <c r="K63" s="4"/>
    </row>
    <row r="64" spans="1:11">
      <c r="A64" s="44" t="s">
        <v>560</v>
      </c>
      <c r="B64" s="19" t="s">
        <v>561</v>
      </c>
      <c r="C64" s="29" t="s">
        <v>164</v>
      </c>
      <c r="D64" s="21">
        <v>4</v>
      </c>
      <c r="E64" s="168"/>
      <c r="F64" s="21">
        <v>4</v>
      </c>
      <c r="G64" s="22">
        <v>320</v>
      </c>
      <c r="H64" s="159">
        <f t="shared" si="0"/>
        <v>1280</v>
      </c>
      <c r="I64" s="22" t="s">
        <v>604</v>
      </c>
      <c r="K64" s="4"/>
    </row>
    <row r="65" spans="1:11">
      <c r="A65" s="44" t="s">
        <v>562</v>
      </c>
      <c r="B65" s="19" t="s">
        <v>563</v>
      </c>
      <c r="C65" s="29" t="s">
        <v>164</v>
      </c>
      <c r="D65" s="21"/>
      <c r="E65" s="168"/>
      <c r="F65" s="21"/>
      <c r="G65" s="22"/>
      <c r="H65" s="159">
        <f t="shared" si="0"/>
        <v>0</v>
      </c>
      <c r="I65" s="22" t="s">
        <v>604</v>
      </c>
      <c r="K65" s="4"/>
    </row>
    <row r="66" spans="1:11">
      <c r="A66" s="44" t="s">
        <v>473</v>
      </c>
      <c r="B66" s="40" t="s">
        <v>474</v>
      </c>
      <c r="C66" s="29" t="s">
        <v>99</v>
      </c>
      <c r="D66" s="21">
        <v>230.4</v>
      </c>
      <c r="E66" s="168"/>
      <c r="F66" s="21">
        <v>230.4</v>
      </c>
      <c r="G66" s="22">
        <v>6</v>
      </c>
      <c r="H66" s="159">
        <f t="shared" si="0"/>
        <v>1382.4</v>
      </c>
      <c r="I66" s="22" t="s">
        <v>604</v>
      </c>
      <c r="K66" s="4"/>
    </row>
    <row r="67" spans="1:11">
      <c r="A67" s="44" t="s">
        <v>475</v>
      </c>
      <c r="B67" s="39" t="s">
        <v>362</v>
      </c>
      <c r="C67" s="29"/>
      <c r="D67" s="21"/>
      <c r="E67" s="168"/>
      <c r="F67" s="21"/>
      <c r="G67" s="22"/>
      <c r="H67" s="159">
        <f t="shared" si="0"/>
        <v>0</v>
      </c>
      <c r="I67" s="22" t="s">
        <v>604</v>
      </c>
      <c r="K67" s="4"/>
    </row>
    <row r="68" spans="1:11" ht="17.45">
      <c r="A68" s="44" t="s">
        <v>363</v>
      </c>
      <c r="B68" s="40" t="s">
        <v>586</v>
      </c>
      <c r="C68" s="29" t="s">
        <v>92</v>
      </c>
      <c r="D68" s="21">
        <v>297.60000000000002</v>
      </c>
      <c r="E68" s="168"/>
      <c r="F68" s="21">
        <v>297.60000000000002</v>
      </c>
      <c r="G68" s="22">
        <v>35</v>
      </c>
      <c r="H68" s="159">
        <f t="shared" si="0"/>
        <v>10416</v>
      </c>
      <c r="I68" s="22" t="s">
        <v>604</v>
      </c>
      <c r="K68" s="4"/>
    </row>
    <row r="69" spans="1:11">
      <c r="A69" s="44" t="s">
        <v>365</v>
      </c>
      <c r="B69" s="33" t="s">
        <v>477</v>
      </c>
      <c r="C69" s="29" t="s">
        <v>99</v>
      </c>
      <c r="D69" s="21">
        <v>19.2</v>
      </c>
      <c r="E69" s="168"/>
      <c r="F69" s="21">
        <v>19.2</v>
      </c>
      <c r="G69" s="22">
        <v>8</v>
      </c>
      <c r="H69" s="159">
        <f t="shared" si="0"/>
        <v>153.6</v>
      </c>
      <c r="I69" s="22" t="s">
        <v>604</v>
      </c>
      <c r="K69" s="4"/>
    </row>
    <row r="70" spans="1:11">
      <c r="A70" s="44" t="s">
        <v>367</v>
      </c>
      <c r="B70" s="40" t="s">
        <v>478</v>
      </c>
      <c r="C70" s="29" t="s">
        <v>99</v>
      </c>
      <c r="D70" s="21">
        <v>53.9</v>
      </c>
      <c r="E70" s="168"/>
      <c r="F70" s="21">
        <v>53.9</v>
      </c>
      <c r="G70" s="22">
        <v>5</v>
      </c>
      <c r="H70" s="159">
        <f t="shared" si="0"/>
        <v>269.5</v>
      </c>
      <c r="I70" s="22" t="s">
        <v>604</v>
      </c>
      <c r="K70" s="4"/>
    </row>
    <row r="71" spans="1:11">
      <c r="A71" s="44" t="s">
        <v>369</v>
      </c>
      <c r="B71" s="40" t="s">
        <v>479</v>
      </c>
      <c r="C71" s="29" t="s">
        <v>99</v>
      </c>
      <c r="D71" s="21">
        <v>38.4</v>
      </c>
      <c r="E71" s="168"/>
      <c r="F71" s="21">
        <v>38.4</v>
      </c>
      <c r="G71" s="22">
        <v>9</v>
      </c>
      <c r="H71" s="159">
        <f t="shared" si="0"/>
        <v>345.59999999999997</v>
      </c>
      <c r="I71" s="22" t="s">
        <v>604</v>
      </c>
      <c r="K71" s="4"/>
    </row>
    <row r="72" spans="1:11">
      <c r="A72" s="44" t="s">
        <v>371</v>
      </c>
      <c r="B72" s="33" t="s">
        <v>480</v>
      </c>
      <c r="C72" s="29" t="s">
        <v>99</v>
      </c>
      <c r="D72" s="21">
        <v>32</v>
      </c>
      <c r="E72" s="168"/>
      <c r="F72" s="21">
        <v>32</v>
      </c>
      <c r="G72" s="22">
        <v>7</v>
      </c>
      <c r="H72" s="159">
        <f t="shared" si="0"/>
        <v>224</v>
      </c>
      <c r="I72" s="22" t="s">
        <v>604</v>
      </c>
      <c r="K72" s="4"/>
    </row>
    <row r="73" spans="1:11">
      <c r="A73" s="44"/>
      <c r="B73" s="16" t="s">
        <v>587</v>
      </c>
      <c r="C73" s="29"/>
      <c r="D73" s="21"/>
      <c r="E73" s="168"/>
      <c r="F73" s="21"/>
      <c r="G73" s="22"/>
      <c r="H73" s="159">
        <f t="shared" si="0"/>
        <v>0</v>
      </c>
      <c r="I73" s="22" t="s">
        <v>604</v>
      </c>
      <c r="K73" s="4"/>
    </row>
    <row r="74" spans="1:11">
      <c r="A74" s="47"/>
      <c r="C74" s="29"/>
      <c r="D74" s="21"/>
      <c r="E74" s="168"/>
      <c r="F74" s="21"/>
      <c r="G74" s="22"/>
      <c r="H74" s="159">
        <f t="shared" si="0"/>
        <v>0</v>
      </c>
      <c r="I74" s="22" t="s">
        <v>604</v>
      </c>
      <c r="K74" s="4"/>
    </row>
    <row r="75" spans="1:11">
      <c r="A75" s="44" t="s">
        <v>556</v>
      </c>
      <c r="B75" s="36" t="s">
        <v>584</v>
      </c>
      <c r="C75" s="29" t="s">
        <v>147</v>
      </c>
      <c r="D75" s="21">
        <v>3</v>
      </c>
      <c r="E75" s="168"/>
      <c r="F75" s="21">
        <v>3</v>
      </c>
      <c r="G75" s="22">
        <v>600</v>
      </c>
      <c r="H75" s="159">
        <f t="shared" si="0"/>
        <v>1800</v>
      </c>
      <c r="I75" s="22" t="s">
        <v>604</v>
      </c>
      <c r="K75" s="4"/>
    </row>
    <row r="76" spans="1:11">
      <c r="A76" s="44" t="s">
        <v>558</v>
      </c>
      <c r="B76" s="19" t="s">
        <v>585</v>
      </c>
      <c r="C76" s="29" t="s">
        <v>164</v>
      </c>
      <c r="D76" s="21">
        <v>4</v>
      </c>
      <c r="E76" s="168"/>
      <c r="F76" s="21">
        <v>4</v>
      </c>
      <c r="G76" s="22">
        <v>550</v>
      </c>
      <c r="H76" s="159">
        <f t="shared" si="0"/>
        <v>2200</v>
      </c>
      <c r="I76" s="22" t="s">
        <v>604</v>
      </c>
      <c r="K76" s="4"/>
    </row>
    <row r="77" spans="1:11">
      <c r="A77" s="44" t="s">
        <v>560</v>
      </c>
      <c r="B77" s="19" t="s">
        <v>561</v>
      </c>
      <c r="C77" s="29" t="s">
        <v>164</v>
      </c>
      <c r="D77" s="21">
        <v>4</v>
      </c>
      <c r="E77" s="168"/>
      <c r="F77" s="21">
        <v>4</v>
      </c>
      <c r="G77" s="22">
        <v>320</v>
      </c>
      <c r="H77" s="159">
        <f t="shared" si="0"/>
        <v>1280</v>
      </c>
      <c r="I77" s="22" t="s">
        <v>604</v>
      </c>
      <c r="K77" s="4"/>
    </row>
    <row r="78" spans="1:11">
      <c r="A78" s="44" t="s">
        <v>562</v>
      </c>
      <c r="B78" s="19" t="s">
        <v>563</v>
      </c>
      <c r="C78" s="29" t="s">
        <v>164</v>
      </c>
      <c r="D78" s="21"/>
      <c r="E78" s="168"/>
      <c r="F78" s="21"/>
      <c r="G78" s="22"/>
      <c r="H78" s="159">
        <f t="shared" si="0"/>
        <v>0</v>
      </c>
      <c r="I78" s="22" t="s">
        <v>604</v>
      </c>
      <c r="K78" s="4"/>
    </row>
    <row r="79" spans="1:11">
      <c r="A79" s="44" t="s">
        <v>473</v>
      </c>
      <c r="B79" s="40" t="s">
        <v>474</v>
      </c>
      <c r="C79" s="29" t="s">
        <v>99</v>
      </c>
      <c r="D79" s="21">
        <v>50</v>
      </c>
      <c r="E79" s="168"/>
      <c r="F79" s="21">
        <v>50</v>
      </c>
      <c r="G79" s="22">
        <v>6</v>
      </c>
      <c r="H79" s="159">
        <f t="shared" si="0"/>
        <v>300</v>
      </c>
      <c r="I79" s="22" t="s">
        <v>604</v>
      </c>
      <c r="K79" s="4"/>
    </row>
    <row r="80" spans="1:11">
      <c r="A80" s="44" t="s">
        <v>475</v>
      </c>
      <c r="B80" s="39" t="s">
        <v>362</v>
      </c>
      <c r="C80" s="29"/>
      <c r="D80" s="21"/>
      <c r="E80" s="168"/>
      <c r="F80" s="21"/>
      <c r="G80" s="22"/>
      <c r="H80" s="159">
        <f t="shared" si="0"/>
        <v>0</v>
      </c>
      <c r="I80" s="22" t="s">
        <v>604</v>
      </c>
      <c r="K80" s="4"/>
    </row>
    <row r="81" spans="1:11" ht="17.45">
      <c r="A81" s="44" t="s">
        <v>363</v>
      </c>
      <c r="B81" s="40" t="s">
        <v>586</v>
      </c>
      <c r="C81" s="29" t="s">
        <v>92</v>
      </c>
      <c r="D81" s="21">
        <v>248.71</v>
      </c>
      <c r="E81" s="168"/>
      <c r="F81" s="21">
        <v>248.71</v>
      </c>
      <c r="G81" s="22">
        <v>35</v>
      </c>
      <c r="H81" s="159">
        <f t="shared" si="0"/>
        <v>8704.85</v>
      </c>
      <c r="I81" s="22" t="s">
        <v>604</v>
      </c>
      <c r="K81" s="4"/>
    </row>
    <row r="82" spans="1:11">
      <c r="A82" s="44" t="s">
        <v>365</v>
      </c>
      <c r="B82" s="33" t="s">
        <v>477</v>
      </c>
      <c r="C82" s="29" t="s">
        <v>99</v>
      </c>
      <c r="D82" s="21">
        <v>20.9</v>
      </c>
      <c r="E82" s="168"/>
      <c r="F82" s="21">
        <v>20.9</v>
      </c>
      <c r="G82" s="22">
        <v>8</v>
      </c>
      <c r="H82" s="159">
        <f t="shared" si="0"/>
        <v>167.2</v>
      </c>
      <c r="I82" s="22" t="s">
        <v>604</v>
      </c>
      <c r="K82" s="4"/>
    </row>
    <row r="83" spans="1:11">
      <c r="A83" s="44" t="s">
        <v>367</v>
      </c>
      <c r="B83" s="40" t="s">
        <v>478</v>
      </c>
      <c r="C83" s="29" t="s">
        <v>99</v>
      </c>
      <c r="D83" s="21">
        <v>38.200000000000003</v>
      </c>
      <c r="E83" s="168"/>
      <c r="F83" s="21">
        <v>38.200000000000003</v>
      </c>
      <c r="G83" s="22">
        <v>5</v>
      </c>
      <c r="H83" s="159">
        <f t="shared" si="0"/>
        <v>191</v>
      </c>
      <c r="I83" s="22" t="s">
        <v>604</v>
      </c>
      <c r="K83" s="4"/>
    </row>
    <row r="84" spans="1:11">
      <c r="A84" s="44" t="s">
        <v>369</v>
      </c>
      <c r="B84" s="40" t="s">
        <v>479</v>
      </c>
      <c r="C84" s="29" t="s">
        <v>99</v>
      </c>
      <c r="D84" s="21">
        <v>52.6</v>
      </c>
      <c r="E84" s="168"/>
      <c r="F84" s="21">
        <v>52.6</v>
      </c>
      <c r="G84" s="22">
        <v>9</v>
      </c>
      <c r="H84" s="159">
        <f t="shared" si="0"/>
        <v>473.40000000000003</v>
      </c>
      <c r="I84" s="22" t="s">
        <v>604</v>
      </c>
      <c r="K84" s="4"/>
    </row>
    <row r="85" spans="1:11">
      <c r="A85" s="44" t="s">
        <v>371</v>
      </c>
      <c r="B85" s="33" t="s">
        <v>480</v>
      </c>
      <c r="C85" s="29" t="s">
        <v>99</v>
      </c>
      <c r="D85" s="21">
        <v>24</v>
      </c>
      <c r="E85" s="168"/>
      <c r="F85" s="21">
        <v>24</v>
      </c>
      <c r="G85" s="22">
        <v>7</v>
      </c>
      <c r="H85" s="159">
        <f t="shared" si="0"/>
        <v>168</v>
      </c>
      <c r="I85" s="22" t="s">
        <v>604</v>
      </c>
      <c r="K85" s="4"/>
    </row>
    <row r="86" spans="1:11">
      <c r="A86" s="47"/>
      <c r="B86" s="39"/>
      <c r="C86" s="29"/>
      <c r="D86" s="49"/>
      <c r="E86" s="70"/>
      <c r="F86" s="70"/>
      <c r="G86" s="22"/>
      <c r="H86" s="159">
        <f t="shared" si="0"/>
        <v>0</v>
      </c>
      <c r="I86" s="22" t="s">
        <v>604</v>
      </c>
      <c r="K86" s="4"/>
    </row>
    <row r="87" spans="1:11">
      <c r="A87" s="23"/>
      <c r="B87" s="24" t="s">
        <v>481</v>
      </c>
      <c r="C87" s="25"/>
      <c r="D87" s="26"/>
      <c r="E87" s="27"/>
      <c r="F87" s="27"/>
      <c r="G87" s="27"/>
      <c r="H87" s="160">
        <f>SUM(H48:H86)</f>
        <v>50855.95</v>
      </c>
      <c r="I87" s="22"/>
      <c r="K87" s="4"/>
    </row>
    <row r="88" spans="1:11">
      <c r="A88" s="45" t="s">
        <v>373</v>
      </c>
      <c r="B88" s="46" t="s">
        <v>374</v>
      </c>
      <c r="C88" s="29"/>
      <c r="D88" s="49"/>
      <c r="E88" s="70"/>
      <c r="F88" s="70"/>
      <c r="G88" s="22"/>
      <c r="H88" s="159"/>
      <c r="I88" s="22" t="s">
        <v>608</v>
      </c>
      <c r="K88" s="4"/>
    </row>
    <row r="89" spans="1:11">
      <c r="A89" s="45" t="s">
        <v>375</v>
      </c>
      <c r="B89" s="46" t="s">
        <v>56</v>
      </c>
      <c r="C89" s="29"/>
      <c r="D89" s="49"/>
      <c r="E89" s="70"/>
      <c r="F89" s="70"/>
      <c r="G89" s="22"/>
      <c r="H89" s="159"/>
      <c r="I89" s="22" t="s">
        <v>608</v>
      </c>
      <c r="K89" s="4"/>
    </row>
    <row r="90" spans="1:11" ht="17.45">
      <c r="A90" s="153" t="s">
        <v>482</v>
      </c>
      <c r="B90" s="154" t="s">
        <v>565</v>
      </c>
      <c r="C90" s="166" t="s">
        <v>609</v>
      </c>
      <c r="D90" s="156"/>
      <c r="E90" s="169"/>
      <c r="F90" s="169"/>
      <c r="G90" s="157"/>
      <c r="H90" s="162">
        <f>+D90*G90</f>
        <v>0</v>
      </c>
      <c r="I90" s="162" t="s">
        <v>608</v>
      </c>
      <c r="K90" s="4"/>
    </row>
    <row r="91" spans="1:11">
      <c r="A91" s="44" t="s">
        <v>484</v>
      </c>
      <c r="B91" s="46" t="s">
        <v>485</v>
      </c>
      <c r="C91" s="29"/>
      <c r="D91" s="49"/>
      <c r="E91" s="70"/>
      <c r="F91" s="70"/>
      <c r="G91" s="22"/>
      <c r="H91" s="159"/>
      <c r="I91" s="22" t="s">
        <v>604</v>
      </c>
      <c r="K91" s="4"/>
    </row>
    <row r="92" spans="1:11" ht="17.45">
      <c r="A92" s="44" t="s">
        <v>482</v>
      </c>
      <c r="B92" s="40" t="s">
        <v>565</v>
      </c>
      <c r="C92" s="29" t="s">
        <v>92</v>
      </c>
      <c r="D92" s="21">
        <v>766</v>
      </c>
      <c r="E92" s="168">
        <v>312</v>
      </c>
      <c r="F92" s="168">
        <f>D92-E92</f>
        <v>454</v>
      </c>
      <c r="G92" s="22">
        <v>11</v>
      </c>
      <c r="H92" s="159">
        <f>+D92*G92</f>
        <v>8426</v>
      </c>
      <c r="I92" s="22" t="s">
        <v>604</v>
      </c>
      <c r="K92" s="4"/>
    </row>
    <row r="93" spans="1:11">
      <c r="A93" s="23"/>
      <c r="B93" s="24" t="s">
        <v>488</v>
      </c>
      <c r="C93" s="25"/>
      <c r="D93" s="26"/>
      <c r="E93" s="27"/>
      <c r="F93" s="27"/>
      <c r="G93" s="27"/>
      <c r="H93" s="160">
        <f>SUM(H90:H92)</f>
        <v>8426</v>
      </c>
      <c r="I93" s="22" t="s">
        <v>604</v>
      </c>
      <c r="K93" s="4"/>
    </row>
    <row r="94" spans="1:11">
      <c r="A94" s="44"/>
      <c r="B94" s="44"/>
      <c r="C94" s="31"/>
      <c r="D94" s="30"/>
      <c r="E94" s="22"/>
      <c r="F94" s="22"/>
      <c r="G94" s="22"/>
      <c r="H94" s="159"/>
      <c r="I94" s="22"/>
      <c r="K94" s="4"/>
    </row>
    <row r="95" spans="1:11">
      <c r="A95" s="45" t="s">
        <v>140</v>
      </c>
      <c r="B95" s="46" t="s">
        <v>141</v>
      </c>
      <c r="C95" s="29"/>
      <c r="D95" s="30"/>
      <c r="E95" s="22"/>
      <c r="F95" s="22"/>
      <c r="G95" s="22"/>
      <c r="H95" s="159"/>
      <c r="I95" s="22"/>
      <c r="K95" s="4"/>
    </row>
    <row r="96" spans="1:11">
      <c r="A96" s="47" t="s">
        <v>381</v>
      </c>
      <c r="B96" s="46" t="s">
        <v>462</v>
      </c>
      <c r="C96" s="29"/>
      <c r="D96" s="30"/>
      <c r="E96" s="22"/>
      <c r="F96" s="22"/>
      <c r="G96" s="22"/>
      <c r="H96" s="159"/>
      <c r="I96" s="22"/>
      <c r="K96" s="4"/>
    </row>
    <row r="97" spans="1:11">
      <c r="A97" s="47" t="s">
        <v>501</v>
      </c>
      <c r="B97" s="46" t="s">
        <v>502</v>
      </c>
      <c r="C97" s="29"/>
      <c r="D97" s="30"/>
      <c r="E97" s="22"/>
      <c r="F97" s="22"/>
      <c r="G97" s="22"/>
      <c r="H97" s="159"/>
      <c r="I97" s="22"/>
      <c r="K97" s="4"/>
    </row>
    <row r="98" spans="1:11" ht="45" customHeight="1">
      <c r="A98" s="44" t="s">
        <v>503</v>
      </c>
      <c r="B98" s="19" t="s">
        <v>566</v>
      </c>
      <c r="C98" s="29" t="s">
        <v>147</v>
      </c>
      <c r="D98" s="21">
        <v>7</v>
      </c>
      <c r="E98" s="168">
        <v>1</v>
      </c>
      <c r="F98" s="168">
        <f>D98-E98</f>
        <v>6</v>
      </c>
      <c r="G98" s="22">
        <v>320</v>
      </c>
      <c r="H98" s="159">
        <f t="shared" ref="H98:H106" si="1">+D98*G98</f>
        <v>2240</v>
      </c>
      <c r="I98" s="22" t="s">
        <v>604</v>
      </c>
      <c r="K98" s="4"/>
    </row>
    <row r="99" spans="1:11" ht="33.6">
      <c r="A99" s="44" t="s">
        <v>505</v>
      </c>
      <c r="B99" s="33" t="s">
        <v>567</v>
      </c>
      <c r="C99" s="29" t="s">
        <v>164</v>
      </c>
      <c r="D99" s="21">
        <v>10</v>
      </c>
      <c r="E99" s="168">
        <v>5</v>
      </c>
      <c r="F99" s="168">
        <f t="shared" ref="F99:F102" si="2">D99-E99</f>
        <v>5</v>
      </c>
      <c r="G99" s="22">
        <v>2</v>
      </c>
      <c r="H99" s="159">
        <f t="shared" si="1"/>
        <v>20</v>
      </c>
      <c r="I99" s="22" t="s">
        <v>604</v>
      </c>
      <c r="K99" s="4"/>
    </row>
    <row r="100" spans="1:11" ht="33.6">
      <c r="A100" s="44" t="s">
        <v>507</v>
      </c>
      <c r="B100" s="33" t="s">
        <v>568</v>
      </c>
      <c r="C100" s="29" t="s">
        <v>164</v>
      </c>
      <c r="D100" s="21">
        <v>1</v>
      </c>
      <c r="E100" s="168">
        <v>1</v>
      </c>
      <c r="F100" s="168">
        <f t="shared" si="2"/>
        <v>0</v>
      </c>
      <c r="G100" s="22">
        <v>180</v>
      </c>
      <c r="H100" s="159">
        <f t="shared" si="1"/>
        <v>180</v>
      </c>
      <c r="I100" s="22" t="s">
        <v>604</v>
      </c>
      <c r="K100" s="4"/>
    </row>
    <row r="101" spans="1:11" ht="33.6">
      <c r="A101" s="44" t="s">
        <v>569</v>
      </c>
      <c r="B101" s="33" t="s">
        <v>570</v>
      </c>
      <c r="C101" s="29" t="s">
        <v>164</v>
      </c>
      <c r="D101" s="21">
        <v>8</v>
      </c>
      <c r="E101" s="168">
        <v>4</v>
      </c>
      <c r="F101" s="168">
        <f t="shared" si="2"/>
        <v>4</v>
      </c>
      <c r="G101" s="22">
        <v>145</v>
      </c>
      <c r="H101" s="159">
        <f t="shared" si="1"/>
        <v>1160</v>
      </c>
      <c r="I101" s="22" t="s">
        <v>604</v>
      </c>
      <c r="K101" s="4"/>
    </row>
    <row r="102" spans="1:11" ht="33.6">
      <c r="A102" s="44" t="s">
        <v>571</v>
      </c>
      <c r="B102" s="33" t="s">
        <v>572</v>
      </c>
      <c r="C102" s="29" t="s">
        <v>164</v>
      </c>
      <c r="D102" s="21">
        <v>8</v>
      </c>
      <c r="E102" s="168">
        <v>4</v>
      </c>
      <c r="F102" s="168">
        <f t="shared" si="2"/>
        <v>4</v>
      </c>
      <c r="G102" s="22">
        <v>135</v>
      </c>
      <c r="H102" s="159">
        <f t="shared" si="1"/>
        <v>1080</v>
      </c>
      <c r="I102" s="22" t="s">
        <v>604</v>
      </c>
      <c r="K102" s="4"/>
    </row>
    <row r="103" spans="1:11">
      <c r="A103" s="47" t="s">
        <v>509</v>
      </c>
      <c r="B103" s="16" t="s">
        <v>510</v>
      </c>
      <c r="C103" s="29"/>
      <c r="D103" s="21"/>
      <c r="E103" s="168"/>
      <c r="F103" s="168"/>
      <c r="G103" s="22"/>
      <c r="H103" s="159">
        <f t="shared" si="1"/>
        <v>0</v>
      </c>
      <c r="I103" s="22" t="s">
        <v>604</v>
      </c>
      <c r="K103" s="4"/>
    </row>
    <row r="104" spans="1:11" ht="33.6">
      <c r="A104" s="53" t="s">
        <v>511</v>
      </c>
      <c r="B104" s="33" t="s">
        <v>573</v>
      </c>
      <c r="C104" s="18" t="s">
        <v>164</v>
      </c>
      <c r="D104" s="21">
        <v>23</v>
      </c>
      <c r="E104" s="168"/>
      <c r="F104" s="168">
        <v>23</v>
      </c>
      <c r="G104" s="22">
        <v>170</v>
      </c>
      <c r="H104" s="159">
        <f t="shared" si="1"/>
        <v>3910</v>
      </c>
      <c r="I104" s="22" t="s">
        <v>604</v>
      </c>
      <c r="K104" s="4"/>
    </row>
    <row r="105" spans="1:11" ht="33.6">
      <c r="A105" s="53" t="s">
        <v>513</v>
      </c>
      <c r="B105" s="33" t="s">
        <v>574</v>
      </c>
      <c r="C105" s="18" t="s">
        <v>164</v>
      </c>
      <c r="D105" s="21">
        <v>16</v>
      </c>
      <c r="E105" s="168">
        <v>16</v>
      </c>
      <c r="F105" s="168"/>
      <c r="G105" s="22">
        <v>140</v>
      </c>
      <c r="H105" s="159">
        <f t="shared" si="1"/>
        <v>2240</v>
      </c>
      <c r="I105" s="22" t="s">
        <v>604</v>
      </c>
      <c r="K105" s="4"/>
    </row>
    <row r="106" spans="1:11" ht="33.6">
      <c r="A106" s="53" t="s">
        <v>515</v>
      </c>
      <c r="B106" s="33" t="s">
        <v>575</v>
      </c>
      <c r="C106" s="18" t="s">
        <v>164</v>
      </c>
      <c r="D106" s="21">
        <v>8</v>
      </c>
      <c r="E106" s="168">
        <v>4</v>
      </c>
      <c r="F106" s="168">
        <v>4</v>
      </c>
      <c r="G106" s="22">
        <v>120</v>
      </c>
      <c r="H106" s="159">
        <f t="shared" si="1"/>
        <v>960</v>
      </c>
      <c r="I106" s="22" t="s">
        <v>604</v>
      </c>
      <c r="K106" s="4"/>
    </row>
    <row r="107" spans="1:11">
      <c r="A107" s="47" t="s">
        <v>521</v>
      </c>
      <c r="B107" s="39" t="s">
        <v>183</v>
      </c>
      <c r="C107" s="29"/>
      <c r="D107" s="30"/>
      <c r="E107" s="22"/>
      <c r="F107" s="22"/>
      <c r="G107" s="22"/>
      <c r="H107" s="159"/>
      <c r="I107" s="22" t="s">
        <v>604</v>
      </c>
      <c r="K107" s="4"/>
    </row>
    <row r="108" spans="1:11">
      <c r="A108" s="44" t="s">
        <v>576</v>
      </c>
      <c r="B108" s="152" t="s">
        <v>577</v>
      </c>
      <c r="C108" s="29" t="s">
        <v>99</v>
      </c>
      <c r="D108" s="21">
        <v>68</v>
      </c>
      <c r="E108" s="168">
        <v>34</v>
      </c>
      <c r="F108" s="168">
        <v>34</v>
      </c>
      <c r="G108" s="22">
        <v>12</v>
      </c>
      <c r="H108" s="159">
        <f>+G108*D108</f>
        <v>816</v>
      </c>
      <c r="I108" s="22" t="s">
        <v>604</v>
      </c>
      <c r="K108" s="4"/>
    </row>
    <row r="109" spans="1:11">
      <c r="A109" s="44" t="s">
        <v>578</v>
      </c>
      <c r="B109" s="40" t="s">
        <v>579</v>
      </c>
      <c r="C109" s="29" t="s">
        <v>99</v>
      </c>
      <c r="D109" s="21"/>
      <c r="E109" s="168"/>
      <c r="F109" s="168"/>
      <c r="G109" s="22">
        <f>+'[4]BPU BDS '!E185</f>
        <v>0</v>
      </c>
      <c r="H109" s="159">
        <f>+G109*D109</f>
        <v>0</v>
      </c>
      <c r="I109" s="22" t="s">
        <v>604</v>
      </c>
      <c r="K109" s="4"/>
    </row>
    <row r="110" spans="1:11">
      <c r="A110" s="44" t="s">
        <v>522</v>
      </c>
      <c r="B110" s="40" t="s">
        <v>189</v>
      </c>
      <c r="C110" s="29" t="s">
        <v>190</v>
      </c>
      <c r="D110" s="21">
        <v>94</v>
      </c>
      <c r="E110" s="168">
        <v>26</v>
      </c>
      <c r="F110" s="168">
        <f>D110-E110</f>
        <v>68</v>
      </c>
      <c r="G110" s="22">
        <v>3</v>
      </c>
      <c r="H110" s="159">
        <f>+G110*D110</f>
        <v>282</v>
      </c>
      <c r="I110" s="22" t="s">
        <v>604</v>
      </c>
      <c r="K110" s="4"/>
    </row>
    <row r="111" spans="1:11">
      <c r="A111" s="44" t="s">
        <v>523</v>
      </c>
      <c r="B111" s="40" t="s">
        <v>398</v>
      </c>
      <c r="C111" s="29" t="s">
        <v>99</v>
      </c>
      <c r="D111" s="21">
        <v>70.5</v>
      </c>
      <c r="E111" s="168">
        <v>20</v>
      </c>
      <c r="F111" s="168">
        <v>50.5</v>
      </c>
      <c r="G111" s="22">
        <v>4</v>
      </c>
      <c r="H111" s="159">
        <f>+G111*D111</f>
        <v>282</v>
      </c>
      <c r="I111" s="22" t="s">
        <v>604</v>
      </c>
      <c r="K111" s="4"/>
    </row>
    <row r="112" spans="1:11">
      <c r="A112" s="44" t="s">
        <v>524</v>
      </c>
      <c r="B112" s="40" t="s">
        <v>194</v>
      </c>
      <c r="C112" s="29" t="s">
        <v>232</v>
      </c>
      <c r="D112" s="21">
        <v>20</v>
      </c>
      <c r="E112" s="168">
        <v>8</v>
      </c>
      <c r="F112" s="168">
        <v>12</v>
      </c>
      <c r="G112" s="22">
        <v>5</v>
      </c>
      <c r="H112" s="159">
        <f>+G112*D112</f>
        <v>100</v>
      </c>
      <c r="I112" s="22" t="s">
        <v>604</v>
      </c>
      <c r="K112" s="4"/>
    </row>
    <row r="113" spans="1:11">
      <c r="A113" s="23"/>
      <c r="B113" s="24" t="s">
        <v>197</v>
      </c>
      <c r="C113" s="25"/>
      <c r="D113" s="26"/>
      <c r="E113" s="27"/>
      <c r="F113" s="27"/>
      <c r="G113" s="27"/>
      <c r="H113" s="160">
        <f>SUM(H96:H112)</f>
        <v>13270</v>
      </c>
      <c r="I113" s="22"/>
      <c r="K113" s="4"/>
    </row>
    <row r="114" spans="1:11">
      <c r="A114" s="44"/>
      <c r="B114" s="44"/>
      <c r="C114" s="44"/>
      <c r="D114" s="30"/>
      <c r="E114" s="22"/>
      <c r="F114" s="22"/>
      <c r="G114" s="22"/>
      <c r="H114" s="159"/>
      <c r="I114" s="22"/>
      <c r="K114" s="4"/>
    </row>
    <row r="115" spans="1:11">
      <c r="A115" s="47" t="s">
        <v>526</v>
      </c>
      <c r="B115" s="46" t="s">
        <v>462</v>
      </c>
      <c r="C115" s="29"/>
      <c r="D115" s="21"/>
      <c r="E115" s="168"/>
      <c r="F115" s="168"/>
      <c r="G115" s="22"/>
      <c r="H115" s="159"/>
      <c r="I115" s="22"/>
      <c r="K115" s="4"/>
    </row>
    <row r="116" spans="1:11" ht="17.45">
      <c r="A116" s="44" t="s">
        <v>527</v>
      </c>
      <c r="B116" s="40" t="s">
        <v>580</v>
      </c>
      <c r="C116" s="29" t="s">
        <v>203</v>
      </c>
      <c r="D116" s="21">
        <v>821</v>
      </c>
      <c r="E116" s="168">
        <v>437</v>
      </c>
      <c r="F116" s="168">
        <f>D116-E116</f>
        <v>384</v>
      </c>
      <c r="G116" s="22">
        <v>6</v>
      </c>
      <c r="H116" s="159">
        <f>+D116*G116</f>
        <v>4926</v>
      </c>
      <c r="I116" s="22" t="s">
        <v>604</v>
      </c>
      <c r="K116" s="4"/>
    </row>
    <row r="117" spans="1:11">
      <c r="A117" s="23"/>
      <c r="B117" s="24" t="s">
        <v>213</v>
      </c>
      <c r="C117" s="25"/>
      <c r="D117" s="26"/>
      <c r="E117" s="27"/>
      <c r="F117" s="27"/>
      <c r="G117" s="27"/>
      <c r="H117" s="160">
        <f>SUM(H115:H116)</f>
        <v>4926</v>
      </c>
      <c r="I117" s="22"/>
      <c r="K117" s="4"/>
    </row>
    <row r="118" spans="1:11">
      <c r="A118" s="44"/>
      <c r="B118" s="54"/>
      <c r="C118" s="44"/>
      <c r="D118" s="30"/>
      <c r="E118" s="22"/>
      <c r="F118" s="22"/>
      <c r="G118" s="22"/>
      <c r="H118" s="159"/>
      <c r="I118" s="22"/>
      <c r="K118" s="4"/>
    </row>
    <row r="119" spans="1:11">
      <c r="A119" s="45" t="s">
        <v>214</v>
      </c>
      <c r="B119" s="46" t="s">
        <v>215</v>
      </c>
      <c r="C119" s="29"/>
      <c r="D119" s="30"/>
      <c r="E119" s="22"/>
      <c r="F119" s="22"/>
      <c r="G119" s="22"/>
      <c r="H119" s="159"/>
      <c r="I119" s="22"/>
      <c r="K119" s="4"/>
    </row>
    <row r="120" spans="1:11">
      <c r="A120" s="47" t="s">
        <v>405</v>
      </c>
      <c r="B120" s="46" t="s">
        <v>462</v>
      </c>
      <c r="C120" s="29"/>
      <c r="D120" s="30"/>
      <c r="E120" s="22"/>
      <c r="F120" s="22"/>
      <c r="G120" s="22"/>
      <c r="H120" s="159"/>
      <c r="I120" s="22" t="s">
        <v>604</v>
      </c>
      <c r="K120" s="4"/>
    </row>
    <row r="121" spans="1:11">
      <c r="A121" s="47" t="s">
        <v>406</v>
      </c>
      <c r="B121" s="39" t="s">
        <v>218</v>
      </c>
      <c r="C121" s="29"/>
      <c r="D121" s="30"/>
      <c r="E121" s="22"/>
      <c r="F121" s="22"/>
      <c r="G121" s="22"/>
      <c r="H121" s="159"/>
      <c r="I121" s="22" t="s">
        <v>604</v>
      </c>
      <c r="K121" s="4"/>
    </row>
    <row r="122" spans="1:11" ht="33.6">
      <c r="A122" s="44" t="s">
        <v>530</v>
      </c>
      <c r="B122" s="33" t="s">
        <v>531</v>
      </c>
      <c r="C122" s="29" t="s">
        <v>221</v>
      </c>
      <c r="D122" s="21">
        <v>1</v>
      </c>
      <c r="E122" s="168">
        <v>420</v>
      </c>
      <c r="F122" s="168">
        <v>430</v>
      </c>
      <c r="G122" s="22">
        <v>850</v>
      </c>
      <c r="H122" s="159">
        <f>+D122*G122</f>
        <v>850</v>
      </c>
      <c r="I122" s="22" t="s">
        <v>604</v>
      </c>
      <c r="K122" s="4"/>
    </row>
    <row r="123" spans="1:11">
      <c r="A123" s="47" t="s">
        <v>533</v>
      </c>
      <c r="B123" s="39" t="s">
        <v>225</v>
      </c>
      <c r="C123" s="29"/>
      <c r="D123" s="29"/>
      <c r="E123" s="168"/>
      <c r="F123" s="168"/>
      <c r="G123" s="22"/>
      <c r="H123" s="159"/>
      <c r="I123" s="22" t="s">
        <v>604</v>
      </c>
      <c r="K123" s="4"/>
    </row>
    <row r="124" spans="1:11" ht="33.6">
      <c r="A124" s="44" t="s">
        <v>534</v>
      </c>
      <c r="B124" s="33" t="s">
        <v>535</v>
      </c>
      <c r="C124" s="29" t="s">
        <v>221</v>
      </c>
      <c r="D124" s="21">
        <v>1</v>
      </c>
      <c r="E124" s="168">
        <v>420</v>
      </c>
      <c r="F124" s="168">
        <v>430</v>
      </c>
      <c r="G124" s="22">
        <v>850</v>
      </c>
      <c r="H124" s="159">
        <f>+D124*G124</f>
        <v>850</v>
      </c>
      <c r="I124" s="22" t="s">
        <v>604</v>
      </c>
      <c r="K124" s="4"/>
    </row>
    <row r="125" spans="1:11">
      <c r="A125" s="47" t="s">
        <v>536</v>
      </c>
      <c r="B125" s="46" t="s">
        <v>229</v>
      </c>
      <c r="C125" s="29"/>
      <c r="D125" s="30"/>
      <c r="E125" s="22"/>
      <c r="F125" s="22"/>
      <c r="G125" s="22"/>
      <c r="H125" s="159"/>
      <c r="I125" s="22" t="s">
        <v>604</v>
      </c>
      <c r="K125" s="4"/>
    </row>
    <row r="126" spans="1:11">
      <c r="A126" s="44" t="s">
        <v>537</v>
      </c>
      <c r="B126" s="40" t="s">
        <v>231</v>
      </c>
      <c r="C126" s="29" t="s">
        <v>164</v>
      </c>
      <c r="D126" s="21">
        <v>8</v>
      </c>
      <c r="E126" s="168">
        <v>4</v>
      </c>
      <c r="F126" s="168">
        <v>4</v>
      </c>
      <c r="G126" s="22">
        <v>90</v>
      </c>
      <c r="H126" s="159">
        <f>+D126*G126</f>
        <v>720</v>
      </c>
      <c r="I126" s="22" t="s">
        <v>604</v>
      </c>
      <c r="K126" s="4"/>
    </row>
    <row r="127" spans="1:11">
      <c r="A127" s="44" t="s">
        <v>538</v>
      </c>
      <c r="B127" s="40" t="s">
        <v>234</v>
      </c>
      <c r="C127" s="29" t="s">
        <v>164</v>
      </c>
      <c r="D127" s="21"/>
      <c r="E127" s="168"/>
      <c r="F127" s="168"/>
      <c r="G127" s="22">
        <f>+'[4]BPU BDS '!E222</f>
        <v>0</v>
      </c>
      <c r="H127" s="159">
        <f>+D127*G127</f>
        <v>0</v>
      </c>
      <c r="I127" s="22" t="s">
        <v>604</v>
      </c>
      <c r="K127" s="4"/>
    </row>
    <row r="128" spans="1:11">
      <c r="A128" s="44" t="s">
        <v>539</v>
      </c>
      <c r="B128" s="40" t="s">
        <v>236</v>
      </c>
      <c r="C128" s="29" t="s">
        <v>164</v>
      </c>
      <c r="D128" s="21">
        <v>10</v>
      </c>
      <c r="E128" s="168">
        <v>5</v>
      </c>
      <c r="F128" s="168">
        <v>5</v>
      </c>
      <c r="G128" s="22">
        <v>45</v>
      </c>
      <c r="H128" s="159">
        <f>+D128*G128</f>
        <v>450</v>
      </c>
      <c r="I128" s="22" t="s">
        <v>604</v>
      </c>
      <c r="K128" s="4"/>
    </row>
    <row r="129" spans="1:13">
      <c r="A129" s="44" t="s">
        <v>540</v>
      </c>
      <c r="B129" s="40" t="s">
        <v>238</v>
      </c>
      <c r="C129" s="29" t="s">
        <v>164</v>
      </c>
      <c r="D129" s="21"/>
      <c r="E129" s="168"/>
      <c r="F129" s="168"/>
      <c r="G129" s="22"/>
      <c r="H129" s="159">
        <f t="shared" ref="H129:H130" si="3">+D129*G129</f>
        <v>0</v>
      </c>
      <c r="I129" s="22" t="s">
        <v>604</v>
      </c>
      <c r="K129" s="4"/>
    </row>
    <row r="130" spans="1:13">
      <c r="A130" s="44" t="s">
        <v>581</v>
      </c>
      <c r="B130" s="40" t="s">
        <v>240</v>
      </c>
      <c r="C130" s="29" t="s">
        <v>164</v>
      </c>
      <c r="D130" s="21">
        <v>6</v>
      </c>
      <c r="E130" s="168">
        <v>3</v>
      </c>
      <c r="F130" s="168">
        <v>3</v>
      </c>
      <c r="G130" s="22">
        <v>30</v>
      </c>
      <c r="H130" s="159">
        <f t="shared" si="3"/>
        <v>180</v>
      </c>
      <c r="I130" s="22" t="s">
        <v>604</v>
      </c>
      <c r="K130" s="4"/>
    </row>
    <row r="131" spans="1:13">
      <c r="A131" s="23"/>
      <c r="B131" s="24" t="s">
        <v>241</v>
      </c>
      <c r="C131" s="25"/>
      <c r="D131" s="26"/>
      <c r="E131" s="27"/>
      <c r="F131" s="27"/>
      <c r="G131" s="27"/>
      <c r="H131" s="160">
        <f>SUM(H120:H130)</f>
        <v>3050</v>
      </c>
      <c r="I131" s="22"/>
      <c r="K131" s="4"/>
    </row>
    <row r="132" spans="1:13">
      <c r="A132" s="55"/>
      <c r="B132" s="56"/>
      <c r="C132" s="57"/>
      <c r="D132" s="58"/>
      <c r="E132" s="59"/>
      <c r="F132" s="59"/>
      <c r="G132" s="59"/>
      <c r="H132" s="4"/>
      <c r="I132" s="22"/>
      <c r="K132" s="4"/>
    </row>
    <row r="133" spans="1:13">
      <c r="A133" s="15" t="s">
        <v>242</v>
      </c>
      <c r="B133" s="60" t="s">
        <v>243</v>
      </c>
      <c r="C133" s="31"/>
      <c r="D133" s="30"/>
      <c r="E133" s="22"/>
      <c r="F133" s="22"/>
      <c r="G133" s="22"/>
      <c r="H133" s="67"/>
      <c r="I133" s="22" t="s">
        <v>604</v>
      </c>
      <c r="K133" s="4"/>
    </row>
    <row r="134" spans="1:13">
      <c r="A134" s="34" t="s">
        <v>541</v>
      </c>
      <c r="B134" s="39" t="s">
        <v>485</v>
      </c>
      <c r="C134" s="34"/>
      <c r="D134" s="68"/>
      <c r="E134" s="170"/>
      <c r="F134" s="170"/>
      <c r="G134" s="69"/>
      <c r="H134" s="164"/>
      <c r="I134" s="22" t="s">
        <v>604</v>
      </c>
      <c r="K134" s="4"/>
    </row>
    <row r="135" spans="1:13" ht="33.6">
      <c r="A135" s="29" t="s">
        <v>246</v>
      </c>
      <c r="B135" s="39" t="s">
        <v>247</v>
      </c>
      <c r="C135" s="13" t="s">
        <v>4</v>
      </c>
      <c r="D135" s="16"/>
      <c r="E135" s="13"/>
      <c r="F135" s="13"/>
      <c r="G135" s="17" t="s">
        <v>589</v>
      </c>
      <c r="H135" s="158" t="s">
        <v>590</v>
      </c>
      <c r="I135" s="22" t="s">
        <v>604</v>
      </c>
      <c r="K135" s="4"/>
    </row>
    <row r="136" spans="1:13">
      <c r="A136" s="34" t="s">
        <v>256</v>
      </c>
      <c r="B136" s="16" t="s">
        <v>542</v>
      </c>
      <c r="C136" s="29"/>
      <c r="D136" s="61"/>
      <c r="E136" s="79"/>
      <c r="F136" s="79"/>
      <c r="G136" s="62"/>
      <c r="H136" s="163"/>
      <c r="I136" s="22" t="s">
        <v>604</v>
      </c>
      <c r="K136" s="4"/>
    </row>
    <row r="137" spans="1:13" ht="50.45">
      <c r="A137" s="29" t="s">
        <v>543</v>
      </c>
      <c r="B137" s="33" t="s">
        <v>544</v>
      </c>
      <c r="C137" s="29" t="s">
        <v>221</v>
      </c>
      <c r="D137" s="21">
        <v>1</v>
      </c>
      <c r="E137" s="168">
        <v>300</v>
      </c>
      <c r="F137" s="168">
        <v>350</v>
      </c>
      <c r="G137" s="22">
        <v>650</v>
      </c>
      <c r="H137" s="165">
        <f>+G137*D137</f>
        <v>650</v>
      </c>
      <c r="I137" s="22" t="s">
        <v>604</v>
      </c>
      <c r="K137" s="4"/>
      <c r="L137" s="4"/>
      <c r="M137" s="4"/>
    </row>
    <row r="138" spans="1:13">
      <c r="A138" s="34" t="s">
        <v>260</v>
      </c>
      <c r="B138" s="16" t="s">
        <v>261</v>
      </c>
      <c r="C138" s="29"/>
      <c r="D138" s="21"/>
      <c r="E138" s="168"/>
      <c r="F138" s="168"/>
      <c r="G138" s="22"/>
      <c r="H138" s="165"/>
      <c r="I138" s="22" t="s">
        <v>604</v>
      </c>
      <c r="K138" s="4"/>
      <c r="L138" s="4"/>
      <c r="M138" s="4"/>
    </row>
    <row r="139" spans="1:13">
      <c r="A139" s="34" t="s">
        <v>260</v>
      </c>
      <c r="B139" s="19" t="s">
        <v>545</v>
      </c>
      <c r="C139" s="29" t="s">
        <v>221</v>
      </c>
      <c r="D139" s="21">
        <v>2</v>
      </c>
      <c r="E139" s="168">
        <v>1</v>
      </c>
      <c r="F139" s="168">
        <v>1</v>
      </c>
      <c r="G139" s="22">
        <v>265</v>
      </c>
      <c r="H139" s="165">
        <f>+G139*D139</f>
        <v>530</v>
      </c>
      <c r="I139" s="22" t="s">
        <v>604</v>
      </c>
      <c r="K139" s="4"/>
      <c r="L139" s="4"/>
      <c r="M139" s="4"/>
    </row>
    <row r="140" spans="1:13">
      <c r="A140" s="34" t="s">
        <v>263</v>
      </c>
      <c r="B140" s="39" t="s">
        <v>264</v>
      </c>
      <c r="C140" s="29"/>
      <c r="D140" s="21"/>
      <c r="E140" s="168"/>
      <c r="F140" s="168"/>
      <c r="G140" s="22"/>
      <c r="H140" s="165"/>
      <c r="I140" s="22" t="s">
        <v>604</v>
      </c>
      <c r="K140" s="4"/>
      <c r="L140" s="4"/>
      <c r="M140" s="4"/>
    </row>
    <row r="141" spans="1:13">
      <c r="A141" s="29" t="s">
        <v>265</v>
      </c>
      <c r="B141" s="19" t="s">
        <v>266</v>
      </c>
      <c r="C141" s="29" t="s">
        <v>221</v>
      </c>
      <c r="D141" s="21">
        <v>1</v>
      </c>
      <c r="E141" s="168">
        <v>750</v>
      </c>
      <c r="F141" s="168">
        <v>750</v>
      </c>
      <c r="G141" s="22">
        <v>1500</v>
      </c>
      <c r="H141" s="165">
        <f>+G141*D141</f>
        <v>1500</v>
      </c>
      <c r="I141" s="22" t="s">
        <v>604</v>
      </c>
      <c r="K141" s="4"/>
      <c r="L141" s="4"/>
      <c r="M141" s="4"/>
    </row>
    <row r="142" spans="1:13">
      <c r="A142" s="29" t="s">
        <v>267</v>
      </c>
      <c r="B142" s="33" t="s">
        <v>268</v>
      </c>
      <c r="C142" s="29" t="s">
        <v>221</v>
      </c>
      <c r="D142" s="21">
        <v>1</v>
      </c>
      <c r="E142" s="168">
        <v>750</v>
      </c>
      <c r="F142" s="168">
        <v>750</v>
      </c>
      <c r="G142" s="22">
        <v>1500</v>
      </c>
      <c r="H142" s="165">
        <f>+G142*D142</f>
        <v>1500</v>
      </c>
      <c r="I142" s="22" t="s">
        <v>604</v>
      </c>
      <c r="K142" s="4"/>
      <c r="L142" s="4"/>
      <c r="M142" s="4"/>
    </row>
    <row r="143" spans="1:13">
      <c r="A143" s="29" t="s">
        <v>269</v>
      </c>
      <c r="B143" s="33" t="s">
        <v>546</v>
      </c>
      <c r="C143" s="29" t="s">
        <v>221</v>
      </c>
      <c r="D143" s="21">
        <v>1</v>
      </c>
      <c r="E143" s="168">
        <v>200</v>
      </c>
      <c r="F143" s="168">
        <v>200</v>
      </c>
      <c r="G143" s="22">
        <v>400</v>
      </c>
      <c r="H143" s="165">
        <f>+G143*D143</f>
        <v>400</v>
      </c>
      <c r="I143" s="22" t="s">
        <v>604</v>
      </c>
      <c r="K143" s="4"/>
      <c r="L143" s="4"/>
      <c r="M143" s="4"/>
    </row>
    <row r="144" spans="1:13">
      <c r="A144" s="29" t="s">
        <v>271</v>
      </c>
      <c r="B144" s="33" t="s">
        <v>272</v>
      </c>
      <c r="C144" s="29" t="s">
        <v>221</v>
      </c>
      <c r="D144" s="21">
        <v>1</v>
      </c>
      <c r="E144" s="168">
        <v>150</v>
      </c>
      <c r="F144" s="168">
        <v>150</v>
      </c>
      <c r="G144" s="22">
        <v>300</v>
      </c>
      <c r="H144" s="165">
        <f>+G144*D144</f>
        <v>300</v>
      </c>
      <c r="I144" s="22" t="s">
        <v>604</v>
      </c>
      <c r="K144" s="4"/>
      <c r="L144" s="4"/>
      <c r="M144" s="4"/>
    </row>
    <row r="145" spans="1:13">
      <c r="A145" s="34" t="s">
        <v>277</v>
      </c>
      <c r="B145" s="39" t="s">
        <v>278</v>
      </c>
      <c r="C145" s="29"/>
      <c r="D145" s="21"/>
      <c r="E145" s="168"/>
      <c r="F145" s="168"/>
      <c r="G145" s="22"/>
      <c r="H145" s="165">
        <f t="shared" ref="H145:H161" si="4">+G145*D145</f>
        <v>0</v>
      </c>
      <c r="I145" s="22" t="s">
        <v>604</v>
      </c>
      <c r="K145" s="4"/>
      <c r="L145" s="4"/>
      <c r="M145" s="4"/>
    </row>
    <row r="146" spans="1:13">
      <c r="A146" s="29" t="s">
        <v>279</v>
      </c>
      <c r="B146" s="38" t="s">
        <v>280</v>
      </c>
      <c r="C146" s="29" t="s">
        <v>232</v>
      </c>
      <c r="D146" s="21">
        <v>36</v>
      </c>
      <c r="E146" s="168">
        <v>16</v>
      </c>
      <c r="F146" s="168">
        <v>20</v>
      </c>
      <c r="G146" s="22">
        <v>23</v>
      </c>
      <c r="H146" s="165">
        <f t="shared" si="4"/>
        <v>828</v>
      </c>
      <c r="I146" s="22" t="s">
        <v>604</v>
      </c>
      <c r="K146" s="4"/>
      <c r="L146" s="4"/>
      <c r="M146" s="4"/>
    </row>
    <row r="147" spans="1:13">
      <c r="A147" s="29" t="s">
        <v>283</v>
      </c>
      <c r="B147" s="63" t="s">
        <v>284</v>
      </c>
      <c r="C147" s="29" t="s">
        <v>232</v>
      </c>
      <c r="D147" s="21">
        <v>8</v>
      </c>
      <c r="E147" s="168">
        <v>4</v>
      </c>
      <c r="F147" s="168">
        <v>4</v>
      </c>
      <c r="G147" s="22">
        <v>15</v>
      </c>
      <c r="H147" s="165">
        <f t="shared" si="4"/>
        <v>120</v>
      </c>
      <c r="I147" s="22" t="s">
        <v>604</v>
      </c>
      <c r="K147" s="4"/>
      <c r="L147" s="4"/>
      <c r="M147" s="4"/>
    </row>
    <row r="148" spans="1:13">
      <c r="A148" s="34" t="s">
        <v>285</v>
      </c>
      <c r="B148" s="39" t="s">
        <v>286</v>
      </c>
      <c r="C148" s="29"/>
      <c r="D148" s="21"/>
      <c r="E148" s="168"/>
      <c r="F148" s="168"/>
      <c r="G148" s="22"/>
      <c r="H148" s="165">
        <f t="shared" si="4"/>
        <v>0</v>
      </c>
      <c r="I148" s="22" t="s">
        <v>604</v>
      </c>
      <c r="K148" s="4"/>
      <c r="L148" s="4"/>
      <c r="M148" s="4"/>
    </row>
    <row r="149" spans="1:13">
      <c r="A149" s="29" t="s">
        <v>287</v>
      </c>
      <c r="B149" s="40" t="s">
        <v>288</v>
      </c>
      <c r="C149" s="29" t="s">
        <v>232</v>
      </c>
      <c r="D149" s="21">
        <v>28</v>
      </c>
      <c r="E149" s="168">
        <v>14</v>
      </c>
      <c r="F149" s="168">
        <v>14</v>
      </c>
      <c r="G149" s="22">
        <v>8</v>
      </c>
      <c r="H149" s="165">
        <f t="shared" si="4"/>
        <v>224</v>
      </c>
      <c r="I149" s="22" t="s">
        <v>604</v>
      </c>
      <c r="K149" s="4"/>
      <c r="L149" s="4"/>
      <c r="M149" s="4"/>
    </row>
    <row r="150" spans="1:13">
      <c r="A150" s="29" t="s">
        <v>289</v>
      </c>
      <c r="B150" s="40" t="s">
        <v>290</v>
      </c>
      <c r="C150" s="29" t="s">
        <v>232</v>
      </c>
      <c r="D150" s="21">
        <v>16</v>
      </c>
      <c r="E150" s="168">
        <v>8</v>
      </c>
      <c r="F150" s="168">
        <v>8</v>
      </c>
      <c r="G150" s="22">
        <v>8</v>
      </c>
      <c r="H150" s="165">
        <f t="shared" si="4"/>
        <v>128</v>
      </c>
      <c r="I150" s="22" t="s">
        <v>604</v>
      </c>
      <c r="K150" s="4"/>
      <c r="L150" s="4"/>
      <c r="M150" s="4"/>
    </row>
    <row r="151" spans="1:13">
      <c r="A151" s="29" t="s">
        <v>291</v>
      </c>
      <c r="B151" s="40" t="s">
        <v>547</v>
      </c>
      <c r="C151" s="29" t="s">
        <v>232</v>
      </c>
      <c r="D151" s="21"/>
      <c r="E151" s="168"/>
      <c r="F151" s="168"/>
      <c r="G151" s="22"/>
      <c r="H151" s="165">
        <f t="shared" si="4"/>
        <v>0</v>
      </c>
      <c r="I151" s="22" t="s">
        <v>604</v>
      </c>
      <c r="K151" s="4"/>
      <c r="L151" s="4"/>
      <c r="M151" s="4"/>
    </row>
    <row r="152" spans="1:13">
      <c r="A152" s="29" t="s">
        <v>548</v>
      </c>
      <c r="B152" s="40" t="s">
        <v>549</v>
      </c>
      <c r="C152" s="29" t="s">
        <v>232</v>
      </c>
      <c r="D152" s="21"/>
      <c r="E152" s="168"/>
      <c r="F152" s="168"/>
      <c r="G152" s="22"/>
      <c r="H152" s="165">
        <f t="shared" si="4"/>
        <v>0</v>
      </c>
      <c r="I152" s="22" t="s">
        <v>604</v>
      </c>
      <c r="K152" s="4"/>
      <c r="L152" s="4"/>
      <c r="M152" s="4"/>
    </row>
    <row r="153" spans="1:13">
      <c r="A153" s="34" t="s">
        <v>293</v>
      </c>
      <c r="B153" s="39" t="s">
        <v>294</v>
      </c>
      <c r="C153" s="29"/>
      <c r="D153" s="21"/>
      <c r="E153" s="168"/>
      <c r="F153" s="168"/>
      <c r="G153" s="22"/>
      <c r="H153" s="165">
        <f t="shared" si="4"/>
        <v>0</v>
      </c>
      <c r="I153" s="22" t="s">
        <v>604</v>
      </c>
      <c r="K153" s="4"/>
      <c r="L153" s="4"/>
      <c r="M153" s="4"/>
    </row>
    <row r="154" spans="1:13">
      <c r="A154" s="29" t="s">
        <v>295</v>
      </c>
      <c r="B154" s="40" t="s">
        <v>296</v>
      </c>
      <c r="C154" s="29" t="s">
        <v>232</v>
      </c>
      <c r="D154" s="21">
        <v>52</v>
      </c>
      <c r="E154" s="168">
        <v>24</v>
      </c>
      <c r="F154" s="168">
        <f>D154-E154</f>
        <v>28</v>
      </c>
      <c r="G154" s="22">
        <v>12</v>
      </c>
      <c r="H154" s="165">
        <f t="shared" si="4"/>
        <v>624</v>
      </c>
      <c r="I154" s="22" t="s">
        <v>604</v>
      </c>
      <c r="K154" s="4"/>
      <c r="L154" s="4"/>
      <c r="M154" s="4"/>
    </row>
    <row r="155" spans="1:13">
      <c r="A155" s="34" t="s">
        <v>297</v>
      </c>
      <c r="B155" s="64" t="s">
        <v>298</v>
      </c>
      <c r="C155" s="29"/>
      <c r="D155" s="21"/>
      <c r="E155" s="168"/>
      <c r="F155" s="168"/>
      <c r="G155" s="22"/>
      <c r="H155" s="165">
        <f t="shared" si="4"/>
        <v>0</v>
      </c>
      <c r="I155" s="22" t="s">
        <v>604</v>
      </c>
      <c r="K155" s="4"/>
      <c r="L155" s="4"/>
      <c r="M155" s="4"/>
    </row>
    <row r="156" spans="1:13">
      <c r="A156" s="65" t="s">
        <v>299</v>
      </c>
      <c r="B156" s="40" t="s">
        <v>300</v>
      </c>
      <c r="C156" s="29" t="s">
        <v>232</v>
      </c>
      <c r="D156" s="21">
        <v>10</v>
      </c>
      <c r="E156" s="168">
        <v>4</v>
      </c>
      <c r="F156" s="168">
        <v>6</v>
      </c>
      <c r="G156" s="22">
        <v>30</v>
      </c>
      <c r="H156" s="165">
        <f t="shared" si="4"/>
        <v>300</v>
      </c>
      <c r="I156" s="22" t="s">
        <v>604</v>
      </c>
      <c r="K156" s="4"/>
      <c r="L156" s="4"/>
      <c r="M156" s="4"/>
    </row>
    <row r="157" spans="1:13">
      <c r="A157" s="65" t="s">
        <v>301</v>
      </c>
      <c r="B157" s="40" t="s">
        <v>302</v>
      </c>
      <c r="C157" s="29" t="s">
        <v>232</v>
      </c>
      <c r="D157" s="21">
        <v>2</v>
      </c>
      <c r="E157" s="168">
        <v>1</v>
      </c>
      <c r="F157" s="168">
        <v>1</v>
      </c>
      <c r="G157" s="22">
        <v>120</v>
      </c>
      <c r="H157" s="165">
        <f t="shared" si="4"/>
        <v>240</v>
      </c>
      <c r="I157" s="22" t="s">
        <v>604</v>
      </c>
      <c r="K157" s="4"/>
      <c r="L157" s="4"/>
      <c r="M157" s="4"/>
    </row>
    <row r="158" spans="1:13">
      <c r="A158" s="65" t="s">
        <v>303</v>
      </c>
      <c r="B158" s="40" t="s">
        <v>304</v>
      </c>
      <c r="C158" s="29" t="s">
        <v>232</v>
      </c>
      <c r="D158" s="21">
        <v>3</v>
      </c>
      <c r="E158" s="168">
        <v>1</v>
      </c>
      <c r="F158" s="168">
        <v>2</v>
      </c>
      <c r="G158" s="22">
        <v>80</v>
      </c>
      <c r="H158" s="165">
        <f t="shared" si="4"/>
        <v>240</v>
      </c>
      <c r="I158" s="22" t="s">
        <v>604</v>
      </c>
      <c r="K158" s="4"/>
      <c r="L158" s="4"/>
      <c r="M158" s="4"/>
    </row>
    <row r="159" spans="1:13">
      <c r="A159" s="66" t="s">
        <v>305</v>
      </c>
      <c r="B159" s="39" t="s">
        <v>550</v>
      </c>
      <c r="C159" s="29"/>
      <c r="D159" s="21"/>
      <c r="E159" s="168"/>
      <c r="F159" s="168"/>
      <c r="G159" s="22"/>
      <c r="H159" s="165"/>
      <c r="I159" s="22" t="s">
        <v>604</v>
      </c>
      <c r="K159" s="4"/>
      <c r="L159" s="4"/>
      <c r="M159" s="4"/>
    </row>
    <row r="160" spans="1:13">
      <c r="A160" s="65" t="s">
        <v>307</v>
      </c>
      <c r="B160" s="40" t="s">
        <v>308</v>
      </c>
      <c r="C160" s="29" t="s">
        <v>221</v>
      </c>
      <c r="D160" s="21">
        <v>1</v>
      </c>
      <c r="E160" s="168">
        <v>100</v>
      </c>
      <c r="F160" s="168">
        <v>100</v>
      </c>
      <c r="G160" s="22">
        <v>200</v>
      </c>
      <c r="H160" s="165">
        <f t="shared" si="4"/>
        <v>200</v>
      </c>
      <c r="I160" s="22" t="s">
        <v>604</v>
      </c>
      <c r="K160" s="4"/>
      <c r="L160" s="4"/>
      <c r="M160" s="4"/>
    </row>
    <row r="161" spans="1:13">
      <c r="A161" s="65" t="s">
        <v>309</v>
      </c>
      <c r="B161" s="40" t="s">
        <v>310</v>
      </c>
      <c r="C161" s="29" t="s">
        <v>232</v>
      </c>
      <c r="D161" s="21">
        <v>1</v>
      </c>
      <c r="E161" s="168">
        <v>12.5</v>
      </c>
      <c r="F161" s="168">
        <v>12.5</v>
      </c>
      <c r="G161" s="22">
        <v>25</v>
      </c>
      <c r="H161" s="165">
        <f t="shared" si="4"/>
        <v>25</v>
      </c>
      <c r="I161" s="22" t="s">
        <v>604</v>
      </c>
      <c r="K161" s="4"/>
      <c r="L161" s="4"/>
      <c r="M161" s="4"/>
    </row>
    <row r="162" spans="1:13">
      <c r="A162" s="23"/>
      <c r="B162" s="24" t="s">
        <v>551</v>
      </c>
      <c r="C162" s="25"/>
      <c r="D162" s="26"/>
      <c r="E162" s="27"/>
      <c r="F162" s="27"/>
      <c r="G162" s="27"/>
      <c r="H162" s="160">
        <f>SUM(H137:H161)</f>
        <v>7809</v>
      </c>
      <c r="I162" s="22" t="s">
        <v>604</v>
      </c>
      <c r="K162" s="4"/>
      <c r="L162" s="4"/>
      <c r="M162" s="4"/>
    </row>
    <row r="163" spans="1:13">
      <c r="A163" s="71"/>
      <c r="B163" s="72" t="s">
        <v>312</v>
      </c>
      <c r="C163" s="73"/>
      <c r="D163" s="74"/>
      <c r="E163" s="151"/>
      <c r="F163" s="151"/>
      <c r="G163" s="74"/>
      <c r="H163" s="75">
        <f>H25+H162+H131+H117+H113+H93+H87+H44+H33</f>
        <v>160559</v>
      </c>
      <c r="I163" s="22"/>
      <c r="K163" s="4"/>
    </row>
    <row r="165" spans="1:13">
      <c r="J165" s="5"/>
    </row>
    <row r="166" spans="1:13">
      <c r="H166" s="5">
        <f>'DQE Bloc MT_Etage_TC1'!F131+'DQE Bloc MT_Etage_TC2'!F144</f>
        <v>0</v>
      </c>
      <c r="J166" s="5"/>
    </row>
    <row r="167" spans="1:13">
      <c r="J167" s="5"/>
    </row>
  </sheetData>
  <mergeCells count="2">
    <mergeCell ref="B4:G4"/>
    <mergeCell ref="B6:D6"/>
  </mergeCells>
  <pageMargins left="0.7" right="0.7" top="0.75" bottom="0.75" header="0.3" footer="0.3"/>
  <pageSetup paperSize="9" scale="55" orientation="portrait" r:id="rId1"/>
  <rowBreaks count="3" manualBreakCount="3">
    <brk id="87" max="5" man="1"/>
    <brk id="95" max="5" man="1"/>
    <brk id="13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2531-3F14-46B5-81B9-99515F1ABD06}">
  <sheetPr>
    <tabColor rgb="FFFF0000"/>
  </sheetPr>
  <dimension ref="A2:O961"/>
  <sheetViews>
    <sheetView topLeftCell="A10" zoomScale="85" zoomScaleNormal="85" workbookViewId="0">
      <pane xSplit="4" ySplit="13" topLeftCell="G95" activePane="bottomRight" state="frozen"/>
      <selection pane="bottomRight" activeCell="K163" sqref="K163"/>
      <selection pane="bottomLeft" activeCell="K163" sqref="K163"/>
      <selection pane="topRight" activeCell="K163" sqref="K163"/>
    </sheetView>
  </sheetViews>
  <sheetFormatPr defaultColWidth="9.140625" defaultRowHeight="16.899999999999999"/>
  <cols>
    <col min="1" max="1" width="13.28515625" style="7" bestFit="1" customWidth="1"/>
    <col min="2" max="2" width="70" style="6" customWidth="1"/>
    <col min="3" max="3" width="9.5703125" style="3" customWidth="1"/>
    <col min="4" max="4" width="19.28515625" style="5" customWidth="1"/>
    <col min="5" max="6" width="9.140625" style="78"/>
    <col min="7" max="7" width="21.5703125" style="78" customWidth="1"/>
    <col min="8" max="8" width="17.140625" style="78" customWidth="1"/>
    <col min="9" max="9" width="16.140625" style="78" customWidth="1"/>
    <col min="10" max="11" width="9.140625" style="78"/>
    <col min="12" max="12" width="13.5703125" style="78" customWidth="1"/>
    <col min="13" max="13" width="15.28515625" style="78" customWidth="1"/>
    <col min="14" max="14" width="4.42578125" style="80" customWidth="1"/>
    <col min="15" max="15" width="15.5703125" style="6" customWidth="1"/>
    <col min="16" max="220" width="9.140625" style="6"/>
    <col min="221" max="221" width="10.7109375" style="6" bestFit="1" customWidth="1"/>
    <col min="222" max="222" width="74" style="6" customWidth="1"/>
    <col min="223" max="223" width="15" style="6" customWidth="1"/>
    <col min="224" max="224" width="13.42578125" style="6" customWidth="1"/>
    <col min="225" max="225" width="17.7109375" style="6" customWidth="1"/>
    <col min="226" max="226" width="21.7109375" style="6" customWidth="1"/>
    <col min="227" max="234" width="0" style="6" hidden="1" customWidth="1"/>
    <col min="235" max="476" width="9.140625" style="6"/>
    <col min="477" max="477" width="10.7109375" style="6" bestFit="1" customWidth="1"/>
    <col min="478" max="478" width="74" style="6" customWidth="1"/>
    <col min="479" max="479" width="15" style="6" customWidth="1"/>
    <col min="480" max="480" width="13.42578125" style="6" customWidth="1"/>
    <col min="481" max="481" width="17.7109375" style="6" customWidth="1"/>
    <col min="482" max="482" width="21.7109375" style="6" customWidth="1"/>
    <col min="483" max="490" width="0" style="6" hidden="1" customWidth="1"/>
    <col min="491" max="732" width="9.140625" style="6"/>
    <col min="733" max="733" width="10.7109375" style="6" bestFit="1" customWidth="1"/>
    <col min="734" max="734" width="74" style="6" customWidth="1"/>
    <col min="735" max="735" width="15" style="6" customWidth="1"/>
    <col min="736" max="736" width="13.42578125" style="6" customWidth="1"/>
    <col min="737" max="737" width="17.7109375" style="6" customWidth="1"/>
    <col min="738" max="738" width="21.7109375" style="6" customWidth="1"/>
    <col min="739" max="746" width="0" style="6" hidden="1" customWidth="1"/>
    <col min="747" max="988" width="9.140625" style="6"/>
    <col min="989" max="989" width="10.7109375" style="6" bestFit="1" customWidth="1"/>
    <col min="990" max="990" width="74" style="6" customWidth="1"/>
    <col min="991" max="991" width="15" style="6" customWidth="1"/>
    <col min="992" max="992" width="13.42578125" style="6" customWidth="1"/>
    <col min="993" max="993" width="17.7109375" style="6" customWidth="1"/>
    <col min="994" max="994" width="21.7109375" style="6" customWidth="1"/>
    <col min="995" max="1002" width="0" style="6" hidden="1" customWidth="1"/>
    <col min="1003" max="1244" width="9.140625" style="6"/>
    <col min="1245" max="1245" width="10.7109375" style="6" bestFit="1" customWidth="1"/>
    <col min="1246" max="1246" width="74" style="6" customWidth="1"/>
    <col min="1247" max="1247" width="15" style="6" customWidth="1"/>
    <col min="1248" max="1248" width="13.42578125" style="6" customWidth="1"/>
    <col min="1249" max="1249" width="17.7109375" style="6" customWidth="1"/>
    <col min="1250" max="1250" width="21.7109375" style="6" customWidth="1"/>
    <col min="1251" max="1258" width="0" style="6" hidden="1" customWidth="1"/>
    <col min="1259" max="1500" width="9.140625" style="6"/>
    <col min="1501" max="1501" width="10.7109375" style="6" bestFit="1" customWidth="1"/>
    <col min="1502" max="1502" width="74" style="6" customWidth="1"/>
    <col min="1503" max="1503" width="15" style="6" customWidth="1"/>
    <col min="1504" max="1504" width="13.42578125" style="6" customWidth="1"/>
    <col min="1505" max="1505" width="17.7109375" style="6" customWidth="1"/>
    <col min="1506" max="1506" width="21.7109375" style="6" customWidth="1"/>
    <col min="1507" max="1514" width="0" style="6" hidden="1" customWidth="1"/>
    <col min="1515" max="1756" width="9.140625" style="6"/>
    <col min="1757" max="1757" width="10.7109375" style="6" bestFit="1" customWidth="1"/>
    <col min="1758" max="1758" width="74" style="6" customWidth="1"/>
    <col min="1759" max="1759" width="15" style="6" customWidth="1"/>
    <col min="1760" max="1760" width="13.42578125" style="6" customWidth="1"/>
    <col min="1761" max="1761" width="17.7109375" style="6" customWidth="1"/>
    <col min="1762" max="1762" width="21.7109375" style="6" customWidth="1"/>
    <col min="1763" max="1770" width="0" style="6" hidden="1" customWidth="1"/>
    <col min="1771" max="2012" width="9.140625" style="6"/>
    <col min="2013" max="2013" width="10.7109375" style="6" bestFit="1" customWidth="1"/>
    <col min="2014" max="2014" width="74" style="6" customWidth="1"/>
    <col min="2015" max="2015" width="15" style="6" customWidth="1"/>
    <col min="2016" max="2016" width="13.42578125" style="6" customWidth="1"/>
    <col min="2017" max="2017" width="17.7109375" style="6" customWidth="1"/>
    <col min="2018" max="2018" width="21.7109375" style="6" customWidth="1"/>
    <col min="2019" max="2026" width="0" style="6" hidden="1" customWidth="1"/>
    <col min="2027" max="2268" width="9.140625" style="6"/>
    <col min="2269" max="2269" width="10.7109375" style="6" bestFit="1" customWidth="1"/>
    <col min="2270" max="2270" width="74" style="6" customWidth="1"/>
    <col min="2271" max="2271" width="15" style="6" customWidth="1"/>
    <col min="2272" max="2272" width="13.42578125" style="6" customWidth="1"/>
    <col min="2273" max="2273" width="17.7109375" style="6" customWidth="1"/>
    <col min="2274" max="2274" width="21.7109375" style="6" customWidth="1"/>
    <col min="2275" max="2282" width="0" style="6" hidden="1" customWidth="1"/>
    <col min="2283" max="2524" width="9.140625" style="6"/>
    <col min="2525" max="2525" width="10.7109375" style="6" bestFit="1" customWidth="1"/>
    <col min="2526" max="2526" width="74" style="6" customWidth="1"/>
    <col min="2527" max="2527" width="15" style="6" customWidth="1"/>
    <col min="2528" max="2528" width="13.42578125" style="6" customWidth="1"/>
    <col min="2529" max="2529" width="17.7109375" style="6" customWidth="1"/>
    <col min="2530" max="2530" width="21.7109375" style="6" customWidth="1"/>
    <col min="2531" max="2538" width="0" style="6" hidden="1" customWidth="1"/>
    <col min="2539" max="2780" width="9.140625" style="6"/>
    <col min="2781" max="2781" width="10.7109375" style="6" bestFit="1" customWidth="1"/>
    <col min="2782" max="2782" width="74" style="6" customWidth="1"/>
    <col min="2783" max="2783" width="15" style="6" customWidth="1"/>
    <col min="2784" max="2784" width="13.42578125" style="6" customWidth="1"/>
    <col min="2785" max="2785" width="17.7109375" style="6" customWidth="1"/>
    <col min="2786" max="2786" width="21.7109375" style="6" customWidth="1"/>
    <col min="2787" max="2794" width="0" style="6" hidden="1" customWidth="1"/>
    <col min="2795" max="3036" width="9.140625" style="6"/>
    <col min="3037" max="3037" width="10.7109375" style="6" bestFit="1" customWidth="1"/>
    <col min="3038" max="3038" width="74" style="6" customWidth="1"/>
    <col min="3039" max="3039" width="15" style="6" customWidth="1"/>
    <col min="3040" max="3040" width="13.42578125" style="6" customWidth="1"/>
    <col min="3041" max="3041" width="17.7109375" style="6" customWidth="1"/>
    <col min="3042" max="3042" width="21.7109375" style="6" customWidth="1"/>
    <col min="3043" max="3050" width="0" style="6" hidden="1" customWidth="1"/>
    <col min="3051" max="3292" width="9.140625" style="6"/>
    <col min="3293" max="3293" width="10.7109375" style="6" bestFit="1" customWidth="1"/>
    <col min="3294" max="3294" width="74" style="6" customWidth="1"/>
    <col min="3295" max="3295" width="15" style="6" customWidth="1"/>
    <col min="3296" max="3296" width="13.42578125" style="6" customWidth="1"/>
    <col min="3297" max="3297" width="17.7109375" style="6" customWidth="1"/>
    <col min="3298" max="3298" width="21.7109375" style="6" customWidth="1"/>
    <col min="3299" max="3306" width="0" style="6" hidden="1" customWidth="1"/>
    <col min="3307" max="3548" width="9.140625" style="6"/>
    <col min="3549" max="3549" width="10.7109375" style="6" bestFit="1" customWidth="1"/>
    <col min="3550" max="3550" width="74" style="6" customWidth="1"/>
    <col min="3551" max="3551" width="15" style="6" customWidth="1"/>
    <col min="3552" max="3552" width="13.42578125" style="6" customWidth="1"/>
    <col min="3553" max="3553" width="17.7109375" style="6" customWidth="1"/>
    <col min="3554" max="3554" width="21.7109375" style="6" customWidth="1"/>
    <col min="3555" max="3562" width="0" style="6" hidden="1" customWidth="1"/>
    <col min="3563" max="3804" width="9.140625" style="6"/>
    <col min="3805" max="3805" width="10.7109375" style="6" bestFit="1" customWidth="1"/>
    <col min="3806" max="3806" width="74" style="6" customWidth="1"/>
    <col min="3807" max="3807" width="15" style="6" customWidth="1"/>
    <col min="3808" max="3808" width="13.42578125" style="6" customWidth="1"/>
    <col min="3809" max="3809" width="17.7109375" style="6" customWidth="1"/>
    <col min="3810" max="3810" width="21.7109375" style="6" customWidth="1"/>
    <col min="3811" max="3818" width="0" style="6" hidden="1" customWidth="1"/>
    <col min="3819" max="4060" width="9.140625" style="6"/>
    <col min="4061" max="4061" width="10.7109375" style="6" bestFit="1" customWidth="1"/>
    <col min="4062" max="4062" width="74" style="6" customWidth="1"/>
    <col min="4063" max="4063" width="15" style="6" customWidth="1"/>
    <col min="4064" max="4064" width="13.42578125" style="6" customWidth="1"/>
    <col min="4065" max="4065" width="17.7109375" style="6" customWidth="1"/>
    <col min="4066" max="4066" width="21.7109375" style="6" customWidth="1"/>
    <col min="4067" max="4074" width="0" style="6" hidden="1" customWidth="1"/>
    <col min="4075" max="4316" width="9.140625" style="6"/>
    <col min="4317" max="4317" width="10.7109375" style="6" bestFit="1" customWidth="1"/>
    <col min="4318" max="4318" width="74" style="6" customWidth="1"/>
    <col min="4319" max="4319" width="15" style="6" customWidth="1"/>
    <col min="4320" max="4320" width="13.42578125" style="6" customWidth="1"/>
    <col min="4321" max="4321" width="17.7109375" style="6" customWidth="1"/>
    <col min="4322" max="4322" width="21.7109375" style="6" customWidth="1"/>
    <col min="4323" max="4330" width="0" style="6" hidden="1" customWidth="1"/>
    <col min="4331" max="4572" width="9.140625" style="6"/>
    <col min="4573" max="4573" width="10.7109375" style="6" bestFit="1" customWidth="1"/>
    <col min="4574" max="4574" width="74" style="6" customWidth="1"/>
    <col min="4575" max="4575" width="15" style="6" customWidth="1"/>
    <col min="4576" max="4576" width="13.42578125" style="6" customWidth="1"/>
    <col min="4577" max="4577" width="17.7109375" style="6" customWidth="1"/>
    <col min="4578" max="4578" width="21.7109375" style="6" customWidth="1"/>
    <col min="4579" max="4586" width="0" style="6" hidden="1" customWidth="1"/>
    <col min="4587" max="4828" width="9.140625" style="6"/>
    <col min="4829" max="4829" width="10.7109375" style="6" bestFit="1" customWidth="1"/>
    <col min="4830" max="4830" width="74" style="6" customWidth="1"/>
    <col min="4831" max="4831" width="15" style="6" customWidth="1"/>
    <col min="4832" max="4832" width="13.42578125" style="6" customWidth="1"/>
    <col min="4833" max="4833" width="17.7109375" style="6" customWidth="1"/>
    <col min="4834" max="4834" width="21.7109375" style="6" customWidth="1"/>
    <col min="4835" max="4842" width="0" style="6" hidden="1" customWidth="1"/>
    <col min="4843" max="5084" width="9.140625" style="6"/>
    <col min="5085" max="5085" width="10.7109375" style="6" bestFit="1" customWidth="1"/>
    <col min="5086" max="5086" width="74" style="6" customWidth="1"/>
    <col min="5087" max="5087" width="15" style="6" customWidth="1"/>
    <col min="5088" max="5088" width="13.42578125" style="6" customWidth="1"/>
    <col min="5089" max="5089" width="17.7109375" style="6" customWidth="1"/>
    <col min="5090" max="5090" width="21.7109375" style="6" customWidth="1"/>
    <col min="5091" max="5098" width="0" style="6" hidden="1" customWidth="1"/>
    <col min="5099" max="5340" width="9.140625" style="6"/>
    <col min="5341" max="5341" width="10.7109375" style="6" bestFit="1" customWidth="1"/>
    <col min="5342" max="5342" width="74" style="6" customWidth="1"/>
    <col min="5343" max="5343" width="15" style="6" customWidth="1"/>
    <col min="5344" max="5344" width="13.42578125" style="6" customWidth="1"/>
    <col min="5345" max="5345" width="17.7109375" style="6" customWidth="1"/>
    <col min="5346" max="5346" width="21.7109375" style="6" customWidth="1"/>
    <col min="5347" max="5354" width="0" style="6" hidden="1" customWidth="1"/>
    <col min="5355" max="5596" width="9.140625" style="6"/>
    <col min="5597" max="5597" width="10.7109375" style="6" bestFit="1" customWidth="1"/>
    <col min="5598" max="5598" width="74" style="6" customWidth="1"/>
    <col min="5599" max="5599" width="15" style="6" customWidth="1"/>
    <col min="5600" max="5600" width="13.42578125" style="6" customWidth="1"/>
    <col min="5601" max="5601" width="17.7109375" style="6" customWidth="1"/>
    <col min="5602" max="5602" width="21.7109375" style="6" customWidth="1"/>
    <col min="5603" max="5610" width="0" style="6" hidden="1" customWidth="1"/>
    <col min="5611" max="5852" width="9.140625" style="6"/>
    <col min="5853" max="5853" width="10.7109375" style="6" bestFit="1" customWidth="1"/>
    <col min="5854" max="5854" width="74" style="6" customWidth="1"/>
    <col min="5855" max="5855" width="15" style="6" customWidth="1"/>
    <col min="5856" max="5856" width="13.42578125" style="6" customWidth="1"/>
    <col min="5857" max="5857" width="17.7109375" style="6" customWidth="1"/>
    <col min="5858" max="5858" width="21.7109375" style="6" customWidth="1"/>
    <col min="5859" max="5866" width="0" style="6" hidden="1" customWidth="1"/>
    <col min="5867" max="6108" width="9.140625" style="6"/>
    <col min="6109" max="6109" width="10.7109375" style="6" bestFit="1" customWidth="1"/>
    <col min="6110" max="6110" width="74" style="6" customWidth="1"/>
    <col min="6111" max="6111" width="15" style="6" customWidth="1"/>
    <col min="6112" max="6112" width="13.42578125" style="6" customWidth="1"/>
    <col min="6113" max="6113" width="17.7109375" style="6" customWidth="1"/>
    <col min="6114" max="6114" width="21.7109375" style="6" customWidth="1"/>
    <col min="6115" max="6122" width="0" style="6" hidden="1" customWidth="1"/>
    <col min="6123" max="6364" width="9.140625" style="6"/>
    <col min="6365" max="6365" width="10.7109375" style="6" bestFit="1" customWidth="1"/>
    <col min="6366" max="6366" width="74" style="6" customWidth="1"/>
    <col min="6367" max="6367" width="15" style="6" customWidth="1"/>
    <col min="6368" max="6368" width="13.42578125" style="6" customWidth="1"/>
    <col min="6369" max="6369" width="17.7109375" style="6" customWidth="1"/>
    <col min="6370" max="6370" width="21.7109375" style="6" customWidth="1"/>
    <col min="6371" max="6378" width="0" style="6" hidden="1" customWidth="1"/>
    <col min="6379" max="6620" width="9.140625" style="6"/>
    <col min="6621" max="6621" width="10.7109375" style="6" bestFit="1" customWidth="1"/>
    <col min="6622" max="6622" width="74" style="6" customWidth="1"/>
    <col min="6623" max="6623" width="15" style="6" customWidth="1"/>
    <col min="6624" max="6624" width="13.42578125" style="6" customWidth="1"/>
    <col min="6625" max="6625" width="17.7109375" style="6" customWidth="1"/>
    <col min="6626" max="6626" width="21.7109375" style="6" customWidth="1"/>
    <col min="6627" max="6634" width="0" style="6" hidden="1" customWidth="1"/>
    <col min="6635" max="6876" width="9.140625" style="6"/>
    <col min="6877" max="6877" width="10.7109375" style="6" bestFit="1" customWidth="1"/>
    <col min="6878" max="6878" width="74" style="6" customWidth="1"/>
    <col min="6879" max="6879" width="15" style="6" customWidth="1"/>
    <col min="6880" max="6880" width="13.42578125" style="6" customWidth="1"/>
    <col min="6881" max="6881" width="17.7109375" style="6" customWidth="1"/>
    <col min="6882" max="6882" width="21.7109375" style="6" customWidth="1"/>
    <col min="6883" max="6890" width="0" style="6" hidden="1" customWidth="1"/>
    <col min="6891" max="7132" width="9.140625" style="6"/>
    <col min="7133" max="7133" width="10.7109375" style="6" bestFit="1" customWidth="1"/>
    <col min="7134" max="7134" width="74" style="6" customWidth="1"/>
    <col min="7135" max="7135" width="15" style="6" customWidth="1"/>
    <col min="7136" max="7136" width="13.42578125" style="6" customWidth="1"/>
    <col min="7137" max="7137" width="17.7109375" style="6" customWidth="1"/>
    <col min="7138" max="7138" width="21.7109375" style="6" customWidth="1"/>
    <col min="7139" max="7146" width="0" style="6" hidden="1" customWidth="1"/>
    <col min="7147" max="7388" width="9.140625" style="6"/>
    <col min="7389" max="7389" width="10.7109375" style="6" bestFit="1" customWidth="1"/>
    <col min="7390" max="7390" width="74" style="6" customWidth="1"/>
    <col min="7391" max="7391" width="15" style="6" customWidth="1"/>
    <col min="7392" max="7392" width="13.42578125" style="6" customWidth="1"/>
    <col min="7393" max="7393" width="17.7109375" style="6" customWidth="1"/>
    <col min="7394" max="7394" width="21.7109375" style="6" customWidth="1"/>
    <col min="7395" max="7402" width="0" style="6" hidden="1" customWidth="1"/>
    <col min="7403" max="7644" width="9.140625" style="6"/>
    <col min="7645" max="7645" width="10.7109375" style="6" bestFit="1" customWidth="1"/>
    <col min="7646" max="7646" width="74" style="6" customWidth="1"/>
    <col min="7647" max="7647" width="15" style="6" customWidth="1"/>
    <col min="7648" max="7648" width="13.42578125" style="6" customWidth="1"/>
    <col min="7649" max="7649" width="17.7109375" style="6" customWidth="1"/>
    <col min="7650" max="7650" width="21.7109375" style="6" customWidth="1"/>
    <col min="7651" max="7658" width="0" style="6" hidden="1" customWidth="1"/>
    <col min="7659" max="7900" width="9.140625" style="6"/>
    <col min="7901" max="7901" width="10.7109375" style="6" bestFit="1" customWidth="1"/>
    <col min="7902" max="7902" width="74" style="6" customWidth="1"/>
    <col min="7903" max="7903" width="15" style="6" customWidth="1"/>
    <col min="7904" max="7904" width="13.42578125" style="6" customWidth="1"/>
    <col min="7905" max="7905" width="17.7109375" style="6" customWidth="1"/>
    <col min="7906" max="7906" width="21.7109375" style="6" customWidth="1"/>
    <col min="7907" max="7914" width="0" style="6" hidden="1" customWidth="1"/>
    <col min="7915" max="8156" width="9.140625" style="6"/>
    <col min="8157" max="8157" width="10.7109375" style="6" bestFit="1" customWidth="1"/>
    <col min="8158" max="8158" width="74" style="6" customWidth="1"/>
    <col min="8159" max="8159" width="15" style="6" customWidth="1"/>
    <col min="8160" max="8160" width="13.42578125" style="6" customWidth="1"/>
    <col min="8161" max="8161" width="17.7109375" style="6" customWidth="1"/>
    <col min="8162" max="8162" width="21.7109375" style="6" customWidth="1"/>
    <col min="8163" max="8170" width="0" style="6" hidden="1" customWidth="1"/>
    <col min="8171" max="8412" width="9.140625" style="6"/>
    <col min="8413" max="8413" width="10.7109375" style="6" bestFit="1" customWidth="1"/>
    <col min="8414" max="8414" width="74" style="6" customWidth="1"/>
    <col min="8415" max="8415" width="15" style="6" customWidth="1"/>
    <col min="8416" max="8416" width="13.42578125" style="6" customWidth="1"/>
    <col min="8417" max="8417" width="17.7109375" style="6" customWidth="1"/>
    <col min="8418" max="8418" width="21.7109375" style="6" customWidth="1"/>
    <col min="8419" max="8426" width="0" style="6" hidden="1" customWidth="1"/>
    <col min="8427" max="8668" width="9.140625" style="6"/>
    <col min="8669" max="8669" width="10.7109375" style="6" bestFit="1" customWidth="1"/>
    <col min="8670" max="8670" width="74" style="6" customWidth="1"/>
    <col min="8671" max="8671" width="15" style="6" customWidth="1"/>
    <col min="8672" max="8672" width="13.42578125" style="6" customWidth="1"/>
    <col min="8673" max="8673" width="17.7109375" style="6" customWidth="1"/>
    <col min="8674" max="8674" width="21.7109375" style="6" customWidth="1"/>
    <col min="8675" max="8682" width="0" style="6" hidden="1" customWidth="1"/>
    <col min="8683" max="8924" width="9.140625" style="6"/>
    <col min="8925" max="8925" width="10.7109375" style="6" bestFit="1" customWidth="1"/>
    <col min="8926" max="8926" width="74" style="6" customWidth="1"/>
    <col min="8927" max="8927" width="15" style="6" customWidth="1"/>
    <col min="8928" max="8928" width="13.42578125" style="6" customWidth="1"/>
    <col min="8929" max="8929" width="17.7109375" style="6" customWidth="1"/>
    <col min="8930" max="8930" width="21.7109375" style="6" customWidth="1"/>
    <col min="8931" max="8938" width="0" style="6" hidden="1" customWidth="1"/>
    <col min="8939" max="9180" width="9.140625" style="6"/>
    <col min="9181" max="9181" width="10.7109375" style="6" bestFit="1" customWidth="1"/>
    <col min="9182" max="9182" width="74" style="6" customWidth="1"/>
    <col min="9183" max="9183" width="15" style="6" customWidth="1"/>
    <col min="9184" max="9184" width="13.42578125" style="6" customWidth="1"/>
    <col min="9185" max="9185" width="17.7109375" style="6" customWidth="1"/>
    <col min="9186" max="9186" width="21.7109375" style="6" customWidth="1"/>
    <col min="9187" max="9194" width="0" style="6" hidden="1" customWidth="1"/>
    <col min="9195" max="9436" width="9.140625" style="6"/>
    <col min="9437" max="9437" width="10.7109375" style="6" bestFit="1" customWidth="1"/>
    <col min="9438" max="9438" width="74" style="6" customWidth="1"/>
    <col min="9439" max="9439" width="15" style="6" customWidth="1"/>
    <col min="9440" max="9440" width="13.42578125" style="6" customWidth="1"/>
    <col min="9441" max="9441" width="17.7109375" style="6" customWidth="1"/>
    <col min="9442" max="9442" width="21.7109375" style="6" customWidth="1"/>
    <col min="9443" max="9450" width="0" style="6" hidden="1" customWidth="1"/>
    <col min="9451" max="9692" width="9.140625" style="6"/>
    <col min="9693" max="9693" width="10.7109375" style="6" bestFit="1" customWidth="1"/>
    <col min="9694" max="9694" width="74" style="6" customWidth="1"/>
    <col min="9695" max="9695" width="15" style="6" customWidth="1"/>
    <col min="9696" max="9696" width="13.42578125" style="6" customWidth="1"/>
    <col min="9697" max="9697" width="17.7109375" style="6" customWidth="1"/>
    <col min="9698" max="9698" width="21.7109375" style="6" customWidth="1"/>
    <col min="9699" max="9706" width="0" style="6" hidden="1" customWidth="1"/>
    <col min="9707" max="9948" width="9.140625" style="6"/>
    <col min="9949" max="9949" width="10.7109375" style="6" bestFit="1" customWidth="1"/>
    <col min="9950" max="9950" width="74" style="6" customWidth="1"/>
    <col min="9951" max="9951" width="15" style="6" customWidth="1"/>
    <col min="9952" max="9952" width="13.42578125" style="6" customWidth="1"/>
    <col min="9953" max="9953" width="17.7109375" style="6" customWidth="1"/>
    <col min="9954" max="9954" width="21.7109375" style="6" customWidth="1"/>
    <col min="9955" max="9962" width="0" style="6" hidden="1" customWidth="1"/>
    <col min="9963" max="10204" width="9.140625" style="6"/>
    <col min="10205" max="10205" width="10.7109375" style="6" bestFit="1" customWidth="1"/>
    <col min="10206" max="10206" width="74" style="6" customWidth="1"/>
    <col min="10207" max="10207" width="15" style="6" customWidth="1"/>
    <col min="10208" max="10208" width="13.42578125" style="6" customWidth="1"/>
    <col min="10209" max="10209" width="17.7109375" style="6" customWidth="1"/>
    <col min="10210" max="10210" width="21.7109375" style="6" customWidth="1"/>
    <col min="10211" max="10218" width="0" style="6" hidden="1" customWidth="1"/>
    <col min="10219" max="10460" width="9.140625" style="6"/>
    <col min="10461" max="10461" width="10.7109375" style="6" bestFit="1" customWidth="1"/>
    <col min="10462" max="10462" width="74" style="6" customWidth="1"/>
    <col min="10463" max="10463" width="15" style="6" customWidth="1"/>
    <col min="10464" max="10464" width="13.42578125" style="6" customWidth="1"/>
    <col min="10465" max="10465" width="17.7109375" style="6" customWidth="1"/>
    <col min="10466" max="10466" width="21.7109375" style="6" customWidth="1"/>
    <col min="10467" max="10474" width="0" style="6" hidden="1" customWidth="1"/>
    <col min="10475" max="10716" width="9.140625" style="6"/>
    <col min="10717" max="10717" width="10.7109375" style="6" bestFit="1" customWidth="1"/>
    <col min="10718" max="10718" width="74" style="6" customWidth="1"/>
    <col min="10719" max="10719" width="15" style="6" customWidth="1"/>
    <col min="10720" max="10720" width="13.42578125" style="6" customWidth="1"/>
    <col min="10721" max="10721" width="17.7109375" style="6" customWidth="1"/>
    <col min="10722" max="10722" width="21.7109375" style="6" customWidth="1"/>
    <col min="10723" max="10730" width="0" style="6" hidden="1" customWidth="1"/>
    <col min="10731" max="10972" width="9.140625" style="6"/>
    <col min="10973" max="10973" width="10.7109375" style="6" bestFit="1" customWidth="1"/>
    <col min="10974" max="10974" width="74" style="6" customWidth="1"/>
    <col min="10975" max="10975" width="15" style="6" customWidth="1"/>
    <col min="10976" max="10976" width="13.42578125" style="6" customWidth="1"/>
    <col min="10977" max="10977" width="17.7109375" style="6" customWidth="1"/>
    <col min="10978" max="10978" width="21.7109375" style="6" customWidth="1"/>
    <col min="10979" max="10986" width="0" style="6" hidden="1" customWidth="1"/>
    <col min="10987" max="11228" width="9.140625" style="6"/>
    <col min="11229" max="11229" width="10.7109375" style="6" bestFit="1" customWidth="1"/>
    <col min="11230" max="11230" width="74" style="6" customWidth="1"/>
    <col min="11231" max="11231" width="15" style="6" customWidth="1"/>
    <col min="11232" max="11232" width="13.42578125" style="6" customWidth="1"/>
    <col min="11233" max="11233" width="17.7109375" style="6" customWidth="1"/>
    <col min="11234" max="11234" width="21.7109375" style="6" customWidth="1"/>
    <col min="11235" max="11242" width="0" style="6" hidden="1" customWidth="1"/>
    <col min="11243" max="11484" width="9.140625" style="6"/>
    <col min="11485" max="11485" width="10.7109375" style="6" bestFit="1" customWidth="1"/>
    <col min="11486" max="11486" width="74" style="6" customWidth="1"/>
    <col min="11487" max="11487" width="15" style="6" customWidth="1"/>
    <col min="11488" max="11488" width="13.42578125" style="6" customWidth="1"/>
    <col min="11489" max="11489" width="17.7109375" style="6" customWidth="1"/>
    <col min="11490" max="11490" width="21.7109375" style="6" customWidth="1"/>
    <col min="11491" max="11498" width="0" style="6" hidden="1" customWidth="1"/>
    <col min="11499" max="11740" width="9.140625" style="6"/>
    <col min="11741" max="11741" width="10.7109375" style="6" bestFit="1" customWidth="1"/>
    <col min="11742" max="11742" width="74" style="6" customWidth="1"/>
    <col min="11743" max="11743" width="15" style="6" customWidth="1"/>
    <col min="11744" max="11744" width="13.42578125" style="6" customWidth="1"/>
    <col min="11745" max="11745" width="17.7109375" style="6" customWidth="1"/>
    <col min="11746" max="11746" width="21.7109375" style="6" customWidth="1"/>
    <col min="11747" max="11754" width="0" style="6" hidden="1" customWidth="1"/>
    <col min="11755" max="11996" width="9.140625" style="6"/>
    <col min="11997" max="11997" width="10.7109375" style="6" bestFit="1" customWidth="1"/>
    <col min="11998" max="11998" width="74" style="6" customWidth="1"/>
    <col min="11999" max="11999" width="15" style="6" customWidth="1"/>
    <col min="12000" max="12000" width="13.42578125" style="6" customWidth="1"/>
    <col min="12001" max="12001" width="17.7109375" style="6" customWidth="1"/>
    <col min="12002" max="12002" width="21.7109375" style="6" customWidth="1"/>
    <col min="12003" max="12010" width="0" style="6" hidden="1" customWidth="1"/>
    <col min="12011" max="12252" width="9.140625" style="6"/>
    <col min="12253" max="12253" width="10.7109375" style="6" bestFit="1" customWidth="1"/>
    <col min="12254" max="12254" width="74" style="6" customWidth="1"/>
    <col min="12255" max="12255" width="15" style="6" customWidth="1"/>
    <col min="12256" max="12256" width="13.42578125" style="6" customWidth="1"/>
    <col min="12257" max="12257" width="17.7109375" style="6" customWidth="1"/>
    <col min="12258" max="12258" width="21.7109375" style="6" customWidth="1"/>
    <col min="12259" max="12266" width="0" style="6" hidden="1" customWidth="1"/>
    <col min="12267" max="12508" width="9.140625" style="6"/>
    <col min="12509" max="12509" width="10.7109375" style="6" bestFit="1" customWidth="1"/>
    <col min="12510" max="12510" width="74" style="6" customWidth="1"/>
    <col min="12511" max="12511" width="15" style="6" customWidth="1"/>
    <col min="12512" max="12512" width="13.42578125" style="6" customWidth="1"/>
    <col min="12513" max="12513" width="17.7109375" style="6" customWidth="1"/>
    <col min="12514" max="12514" width="21.7109375" style="6" customWidth="1"/>
    <col min="12515" max="12522" width="0" style="6" hidden="1" customWidth="1"/>
    <col min="12523" max="12764" width="9.140625" style="6"/>
    <col min="12765" max="12765" width="10.7109375" style="6" bestFit="1" customWidth="1"/>
    <col min="12766" max="12766" width="74" style="6" customWidth="1"/>
    <col min="12767" max="12767" width="15" style="6" customWidth="1"/>
    <col min="12768" max="12768" width="13.42578125" style="6" customWidth="1"/>
    <col min="12769" max="12769" width="17.7109375" style="6" customWidth="1"/>
    <col min="12770" max="12770" width="21.7109375" style="6" customWidth="1"/>
    <col min="12771" max="12778" width="0" style="6" hidden="1" customWidth="1"/>
    <col min="12779" max="13020" width="9.140625" style="6"/>
    <col min="13021" max="13021" width="10.7109375" style="6" bestFit="1" customWidth="1"/>
    <col min="13022" max="13022" width="74" style="6" customWidth="1"/>
    <col min="13023" max="13023" width="15" style="6" customWidth="1"/>
    <col min="13024" max="13024" width="13.42578125" style="6" customWidth="1"/>
    <col min="13025" max="13025" width="17.7109375" style="6" customWidth="1"/>
    <col min="13026" max="13026" width="21.7109375" style="6" customWidth="1"/>
    <col min="13027" max="13034" width="0" style="6" hidden="1" customWidth="1"/>
    <col min="13035" max="13276" width="9.140625" style="6"/>
    <col min="13277" max="13277" width="10.7109375" style="6" bestFit="1" customWidth="1"/>
    <col min="13278" max="13278" width="74" style="6" customWidth="1"/>
    <col min="13279" max="13279" width="15" style="6" customWidth="1"/>
    <col min="13280" max="13280" width="13.42578125" style="6" customWidth="1"/>
    <col min="13281" max="13281" width="17.7109375" style="6" customWidth="1"/>
    <col min="13282" max="13282" width="21.7109375" style="6" customWidth="1"/>
    <col min="13283" max="13290" width="0" style="6" hidden="1" customWidth="1"/>
    <col min="13291" max="13532" width="9.140625" style="6"/>
    <col min="13533" max="13533" width="10.7109375" style="6" bestFit="1" customWidth="1"/>
    <col min="13534" max="13534" width="74" style="6" customWidth="1"/>
    <col min="13535" max="13535" width="15" style="6" customWidth="1"/>
    <col min="13536" max="13536" width="13.42578125" style="6" customWidth="1"/>
    <col min="13537" max="13537" width="17.7109375" style="6" customWidth="1"/>
    <col min="13538" max="13538" width="21.7109375" style="6" customWidth="1"/>
    <col min="13539" max="13546" width="0" style="6" hidden="1" customWidth="1"/>
    <col min="13547" max="13788" width="9.140625" style="6"/>
    <col min="13789" max="13789" width="10.7109375" style="6" bestFit="1" customWidth="1"/>
    <col min="13790" max="13790" width="74" style="6" customWidth="1"/>
    <col min="13791" max="13791" width="15" style="6" customWidth="1"/>
    <col min="13792" max="13792" width="13.42578125" style="6" customWidth="1"/>
    <col min="13793" max="13793" width="17.7109375" style="6" customWidth="1"/>
    <col min="13794" max="13794" width="21.7109375" style="6" customWidth="1"/>
    <col min="13795" max="13802" width="0" style="6" hidden="1" customWidth="1"/>
    <col min="13803" max="14044" width="9.140625" style="6"/>
    <col min="14045" max="14045" width="10.7109375" style="6" bestFit="1" customWidth="1"/>
    <col min="14046" max="14046" width="74" style="6" customWidth="1"/>
    <col min="14047" max="14047" width="15" style="6" customWidth="1"/>
    <col min="14048" max="14048" width="13.42578125" style="6" customWidth="1"/>
    <col min="14049" max="14049" width="17.7109375" style="6" customWidth="1"/>
    <col min="14050" max="14050" width="21.7109375" style="6" customWidth="1"/>
    <col min="14051" max="14058" width="0" style="6" hidden="1" customWidth="1"/>
    <col min="14059" max="14300" width="9.140625" style="6"/>
    <col min="14301" max="14301" width="10.7109375" style="6" bestFit="1" customWidth="1"/>
    <col min="14302" max="14302" width="74" style="6" customWidth="1"/>
    <col min="14303" max="14303" width="15" style="6" customWidth="1"/>
    <col min="14304" max="14304" width="13.42578125" style="6" customWidth="1"/>
    <col min="14305" max="14305" width="17.7109375" style="6" customWidth="1"/>
    <col min="14306" max="14306" width="21.7109375" style="6" customWidth="1"/>
    <col min="14307" max="14314" width="0" style="6" hidden="1" customWidth="1"/>
    <col min="14315" max="14556" width="9.140625" style="6"/>
    <col min="14557" max="14557" width="10.7109375" style="6" bestFit="1" customWidth="1"/>
    <col min="14558" max="14558" width="74" style="6" customWidth="1"/>
    <col min="14559" max="14559" width="15" style="6" customWidth="1"/>
    <col min="14560" max="14560" width="13.42578125" style="6" customWidth="1"/>
    <col min="14561" max="14561" width="17.7109375" style="6" customWidth="1"/>
    <col min="14562" max="14562" width="21.7109375" style="6" customWidth="1"/>
    <col min="14563" max="14570" width="0" style="6" hidden="1" customWidth="1"/>
    <col min="14571" max="14812" width="9.140625" style="6"/>
    <col min="14813" max="14813" width="10.7109375" style="6" bestFit="1" customWidth="1"/>
    <col min="14814" max="14814" width="74" style="6" customWidth="1"/>
    <col min="14815" max="14815" width="15" style="6" customWidth="1"/>
    <col min="14816" max="14816" width="13.42578125" style="6" customWidth="1"/>
    <col min="14817" max="14817" width="17.7109375" style="6" customWidth="1"/>
    <col min="14818" max="14818" width="21.7109375" style="6" customWidth="1"/>
    <col min="14819" max="14826" width="0" style="6" hidden="1" customWidth="1"/>
    <col min="14827" max="15068" width="9.140625" style="6"/>
    <col min="15069" max="15069" width="10.7109375" style="6" bestFit="1" customWidth="1"/>
    <col min="15070" max="15070" width="74" style="6" customWidth="1"/>
    <col min="15071" max="15071" width="15" style="6" customWidth="1"/>
    <col min="15072" max="15072" width="13.42578125" style="6" customWidth="1"/>
    <col min="15073" max="15073" width="17.7109375" style="6" customWidth="1"/>
    <col min="15074" max="15074" width="21.7109375" style="6" customWidth="1"/>
    <col min="15075" max="15082" width="0" style="6" hidden="1" customWidth="1"/>
    <col min="15083" max="15324" width="9.140625" style="6"/>
    <col min="15325" max="15325" width="10.7109375" style="6" bestFit="1" customWidth="1"/>
    <col min="15326" max="15326" width="74" style="6" customWidth="1"/>
    <col min="15327" max="15327" width="15" style="6" customWidth="1"/>
    <col min="15328" max="15328" width="13.42578125" style="6" customWidth="1"/>
    <col min="15329" max="15329" width="17.7109375" style="6" customWidth="1"/>
    <col min="15330" max="15330" width="21.7109375" style="6" customWidth="1"/>
    <col min="15331" max="15338" width="0" style="6" hidden="1" customWidth="1"/>
    <col min="15339" max="15580" width="9.140625" style="6"/>
    <col min="15581" max="15581" width="10.7109375" style="6" bestFit="1" customWidth="1"/>
    <col min="15582" max="15582" width="74" style="6" customWidth="1"/>
    <col min="15583" max="15583" width="15" style="6" customWidth="1"/>
    <col min="15584" max="15584" width="13.42578125" style="6" customWidth="1"/>
    <col min="15585" max="15585" width="17.7109375" style="6" customWidth="1"/>
    <col min="15586" max="15586" width="21.7109375" style="6" customWidth="1"/>
    <col min="15587" max="15594" width="0" style="6" hidden="1" customWidth="1"/>
    <col min="15595" max="15836" width="9.140625" style="6"/>
    <col min="15837" max="15837" width="10.7109375" style="6" bestFit="1" customWidth="1"/>
    <col min="15838" max="15838" width="74" style="6" customWidth="1"/>
    <col min="15839" max="15839" width="15" style="6" customWidth="1"/>
    <col min="15840" max="15840" width="13.42578125" style="6" customWidth="1"/>
    <col min="15841" max="15841" width="17.7109375" style="6" customWidth="1"/>
    <col min="15842" max="15842" width="21.7109375" style="6" customWidth="1"/>
    <col min="15843" max="15850" width="0" style="6" hidden="1" customWidth="1"/>
    <col min="15851" max="16092" width="9.140625" style="6"/>
    <col min="16093" max="16093" width="10.7109375" style="6" bestFit="1" customWidth="1"/>
    <col min="16094" max="16094" width="74" style="6" customWidth="1"/>
    <col min="16095" max="16095" width="15" style="6" customWidth="1"/>
    <col min="16096" max="16096" width="13.42578125" style="6" customWidth="1"/>
    <col min="16097" max="16097" width="17.7109375" style="6" customWidth="1"/>
    <col min="16098" max="16098" width="21.7109375" style="6" customWidth="1"/>
    <col min="16099" max="16106" width="0" style="6" hidden="1" customWidth="1"/>
    <col min="16107" max="16384" width="9.140625" style="6"/>
  </cols>
  <sheetData>
    <row r="2" spans="1:4" ht="19.899999999999999">
      <c r="A2" s="1"/>
      <c r="B2" s="77"/>
    </row>
    <row r="3" spans="1:4">
      <c r="B3" s="8"/>
    </row>
    <row r="4" spans="1:4">
      <c r="B4" s="225" t="s">
        <v>610</v>
      </c>
      <c r="C4" s="225"/>
      <c r="D4" s="225"/>
    </row>
    <row r="5" spans="1:4">
      <c r="B5" s="76"/>
      <c r="C5" s="76"/>
      <c r="D5" s="9"/>
    </row>
    <row r="6" spans="1:4">
      <c r="A6" s="11"/>
      <c r="B6" s="225" t="s">
        <v>611</v>
      </c>
      <c r="C6" s="225"/>
      <c r="D6" s="225"/>
    </row>
    <row r="7" spans="1:4">
      <c r="A7" s="11"/>
      <c r="B7" s="76"/>
      <c r="C7" s="76"/>
      <c r="D7" s="9"/>
    </row>
    <row r="8" spans="1:4">
      <c r="A8" s="3"/>
      <c r="B8" s="12" t="s">
        <v>595</v>
      </c>
      <c r="C8" s="13"/>
      <c r="D8" s="17" t="s">
        <v>596</v>
      </c>
    </row>
    <row r="9" spans="1:4">
      <c r="A9" s="15"/>
      <c r="B9" s="12" t="s">
        <v>597</v>
      </c>
      <c r="C9" s="13"/>
      <c r="D9" s="17" t="s">
        <v>596</v>
      </c>
    </row>
    <row r="10" spans="1:4" hidden="1">
      <c r="A10" s="15"/>
      <c r="B10" s="12" t="s">
        <v>598</v>
      </c>
      <c r="C10" s="13"/>
      <c r="D10" s="17" t="s">
        <v>596</v>
      </c>
    </row>
    <row r="11" spans="1:4" hidden="1">
      <c r="A11" s="15"/>
      <c r="B11" s="12" t="s">
        <v>612</v>
      </c>
      <c r="C11" s="13"/>
      <c r="D11" s="17" t="s">
        <v>596</v>
      </c>
    </row>
    <row r="12" spans="1:4" hidden="1">
      <c r="A12" s="15"/>
      <c r="B12" s="12" t="s">
        <v>599</v>
      </c>
      <c r="C12" s="13"/>
      <c r="D12" s="17" t="s">
        <v>600</v>
      </c>
    </row>
    <row r="13" spans="1:4" hidden="1"/>
    <row r="14" spans="1:4" hidden="1">
      <c r="A14" s="13" t="s">
        <v>2</v>
      </c>
      <c r="B14" s="12" t="s">
        <v>3</v>
      </c>
      <c r="C14" s="13" t="s">
        <v>4</v>
      </c>
      <c r="D14" s="13" t="s">
        <v>588</v>
      </c>
    </row>
    <row r="15" spans="1:4" hidden="1">
      <c r="A15" s="18"/>
      <c r="B15" s="19"/>
      <c r="C15" s="18"/>
      <c r="D15" s="20"/>
    </row>
    <row r="16" spans="1:4" hidden="1">
      <c r="A16" s="13" t="s">
        <v>7</v>
      </c>
      <c r="B16" s="12" t="s">
        <v>8</v>
      </c>
      <c r="C16" s="18"/>
      <c r="D16" s="20"/>
    </row>
    <row r="17" spans="1:15" hidden="1">
      <c r="A17" s="18" t="s">
        <v>9</v>
      </c>
      <c r="B17" s="19" t="s">
        <v>10</v>
      </c>
      <c r="C17" s="18" t="s">
        <v>11</v>
      </c>
      <c r="D17" s="79">
        <v>1</v>
      </c>
    </row>
    <row r="18" spans="1:15" hidden="1">
      <c r="A18" s="81" t="s">
        <v>12</v>
      </c>
      <c r="B18" s="82" t="s">
        <v>13</v>
      </c>
      <c r="C18" s="81" t="s">
        <v>11</v>
      </c>
      <c r="D18" s="79">
        <v>1</v>
      </c>
    </row>
    <row r="19" spans="1:15" hidden="1">
      <c r="A19" s="81" t="s">
        <v>14</v>
      </c>
      <c r="B19" s="82" t="s">
        <v>15</v>
      </c>
      <c r="C19" s="81" t="s">
        <v>11</v>
      </c>
      <c r="D19" s="79">
        <v>1</v>
      </c>
    </row>
    <row r="20" spans="1:15" hidden="1">
      <c r="A20" s="13" t="s">
        <v>17</v>
      </c>
      <c r="B20" s="12" t="s">
        <v>18</v>
      </c>
      <c r="C20" s="18"/>
      <c r="D20" s="79"/>
    </row>
    <row r="21" spans="1:15" hidden="1">
      <c r="A21" s="18" t="s">
        <v>19</v>
      </c>
      <c r="B21" s="19" t="s">
        <v>20</v>
      </c>
      <c r="C21" s="18" t="s">
        <v>11</v>
      </c>
      <c r="D21" s="79">
        <v>1</v>
      </c>
    </row>
    <row r="22" spans="1:15" ht="27.6">
      <c r="A22" s="13" t="s">
        <v>21</v>
      </c>
      <c r="B22" s="50" t="s">
        <v>22</v>
      </c>
      <c r="C22" s="29"/>
      <c r="D22" s="83"/>
      <c r="E22" s="84" t="s">
        <v>315</v>
      </c>
      <c r="F22" s="84" t="s">
        <v>613</v>
      </c>
      <c r="G22" s="84" t="s">
        <v>614</v>
      </c>
      <c r="H22" s="84" t="s">
        <v>615</v>
      </c>
      <c r="I22" s="84" t="s">
        <v>616</v>
      </c>
      <c r="J22" s="84" t="s">
        <v>617</v>
      </c>
      <c r="K22" s="84" t="s">
        <v>618</v>
      </c>
      <c r="L22" s="84" t="s">
        <v>619</v>
      </c>
      <c r="M22" s="84" t="s">
        <v>620</v>
      </c>
    </row>
    <row r="23" spans="1:15" ht="17.45">
      <c r="A23" s="31" t="s">
        <v>23</v>
      </c>
      <c r="B23" s="19" t="s">
        <v>24</v>
      </c>
      <c r="C23" s="29" t="s">
        <v>25</v>
      </c>
      <c r="D23" s="79">
        <v>149.4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5">
      <c r="A24" s="31"/>
      <c r="B24" s="12" t="s">
        <v>621</v>
      </c>
      <c r="C24" s="29"/>
      <c r="D24" s="79"/>
      <c r="E24" s="52"/>
      <c r="F24" s="52"/>
      <c r="G24" s="52"/>
      <c r="H24" s="52"/>
      <c r="I24" s="52"/>
      <c r="J24" s="52"/>
      <c r="K24" s="52"/>
      <c r="L24" s="52"/>
      <c r="M24" s="52"/>
    </row>
    <row r="25" spans="1:15">
      <c r="A25" s="31"/>
      <c r="B25" s="43" t="s">
        <v>622</v>
      </c>
      <c r="C25" s="29"/>
      <c r="D25" s="79"/>
      <c r="E25" s="52" t="s">
        <v>554</v>
      </c>
      <c r="F25" s="52">
        <v>1</v>
      </c>
      <c r="G25" s="52">
        <v>5.4</v>
      </c>
      <c r="H25" s="52">
        <v>0.4</v>
      </c>
      <c r="I25" s="85">
        <v>1.2</v>
      </c>
      <c r="J25" s="52"/>
      <c r="K25" s="52"/>
      <c r="L25" s="52"/>
      <c r="M25" s="52">
        <f t="shared" ref="M25:M34" si="0">PRODUCT(F25:L25)</f>
        <v>2.5920000000000001</v>
      </c>
    </row>
    <row r="26" spans="1:15">
      <c r="A26" s="31"/>
      <c r="B26" s="43" t="s">
        <v>623</v>
      </c>
      <c r="C26" s="29"/>
      <c r="D26" s="79"/>
      <c r="E26" s="52"/>
      <c r="F26" s="52">
        <v>1</v>
      </c>
      <c r="G26" s="52">
        <v>18.25</v>
      </c>
      <c r="H26" s="52">
        <v>0.6</v>
      </c>
      <c r="I26" s="85">
        <v>1.2</v>
      </c>
      <c r="J26" s="52"/>
      <c r="K26" s="52"/>
      <c r="L26" s="52"/>
      <c r="M26" s="52">
        <f t="shared" si="0"/>
        <v>13.139999999999999</v>
      </c>
      <c r="O26" s="6" t="s">
        <v>208</v>
      </c>
    </row>
    <row r="27" spans="1:15">
      <c r="A27" s="31"/>
      <c r="B27" s="43" t="s">
        <v>624</v>
      </c>
      <c r="C27" s="29"/>
      <c r="D27" s="79"/>
      <c r="E27" s="52"/>
      <c r="F27" s="52">
        <v>1</v>
      </c>
      <c r="G27" s="52">
        <v>3.1</v>
      </c>
      <c r="H27" s="52">
        <v>0.4</v>
      </c>
      <c r="I27" s="85">
        <v>1.2</v>
      </c>
      <c r="J27" s="52"/>
      <c r="K27" s="52"/>
      <c r="L27" s="52"/>
      <c r="M27" s="52">
        <f t="shared" si="0"/>
        <v>1.4880000000000002</v>
      </c>
      <c r="O27" s="6" t="s">
        <v>99</v>
      </c>
    </row>
    <row r="28" spans="1:15">
      <c r="A28" s="31"/>
      <c r="B28" s="43" t="s">
        <v>625</v>
      </c>
      <c r="C28" s="29"/>
      <c r="D28" s="79"/>
      <c r="E28" s="52"/>
      <c r="F28" s="52">
        <v>1</v>
      </c>
      <c r="G28" s="52">
        <v>10.8</v>
      </c>
      <c r="H28" s="52">
        <v>0.4</v>
      </c>
      <c r="I28" s="85">
        <v>1.2</v>
      </c>
      <c r="J28" s="52"/>
      <c r="K28" s="52"/>
      <c r="L28" s="52"/>
      <c r="M28" s="52">
        <f t="shared" si="0"/>
        <v>5.1840000000000002</v>
      </c>
    </row>
    <row r="29" spans="1:15">
      <c r="A29" s="31"/>
      <c r="B29" s="43" t="s">
        <v>626</v>
      </c>
      <c r="C29" s="29"/>
      <c r="D29" s="79"/>
      <c r="E29" s="52"/>
      <c r="F29" s="52">
        <v>1</v>
      </c>
      <c r="G29" s="52">
        <v>2</v>
      </c>
      <c r="H29" s="52">
        <v>0.4</v>
      </c>
      <c r="I29" s="85">
        <v>1.2</v>
      </c>
      <c r="J29" s="52"/>
      <c r="K29" s="52"/>
      <c r="L29" s="52"/>
      <c r="M29" s="52">
        <f t="shared" si="0"/>
        <v>0.96</v>
      </c>
      <c r="O29" s="6" t="s">
        <v>208</v>
      </c>
    </row>
    <row r="30" spans="1:15">
      <c r="A30" s="31"/>
      <c r="B30" s="43" t="s">
        <v>627</v>
      </c>
      <c r="C30" s="29"/>
      <c r="D30" s="79"/>
      <c r="E30" s="52"/>
      <c r="F30" s="52">
        <v>1</v>
      </c>
      <c r="G30" s="52">
        <v>10.8</v>
      </c>
      <c r="H30" s="52">
        <v>0.4</v>
      </c>
      <c r="I30" s="85">
        <v>1.2</v>
      </c>
      <c r="J30" s="52"/>
      <c r="K30" s="52"/>
      <c r="L30" s="52"/>
      <c r="M30" s="52">
        <f t="shared" si="0"/>
        <v>5.1840000000000002</v>
      </c>
    </row>
    <row r="31" spans="1:15">
      <c r="A31" s="31"/>
      <c r="B31" s="12" t="s">
        <v>628</v>
      </c>
      <c r="C31" s="29"/>
      <c r="D31" s="79"/>
      <c r="E31" s="52"/>
      <c r="F31" s="52">
        <v>1</v>
      </c>
      <c r="G31" s="52">
        <v>32.5</v>
      </c>
      <c r="H31" s="52">
        <v>0.4</v>
      </c>
      <c r="I31" s="85">
        <v>1.2</v>
      </c>
      <c r="J31" s="52"/>
      <c r="K31" s="52"/>
      <c r="L31" s="52"/>
      <c r="M31" s="52">
        <f t="shared" si="0"/>
        <v>15.6</v>
      </c>
    </row>
    <row r="32" spans="1:15">
      <c r="A32" s="31"/>
      <c r="B32" s="18" t="s">
        <v>629</v>
      </c>
      <c r="C32" s="29"/>
      <c r="D32" s="79"/>
      <c r="E32" s="52"/>
      <c r="F32" s="52">
        <v>1</v>
      </c>
      <c r="G32" s="52">
        <f>15.4-6.2</f>
        <v>9.1999999999999993</v>
      </c>
      <c r="H32" s="52">
        <v>0.4</v>
      </c>
      <c r="I32" s="85">
        <v>1.2</v>
      </c>
      <c r="J32" s="52"/>
      <c r="K32" s="52"/>
      <c r="L32" s="52"/>
      <c r="M32" s="52">
        <f t="shared" si="0"/>
        <v>4.4159999999999995</v>
      </c>
    </row>
    <row r="33" spans="1:13">
      <c r="A33" s="31"/>
      <c r="B33" s="18" t="s">
        <v>630</v>
      </c>
      <c r="C33" s="29"/>
      <c r="D33" s="79"/>
      <c r="E33" s="52"/>
      <c r="F33" s="52">
        <v>1</v>
      </c>
      <c r="G33" s="52">
        <v>5</v>
      </c>
      <c r="H33" s="52">
        <v>0.4</v>
      </c>
      <c r="I33" s="85">
        <v>1.2</v>
      </c>
      <c r="J33" s="52"/>
      <c r="K33" s="52"/>
      <c r="L33" s="52"/>
      <c r="M33" s="52">
        <f t="shared" si="0"/>
        <v>2.4</v>
      </c>
    </row>
    <row r="34" spans="1:13">
      <c r="A34" s="31"/>
      <c r="B34" s="18" t="s">
        <v>631</v>
      </c>
      <c r="C34" s="29"/>
      <c r="D34" s="79"/>
      <c r="E34" s="52"/>
      <c r="F34" s="52">
        <v>1</v>
      </c>
      <c r="G34" s="52">
        <v>1.8</v>
      </c>
      <c r="H34" s="52">
        <v>0.4</v>
      </c>
      <c r="I34" s="85">
        <v>1.2</v>
      </c>
      <c r="J34" s="52"/>
      <c r="K34" s="52"/>
      <c r="L34" s="52"/>
      <c r="M34" s="52">
        <f t="shared" si="0"/>
        <v>0.8640000000000001</v>
      </c>
    </row>
    <row r="35" spans="1:13">
      <c r="A35" s="31"/>
      <c r="B35" s="12" t="s">
        <v>632</v>
      </c>
      <c r="C35" s="29"/>
      <c r="D35" s="79"/>
      <c r="E35" s="52"/>
      <c r="F35" s="52"/>
      <c r="G35" s="52"/>
      <c r="H35" s="52"/>
      <c r="I35" s="85"/>
      <c r="J35" s="52"/>
      <c r="K35" s="52"/>
      <c r="L35" s="52"/>
      <c r="M35" s="52"/>
    </row>
    <row r="36" spans="1:13">
      <c r="A36" s="31"/>
      <c r="B36" s="43" t="s">
        <v>633</v>
      </c>
      <c r="C36" s="29"/>
      <c r="D36" s="79"/>
      <c r="E36" s="52"/>
      <c r="F36" s="52">
        <v>1</v>
      </c>
      <c r="G36" s="52">
        <v>22.9</v>
      </c>
      <c r="H36" s="52">
        <v>0.4</v>
      </c>
      <c r="I36" s="85">
        <v>1.2</v>
      </c>
      <c r="J36" s="52"/>
      <c r="K36" s="52"/>
      <c r="L36" s="52"/>
      <c r="M36" s="52">
        <f t="shared" ref="M36:M45" si="1">PRODUCT(F36:L36)</f>
        <v>10.991999999999999</v>
      </c>
    </row>
    <row r="37" spans="1:13">
      <c r="A37" s="31"/>
      <c r="B37" s="43"/>
      <c r="C37" s="29"/>
      <c r="D37" s="79"/>
      <c r="E37" s="52"/>
      <c r="F37" s="52">
        <v>2</v>
      </c>
      <c r="G37" s="52">
        <v>5.3</v>
      </c>
      <c r="H37" s="52">
        <v>0.4</v>
      </c>
      <c r="I37" s="85">
        <v>1.2</v>
      </c>
      <c r="J37" s="52"/>
      <c r="K37" s="52"/>
      <c r="L37" s="52"/>
      <c r="M37" s="52">
        <f t="shared" si="1"/>
        <v>5.0880000000000001</v>
      </c>
    </row>
    <row r="38" spans="1:13">
      <c r="A38" s="31"/>
      <c r="B38" s="43"/>
      <c r="C38" s="29"/>
      <c r="D38" s="79"/>
      <c r="E38" s="52"/>
      <c r="F38" s="52">
        <v>1</v>
      </c>
      <c r="G38" s="52">
        <v>1.7</v>
      </c>
      <c r="H38" s="52">
        <v>0.4</v>
      </c>
      <c r="I38" s="85">
        <v>1.2</v>
      </c>
      <c r="J38" s="52"/>
      <c r="K38" s="52"/>
      <c r="L38" s="52"/>
      <c r="M38" s="52">
        <f t="shared" si="1"/>
        <v>0.81600000000000006</v>
      </c>
    </row>
    <row r="39" spans="1:13">
      <c r="A39" s="31"/>
      <c r="B39" s="43" t="s">
        <v>634</v>
      </c>
      <c r="C39" s="29"/>
      <c r="D39" s="79"/>
      <c r="E39" s="52"/>
      <c r="F39" s="52">
        <v>1</v>
      </c>
      <c r="G39" s="52">
        <v>9.6999999999999993</v>
      </c>
      <c r="H39" s="52">
        <v>0.4</v>
      </c>
      <c r="I39" s="85">
        <v>1.2</v>
      </c>
      <c r="J39" s="52"/>
      <c r="K39" s="52"/>
      <c r="L39" s="52"/>
      <c r="M39" s="52">
        <f t="shared" si="1"/>
        <v>4.6559999999999997</v>
      </c>
    </row>
    <row r="40" spans="1:13">
      <c r="A40" s="31"/>
      <c r="B40" s="43" t="s">
        <v>635</v>
      </c>
      <c r="C40" s="29"/>
      <c r="D40" s="79"/>
      <c r="E40" s="52"/>
      <c r="F40" s="52">
        <v>1</v>
      </c>
      <c r="G40" s="52">
        <v>20.5</v>
      </c>
      <c r="H40" s="52">
        <v>0.4</v>
      </c>
      <c r="I40" s="85">
        <v>1.2</v>
      </c>
      <c r="J40" s="52"/>
      <c r="K40" s="52"/>
      <c r="L40" s="52"/>
      <c r="M40" s="52">
        <f t="shared" si="1"/>
        <v>9.8400000000000016</v>
      </c>
    </row>
    <row r="41" spans="1:13">
      <c r="A41" s="31"/>
      <c r="B41" s="43" t="s">
        <v>636</v>
      </c>
      <c r="C41" s="29"/>
      <c r="D41" s="79"/>
      <c r="E41" s="52"/>
      <c r="F41" s="52">
        <v>1</v>
      </c>
      <c r="G41" s="52">
        <v>25.6</v>
      </c>
      <c r="H41" s="52">
        <v>0.4</v>
      </c>
      <c r="I41" s="85">
        <v>1.2</v>
      </c>
      <c r="J41" s="52"/>
      <c r="K41" s="52"/>
      <c r="L41" s="52"/>
      <c r="M41" s="52">
        <f t="shared" si="1"/>
        <v>12.288000000000002</v>
      </c>
    </row>
    <row r="42" spans="1:13">
      <c r="A42" s="31"/>
      <c r="B42" s="43" t="s">
        <v>637</v>
      </c>
      <c r="C42" s="29"/>
      <c r="D42" s="79"/>
      <c r="E42" s="52"/>
      <c r="F42" s="52">
        <v>2</v>
      </c>
      <c r="G42" s="52">
        <v>1.9</v>
      </c>
      <c r="H42" s="52">
        <v>0.4</v>
      </c>
      <c r="I42" s="85">
        <v>1.2</v>
      </c>
      <c r="J42" s="52"/>
      <c r="K42" s="52"/>
      <c r="L42" s="52"/>
      <c r="M42" s="52">
        <f t="shared" si="1"/>
        <v>1.8239999999999998</v>
      </c>
    </row>
    <row r="43" spans="1:13">
      <c r="A43" s="31"/>
      <c r="B43" s="43" t="s">
        <v>638</v>
      </c>
      <c r="C43" s="29"/>
      <c r="D43" s="79"/>
      <c r="E43" s="52"/>
      <c r="F43" s="52">
        <v>1</v>
      </c>
      <c r="G43" s="52">
        <v>17</v>
      </c>
      <c r="H43" s="52">
        <v>0.4</v>
      </c>
      <c r="I43" s="85">
        <v>1.2</v>
      </c>
      <c r="J43" s="52"/>
      <c r="K43" s="52"/>
      <c r="L43" s="52"/>
      <c r="M43" s="52">
        <f t="shared" si="1"/>
        <v>8.16</v>
      </c>
    </row>
    <row r="44" spans="1:13">
      <c r="A44" s="31"/>
      <c r="B44" s="43"/>
      <c r="C44" s="29"/>
      <c r="D44" s="79"/>
      <c r="E44" s="52"/>
      <c r="F44" s="52">
        <v>1</v>
      </c>
      <c r="G44" s="52">
        <v>3.6</v>
      </c>
      <c r="H44" s="52">
        <v>0.4</v>
      </c>
      <c r="I44" s="85">
        <v>1.2</v>
      </c>
      <c r="J44" s="52"/>
      <c r="K44" s="52"/>
      <c r="L44" s="52"/>
      <c r="M44" s="52">
        <f t="shared" si="1"/>
        <v>1.7280000000000002</v>
      </c>
    </row>
    <row r="45" spans="1:13">
      <c r="A45" s="31"/>
      <c r="B45" s="43" t="s">
        <v>639</v>
      </c>
      <c r="C45" s="29"/>
      <c r="D45" s="79"/>
      <c r="E45" s="52"/>
      <c r="F45" s="52">
        <v>1</v>
      </c>
      <c r="G45" s="52">
        <v>2.4</v>
      </c>
      <c r="H45" s="52">
        <v>0.4</v>
      </c>
      <c r="I45" s="85">
        <v>1.2</v>
      </c>
      <c r="J45" s="52"/>
      <c r="K45" s="52"/>
      <c r="L45" s="52"/>
      <c r="M45" s="52">
        <f t="shared" si="1"/>
        <v>1.1519999999999999</v>
      </c>
    </row>
    <row r="46" spans="1:13">
      <c r="A46" s="31"/>
      <c r="B46" s="12" t="s">
        <v>640</v>
      </c>
      <c r="C46" s="29"/>
      <c r="D46" s="79"/>
      <c r="E46" s="52"/>
      <c r="F46" s="52"/>
      <c r="G46" s="52"/>
      <c r="H46" s="52"/>
      <c r="I46" s="85"/>
      <c r="J46" s="52"/>
      <c r="K46" s="52"/>
      <c r="L46" s="52"/>
      <c r="M46" s="52"/>
    </row>
    <row r="47" spans="1:13">
      <c r="A47" s="31"/>
      <c r="B47" s="43" t="s">
        <v>641</v>
      </c>
      <c r="C47" s="29"/>
      <c r="D47" s="79"/>
      <c r="E47" s="52"/>
      <c r="F47" s="52">
        <v>1</v>
      </c>
      <c r="G47" s="52">
        <v>11.9</v>
      </c>
      <c r="H47" s="52">
        <v>0.4</v>
      </c>
      <c r="I47" s="85">
        <v>1.2</v>
      </c>
      <c r="J47" s="52"/>
      <c r="K47" s="52"/>
      <c r="L47" s="52"/>
      <c r="M47" s="52">
        <f t="shared" ref="M47:M61" si="2">PRODUCT(F47:L47)</f>
        <v>5.7120000000000006</v>
      </c>
    </row>
    <row r="48" spans="1:13">
      <c r="A48" s="31"/>
      <c r="B48" s="43" t="s">
        <v>634</v>
      </c>
      <c r="C48" s="29"/>
      <c r="D48" s="79"/>
      <c r="E48" s="52"/>
      <c r="F48" s="52">
        <v>1</v>
      </c>
      <c r="G48" s="52">
        <v>13.6</v>
      </c>
      <c r="H48" s="52">
        <v>0.4</v>
      </c>
      <c r="I48" s="85">
        <v>1.2</v>
      </c>
      <c r="J48" s="52"/>
      <c r="K48" s="52"/>
      <c r="L48" s="52"/>
      <c r="M48" s="52">
        <f t="shared" si="2"/>
        <v>6.5280000000000005</v>
      </c>
    </row>
    <row r="49" spans="1:13">
      <c r="A49" s="31"/>
      <c r="B49" s="43" t="s">
        <v>630</v>
      </c>
      <c r="C49" s="29"/>
      <c r="D49" s="79"/>
      <c r="E49" s="52"/>
      <c r="F49" s="52">
        <v>1</v>
      </c>
      <c r="G49" s="52">
        <v>5</v>
      </c>
      <c r="H49" s="52">
        <v>0.4</v>
      </c>
      <c r="I49" s="85">
        <v>1.2</v>
      </c>
      <c r="J49" s="52"/>
      <c r="K49" s="52"/>
      <c r="L49" s="52"/>
      <c r="M49" s="52">
        <f t="shared" si="2"/>
        <v>2.4</v>
      </c>
    </row>
    <row r="50" spans="1:13">
      <c r="A50" s="31"/>
      <c r="B50" s="43" t="s">
        <v>642</v>
      </c>
      <c r="C50" s="29"/>
      <c r="D50" s="79"/>
      <c r="E50" s="52"/>
      <c r="F50" s="52">
        <v>1</v>
      </c>
      <c r="G50" s="52">
        <v>38.1</v>
      </c>
      <c r="H50" s="52">
        <v>0.4</v>
      </c>
      <c r="I50" s="85">
        <v>1.2</v>
      </c>
      <c r="J50" s="52"/>
      <c r="K50" s="52"/>
      <c r="L50" s="52"/>
      <c r="M50" s="52">
        <f t="shared" si="2"/>
        <v>18.288</v>
      </c>
    </row>
    <row r="51" spans="1:13">
      <c r="A51" s="31"/>
      <c r="B51" s="43"/>
      <c r="C51" s="29"/>
      <c r="D51" s="79"/>
      <c r="E51" s="52"/>
      <c r="F51" s="52">
        <v>1</v>
      </c>
      <c r="G51" s="52">
        <v>3.9</v>
      </c>
      <c r="H51" s="52">
        <v>0.4</v>
      </c>
      <c r="I51" s="85">
        <v>1.2</v>
      </c>
      <c r="J51" s="52"/>
      <c r="K51" s="52"/>
      <c r="L51" s="52"/>
      <c r="M51" s="52">
        <f t="shared" si="2"/>
        <v>1.8719999999999999</v>
      </c>
    </row>
    <row r="52" spans="1:13">
      <c r="A52" s="31"/>
      <c r="B52" s="43"/>
      <c r="C52" s="29"/>
      <c r="D52" s="79"/>
      <c r="E52" s="52"/>
      <c r="F52" s="52">
        <v>1</v>
      </c>
      <c r="G52" s="52">
        <v>13.7</v>
      </c>
      <c r="H52" s="52">
        <v>0.4</v>
      </c>
      <c r="I52" s="85">
        <v>1.2</v>
      </c>
      <c r="J52" s="52"/>
      <c r="K52" s="52"/>
      <c r="L52" s="52"/>
      <c r="M52" s="52">
        <f t="shared" si="2"/>
        <v>6.5760000000000005</v>
      </c>
    </row>
    <row r="53" spans="1:13">
      <c r="A53" s="31"/>
      <c r="B53" s="43" t="s">
        <v>643</v>
      </c>
      <c r="C53" s="29"/>
      <c r="D53" s="79"/>
      <c r="E53" s="52"/>
      <c r="F53" s="52">
        <v>1</v>
      </c>
      <c r="G53" s="52">
        <f>16+2.3</f>
        <v>18.3</v>
      </c>
      <c r="H53" s="52">
        <v>0.4</v>
      </c>
      <c r="I53" s="85">
        <v>1.2</v>
      </c>
      <c r="J53" s="52"/>
      <c r="K53" s="52"/>
      <c r="L53" s="52"/>
      <c r="M53" s="52">
        <f t="shared" si="2"/>
        <v>8.7840000000000007</v>
      </c>
    </row>
    <row r="54" spans="1:13">
      <c r="A54" s="31"/>
      <c r="B54" s="43" t="s">
        <v>644</v>
      </c>
      <c r="C54" s="29"/>
      <c r="D54" s="79"/>
      <c r="E54" s="52"/>
      <c r="F54" s="52">
        <v>1</v>
      </c>
      <c r="G54" s="52">
        <v>16.600000000000001</v>
      </c>
      <c r="H54" s="52">
        <v>0.4</v>
      </c>
      <c r="I54" s="85">
        <v>1.2</v>
      </c>
      <c r="J54" s="52"/>
      <c r="K54" s="52"/>
      <c r="L54" s="52"/>
      <c r="M54" s="52">
        <f t="shared" si="2"/>
        <v>7.968</v>
      </c>
    </row>
    <row r="55" spans="1:13">
      <c r="A55" s="31"/>
      <c r="B55" s="43" t="s">
        <v>645</v>
      </c>
      <c r="C55" s="29"/>
      <c r="D55" s="79"/>
      <c r="E55" s="52"/>
      <c r="F55" s="52">
        <v>1</v>
      </c>
      <c r="G55" s="52">
        <v>11.3</v>
      </c>
      <c r="H55" s="52">
        <v>0.4</v>
      </c>
      <c r="I55" s="85">
        <v>1.2</v>
      </c>
      <c r="J55" s="52"/>
      <c r="K55" s="52"/>
      <c r="L55" s="52"/>
      <c r="M55" s="52">
        <f t="shared" si="2"/>
        <v>5.4240000000000004</v>
      </c>
    </row>
    <row r="56" spans="1:13">
      <c r="A56" s="31"/>
      <c r="B56" s="43" t="s">
        <v>646</v>
      </c>
      <c r="C56" s="29"/>
      <c r="D56" s="79"/>
      <c r="E56" s="52"/>
      <c r="F56" s="52">
        <v>1</v>
      </c>
      <c r="G56" s="52">
        <v>10.9</v>
      </c>
      <c r="H56" s="52">
        <v>0.4</v>
      </c>
      <c r="I56" s="85">
        <v>1.2</v>
      </c>
      <c r="J56" s="52"/>
      <c r="K56" s="52"/>
      <c r="L56" s="52"/>
      <c r="M56" s="52">
        <f t="shared" si="2"/>
        <v>5.2320000000000002</v>
      </c>
    </row>
    <row r="57" spans="1:13">
      <c r="A57" s="31"/>
      <c r="B57" s="43" t="s">
        <v>647</v>
      </c>
      <c r="C57" s="29"/>
      <c r="D57" s="79"/>
      <c r="E57" s="52"/>
      <c r="F57" s="52">
        <v>1</v>
      </c>
      <c r="G57" s="52">
        <v>11.9</v>
      </c>
      <c r="H57" s="52">
        <v>0.4</v>
      </c>
      <c r="I57" s="85">
        <v>1.2</v>
      </c>
      <c r="J57" s="52"/>
      <c r="K57" s="52"/>
      <c r="L57" s="52"/>
      <c r="M57" s="52">
        <f t="shared" si="2"/>
        <v>5.7120000000000006</v>
      </c>
    </row>
    <row r="58" spans="1:13">
      <c r="A58" s="31"/>
      <c r="B58" s="43"/>
      <c r="C58" s="29"/>
      <c r="D58" s="79"/>
      <c r="E58" s="52"/>
      <c r="F58" s="52">
        <v>1</v>
      </c>
      <c r="G58" s="52">
        <v>7.1</v>
      </c>
      <c r="H58" s="52">
        <v>0.4</v>
      </c>
      <c r="I58" s="85">
        <v>1.2</v>
      </c>
      <c r="J58" s="52"/>
      <c r="K58" s="52"/>
      <c r="L58" s="52"/>
      <c r="M58" s="52">
        <f t="shared" si="2"/>
        <v>3.4079999999999999</v>
      </c>
    </row>
    <row r="59" spans="1:13">
      <c r="A59" s="31"/>
      <c r="B59" s="43" t="s">
        <v>648</v>
      </c>
      <c r="C59" s="29"/>
      <c r="D59" s="79"/>
      <c r="E59" s="52"/>
      <c r="F59" s="52">
        <v>1</v>
      </c>
      <c r="G59" s="52">
        <v>16.8</v>
      </c>
      <c r="H59" s="52">
        <v>0.4</v>
      </c>
      <c r="I59" s="85">
        <v>1.2</v>
      </c>
      <c r="J59" s="52"/>
      <c r="K59" s="52"/>
      <c r="L59" s="52"/>
      <c r="M59" s="52">
        <f t="shared" si="2"/>
        <v>8.0640000000000001</v>
      </c>
    </row>
    <row r="60" spans="1:13">
      <c r="A60" s="31"/>
      <c r="B60" s="43" t="s">
        <v>649</v>
      </c>
      <c r="C60" s="29"/>
      <c r="D60" s="79"/>
      <c r="E60" s="52"/>
      <c r="F60" s="52">
        <v>2</v>
      </c>
      <c r="G60" s="52">
        <v>4.4000000000000004</v>
      </c>
      <c r="H60" s="52">
        <v>0.4</v>
      </c>
      <c r="I60" s="85">
        <v>1.2</v>
      </c>
      <c r="J60" s="52"/>
      <c r="K60" s="52"/>
      <c r="L60" s="52"/>
      <c r="M60" s="52">
        <f t="shared" si="2"/>
        <v>4.2240000000000002</v>
      </c>
    </row>
    <row r="61" spans="1:13">
      <c r="A61" s="31"/>
      <c r="B61" s="43"/>
      <c r="C61" s="29"/>
      <c r="D61" s="79"/>
      <c r="E61" s="52"/>
      <c r="F61" s="52">
        <v>1</v>
      </c>
      <c r="G61" s="52">
        <v>4.5</v>
      </c>
      <c r="H61" s="52">
        <v>0.4</v>
      </c>
      <c r="I61" s="85">
        <v>1.2</v>
      </c>
      <c r="J61" s="52"/>
      <c r="K61" s="52"/>
      <c r="L61" s="52"/>
      <c r="M61" s="52">
        <f t="shared" si="2"/>
        <v>2.16</v>
      </c>
    </row>
    <row r="62" spans="1:13">
      <c r="A62" s="31"/>
      <c r="B62" s="86" t="s">
        <v>650</v>
      </c>
      <c r="C62" s="87"/>
      <c r="D62" s="88"/>
      <c r="E62" s="89"/>
      <c r="F62" s="89"/>
      <c r="G62" s="89"/>
      <c r="H62" s="89"/>
      <c r="I62" s="89"/>
      <c r="J62" s="89"/>
      <c r="K62" s="89"/>
      <c r="L62" s="89"/>
      <c r="M62" s="90">
        <f>SUM(M25:M61)</f>
        <v>200.72399999999996</v>
      </c>
    </row>
    <row r="63" spans="1:13">
      <c r="A63" s="91"/>
      <c r="B63" s="92"/>
      <c r="D63" s="93"/>
      <c r="E63" s="52"/>
      <c r="F63" s="52"/>
      <c r="G63" s="52"/>
      <c r="H63" s="52"/>
      <c r="I63" s="52"/>
      <c r="J63" s="52"/>
      <c r="K63" s="52"/>
      <c r="L63" s="52"/>
      <c r="M63" s="52"/>
    </row>
    <row r="64" spans="1:13">
      <c r="A64" s="32" t="s">
        <v>26</v>
      </c>
      <c r="B64" s="12" t="s">
        <v>27</v>
      </c>
      <c r="D64" s="79"/>
      <c r="E64" s="52"/>
      <c r="F64" s="52"/>
      <c r="G64" s="52"/>
      <c r="H64" s="52"/>
      <c r="I64" s="52"/>
      <c r="J64" s="52"/>
      <c r="K64" s="52"/>
      <c r="L64" s="52"/>
      <c r="M64" s="52"/>
    </row>
    <row r="65" spans="1:13" ht="33.6">
      <c r="A65" s="29" t="s">
        <v>28</v>
      </c>
      <c r="B65" s="33" t="s">
        <v>29</v>
      </c>
      <c r="C65" s="29" t="s">
        <v>25</v>
      </c>
      <c r="D65" s="79"/>
      <c r="E65" s="52"/>
      <c r="F65" s="52"/>
      <c r="G65" s="52"/>
      <c r="H65" s="52"/>
      <c r="I65" s="52"/>
      <c r="J65" s="52"/>
      <c r="K65" s="52"/>
      <c r="L65" s="52"/>
      <c r="M65" s="90">
        <f>M62*5%</f>
        <v>10.036199999999999</v>
      </c>
    </row>
    <row r="66" spans="1:13" ht="17.45">
      <c r="A66" s="29" t="s">
        <v>30</v>
      </c>
      <c r="B66" s="33" t="s">
        <v>31</v>
      </c>
      <c r="C66" s="29" t="s">
        <v>25</v>
      </c>
      <c r="D66" s="79"/>
      <c r="E66" s="52"/>
      <c r="F66" s="52"/>
      <c r="G66" s="52"/>
      <c r="H66" s="52"/>
      <c r="I66" s="52"/>
      <c r="J66" s="52"/>
      <c r="K66" s="52"/>
      <c r="L66" s="52"/>
      <c r="M66" s="90">
        <f>M62-M65</f>
        <v>190.68779999999995</v>
      </c>
    </row>
    <row r="67" spans="1:13">
      <c r="A67" s="44"/>
      <c r="B67" s="94" t="s">
        <v>651</v>
      </c>
      <c r="C67" s="31"/>
      <c r="D67" s="22"/>
      <c r="E67" s="52"/>
      <c r="F67" s="52"/>
      <c r="G67" s="52"/>
      <c r="H67" s="52"/>
      <c r="I67" s="52"/>
      <c r="J67" s="52"/>
      <c r="K67" s="52"/>
      <c r="L67" s="52"/>
      <c r="M67" s="52"/>
    </row>
    <row r="68" spans="1:13">
      <c r="A68" s="44"/>
      <c r="B68" s="94"/>
      <c r="C68" s="31"/>
      <c r="D68" s="22"/>
      <c r="E68" s="52"/>
      <c r="F68" s="52"/>
      <c r="G68" s="52"/>
      <c r="H68" s="52"/>
      <c r="I68" s="52"/>
      <c r="J68" s="52"/>
      <c r="K68" s="52"/>
      <c r="L68" s="52"/>
      <c r="M68" s="52"/>
    </row>
    <row r="69" spans="1:13">
      <c r="A69" s="34" t="s">
        <v>33</v>
      </c>
      <c r="B69" s="16" t="s">
        <v>34</v>
      </c>
      <c r="C69" s="34"/>
      <c r="D69" s="79"/>
      <c r="E69" s="52"/>
      <c r="F69" s="52"/>
      <c r="G69" s="52"/>
      <c r="H69" s="52"/>
      <c r="I69" s="52"/>
      <c r="J69" s="52"/>
      <c r="K69" s="52"/>
      <c r="L69" s="52"/>
      <c r="M69" s="52"/>
    </row>
    <row r="70" spans="1:13">
      <c r="A70" s="34" t="s">
        <v>35</v>
      </c>
      <c r="B70" s="16" t="s">
        <v>36</v>
      </c>
      <c r="C70" s="34"/>
      <c r="D70" s="79"/>
      <c r="E70" s="52"/>
      <c r="F70" s="52"/>
      <c r="G70" s="52"/>
      <c r="H70" s="52"/>
      <c r="I70" s="52"/>
      <c r="J70" s="52"/>
      <c r="K70" s="52"/>
      <c r="L70" s="52"/>
      <c r="M70" s="52"/>
    </row>
    <row r="71" spans="1:13" ht="17.45">
      <c r="A71" s="31" t="s">
        <v>37</v>
      </c>
      <c r="B71" s="33" t="s">
        <v>38</v>
      </c>
      <c r="C71" s="29" t="s">
        <v>25</v>
      </c>
      <c r="D71" s="79"/>
      <c r="E71" s="52"/>
      <c r="F71" s="52"/>
      <c r="G71" s="52"/>
      <c r="H71" s="52"/>
      <c r="I71" s="52"/>
      <c r="J71" s="52"/>
      <c r="K71" s="52"/>
      <c r="L71" s="52"/>
      <c r="M71" s="52"/>
    </row>
    <row r="72" spans="1:13">
      <c r="A72" s="31"/>
      <c r="B72" s="43" t="s">
        <v>622</v>
      </c>
      <c r="C72" s="29"/>
      <c r="D72" s="79"/>
      <c r="E72" s="52" t="s">
        <v>554</v>
      </c>
      <c r="F72" s="52">
        <v>1</v>
      </c>
      <c r="G72" s="52">
        <v>5.4</v>
      </c>
      <c r="H72" s="52">
        <v>0.4</v>
      </c>
      <c r="I72" s="85">
        <v>0.05</v>
      </c>
      <c r="J72" s="52"/>
      <c r="K72" s="52"/>
      <c r="L72" s="52"/>
      <c r="M72" s="52">
        <f t="shared" ref="M72:M81" si="3">PRODUCT(F72:L72)</f>
        <v>0.10800000000000001</v>
      </c>
    </row>
    <row r="73" spans="1:13">
      <c r="A73" s="31"/>
      <c r="B73" s="43" t="s">
        <v>623</v>
      </c>
      <c r="C73" s="29"/>
      <c r="D73" s="79"/>
      <c r="E73" s="52"/>
      <c r="F73" s="52">
        <v>1</v>
      </c>
      <c r="G73" s="52">
        <v>18.25</v>
      </c>
      <c r="H73" s="52">
        <v>0.6</v>
      </c>
      <c r="I73" s="85">
        <v>0.05</v>
      </c>
      <c r="J73" s="52"/>
      <c r="K73" s="52"/>
      <c r="L73" s="52"/>
      <c r="M73" s="52">
        <f t="shared" si="3"/>
        <v>0.54749999999999999</v>
      </c>
    </row>
    <row r="74" spans="1:13">
      <c r="A74" s="31"/>
      <c r="B74" s="43" t="s">
        <v>624</v>
      </c>
      <c r="C74" s="29"/>
      <c r="D74" s="79"/>
      <c r="E74" s="52"/>
      <c r="F74" s="52">
        <v>1</v>
      </c>
      <c r="G74" s="52">
        <v>3.1</v>
      </c>
      <c r="H74" s="52">
        <v>0.4</v>
      </c>
      <c r="I74" s="85">
        <v>0.05</v>
      </c>
      <c r="J74" s="52"/>
      <c r="K74" s="52"/>
      <c r="L74" s="52"/>
      <c r="M74" s="52">
        <f t="shared" si="3"/>
        <v>6.2000000000000013E-2</v>
      </c>
    </row>
    <row r="75" spans="1:13">
      <c r="A75" s="31"/>
      <c r="B75" s="43" t="s">
        <v>625</v>
      </c>
      <c r="C75" s="29"/>
      <c r="D75" s="79"/>
      <c r="E75" s="52"/>
      <c r="F75" s="52">
        <v>1</v>
      </c>
      <c r="G75" s="52">
        <v>10.8</v>
      </c>
      <c r="H75" s="52">
        <v>0.4</v>
      </c>
      <c r="I75" s="85">
        <v>0.05</v>
      </c>
      <c r="J75" s="52"/>
      <c r="K75" s="52"/>
      <c r="L75" s="52"/>
      <c r="M75" s="52">
        <f t="shared" si="3"/>
        <v>0.21600000000000003</v>
      </c>
    </row>
    <row r="76" spans="1:13">
      <c r="A76" s="31"/>
      <c r="B76" s="43" t="s">
        <v>626</v>
      </c>
      <c r="C76" s="29"/>
      <c r="D76" s="79"/>
      <c r="E76" s="52"/>
      <c r="F76" s="52">
        <v>1</v>
      </c>
      <c r="G76" s="52">
        <v>2</v>
      </c>
      <c r="H76" s="52">
        <v>0.4</v>
      </c>
      <c r="I76" s="85">
        <v>0.05</v>
      </c>
      <c r="J76" s="52"/>
      <c r="K76" s="52"/>
      <c r="L76" s="52"/>
      <c r="M76" s="52">
        <f t="shared" si="3"/>
        <v>4.0000000000000008E-2</v>
      </c>
    </row>
    <row r="77" spans="1:13">
      <c r="A77" s="31"/>
      <c r="B77" s="43" t="s">
        <v>627</v>
      </c>
      <c r="C77" s="29"/>
      <c r="D77" s="79"/>
      <c r="E77" s="52"/>
      <c r="F77" s="52">
        <v>1</v>
      </c>
      <c r="G77" s="52">
        <v>10.8</v>
      </c>
      <c r="H77" s="52">
        <v>0.4</v>
      </c>
      <c r="I77" s="85">
        <v>0.05</v>
      </c>
      <c r="J77" s="52"/>
      <c r="K77" s="52"/>
      <c r="L77" s="52"/>
      <c r="M77" s="52">
        <f t="shared" si="3"/>
        <v>0.21600000000000003</v>
      </c>
    </row>
    <row r="78" spans="1:13">
      <c r="A78" s="31"/>
      <c r="B78" s="12" t="s">
        <v>628</v>
      </c>
      <c r="C78" s="29"/>
      <c r="D78" s="79"/>
      <c r="E78" s="52"/>
      <c r="F78" s="52">
        <v>1</v>
      </c>
      <c r="G78" s="52">
        <v>32.5</v>
      </c>
      <c r="H78" s="52">
        <v>0.4</v>
      </c>
      <c r="I78" s="85">
        <v>0.05</v>
      </c>
      <c r="J78" s="52"/>
      <c r="K78" s="52"/>
      <c r="L78" s="52"/>
      <c r="M78" s="52">
        <f t="shared" si="3"/>
        <v>0.65</v>
      </c>
    </row>
    <row r="79" spans="1:13">
      <c r="A79" s="31"/>
      <c r="B79" s="18" t="s">
        <v>629</v>
      </c>
      <c r="C79" s="29"/>
      <c r="D79" s="79"/>
      <c r="E79" s="52"/>
      <c r="F79" s="52">
        <v>1</v>
      </c>
      <c r="G79" s="52">
        <f>15.4-6.2</f>
        <v>9.1999999999999993</v>
      </c>
      <c r="H79" s="52">
        <v>0.4</v>
      </c>
      <c r="I79" s="85">
        <v>0.05</v>
      </c>
      <c r="J79" s="52"/>
      <c r="K79" s="52"/>
      <c r="L79" s="52"/>
      <c r="M79" s="52">
        <f t="shared" si="3"/>
        <v>0.184</v>
      </c>
    </row>
    <row r="80" spans="1:13">
      <c r="A80" s="31"/>
      <c r="B80" s="18" t="s">
        <v>630</v>
      </c>
      <c r="C80" s="29"/>
      <c r="D80" s="79"/>
      <c r="E80" s="52"/>
      <c r="F80" s="52">
        <v>1</v>
      </c>
      <c r="G80" s="52">
        <v>5</v>
      </c>
      <c r="H80" s="52">
        <v>0.4</v>
      </c>
      <c r="I80" s="85">
        <v>0.05</v>
      </c>
      <c r="J80" s="52"/>
      <c r="K80" s="52"/>
      <c r="L80" s="52"/>
      <c r="M80" s="52">
        <f t="shared" si="3"/>
        <v>0.1</v>
      </c>
    </row>
    <row r="81" spans="1:13">
      <c r="A81" s="31"/>
      <c r="B81" s="18" t="s">
        <v>631</v>
      </c>
      <c r="C81" s="29"/>
      <c r="D81" s="79"/>
      <c r="E81" s="52"/>
      <c r="F81" s="52">
        <v>1</v>
      </c>
      <c r="G81" s="52">
        <v>1.8</v>
      </c>
      <c r="H81" s="52">
        <v>0.4</v>
      </c>
      <c r="I81" s="85">
        <v>0.05</v>
      </c>
      <c r="J81" s="52"/>
      <c r="K81" s="52"/>
      <c r="L81" s="52"/>
      <c r="M81" s="52">
        <f t="shared" si="3"/>
        <v>3.6000000000000004E-2</v>
      </c>
    </row>
    <row r="82" spans="1:13">
      <c r="A82" s="31"/>
      <c r="B82" s="12" t="s">
        <v>632</v>
      </c>
      <c r="C82" s="29"/>
      <c r="D82" s="79"/>
      <c r="E82" s="52"/>
      <c r="F82" s="52"/>
      <c r="G82" s="52"/>
      <c r="H82" s="52"/>
      <c r="I82" s="85"/>
      <c r="J82" s="52"/>
      <c r="K82" s="52"/>
      <c r="L82" s="52"/>
      <c r="M82" s="52"/>
    </row>
    <row r="83" spans="1:13">
      <c r="A83" s="31"/>
      <c r="B83" s="43" t="s">
        <v>633</v>
      </c>
      <c r="C83" s="29"/>
      <c r="D83" s="79"/>
      <c r="E83" s="52"/>
      <c r="F83" s="52">
        <v>1</v>
      </c>
      <c r="G83" s="52">
        <v>22.9</v>
      </c>
      <c r="H83" s="52">
        <v>0.4</v>
      </c>
      <c r="I83" s="85">
        <v>0.05</v>
      </c>
      <c r="J83" s="52"/>
      <c r="K83" s="52"/>
      <c r="L83" s="52"/>
      <c r="M83" s="52">
        <f t="shared" ref="M83:M92" si="4">PRODUCT(F83:L83)</f>
        <v>0.45800000000000002</v>
      </c>
    </row>
    <row r="84" spans="1:13">
      <c r="A84" s="31"/>
      <c r="B84" s="43"/>
      <c r="C84" s="29"/>
      <c r="D84" s="79"/>
      <c r="E84" s="52"/>
      <c r="F84" s="52">
        <v>2</v>
      </c>
      <c r="G84" s="52">
        <v>5.3</v>
      </c>
      <c r="H84" s="52">
        <v>0.4</v>
      </c>
      <c r="I84" s="85">
        <v>0.05</v>
      </c>
      <c r="J84" s="52"/>
      <c r="K84" s="52"/>
      <c r="L84" s="52"/>
      <c r="M84" s="52">
        <f t="shared" si="4"/>
        <v>0.21200000000000002</v>
      </c>
    </row>
    <row r="85" spans="1:13">
      <c r="A85" s="31"/>
      <c r="B85" s="43"/>
      <c r="C85" s="29"/>
      <c r="D85" s="79"/>
      <c r="E85" s="52"/>
      <c r="F85" s="52">
        <v>1</v>
      </c>
      <c r="G85" s="52">
        <v>1.7</v>
      </c>
      <c r="H85" s="52">
        <v>0.4</v>
      </c>
      <c r="I85" s="85">
        <v>0.05</v>
      </c>
      <c r="J85" s="52"/>
      <c r="K85" s="52"/>
      <c r="L85" s="52"/>
      <c r="M85" s="52">
        <f t="shared" si="4"/>
        <v>3.4000000000000002E-2</v>
      </c>
    </row>
    <row r="86" spans="1:13">
      <c r="A86" s="31"/>
      <c r="B86" s="43" t="s">
        <v>634</v>
      </c>
      <c r="C86" s="29"/>
      <c r="D86" s="79"/>
      <c r="E86" s="52"/>
      <c r="F86" s="52">
        <v>1</v>
      </c>
      <c r="G86" s="52">
        <v>9.6999999999999993</v>
      </c>
      <c r="H86" s="52">
        <v>0.4</v>
      </c>
      <c r="I86" s="85">
        <v>0.05</v>
      </c>
      <c r="J86" s="52"/>
      <c r="K86" s="52"/>
      <c r="L86" s="52"/>
      <c r="M86" s="52">
        <f t="shared" si="4"/>
        <v>0.19400000000000001</v>
      </c>
    </row>
    <row r="87" spans="1:13">
      <c r="A87" s="31"/>
      <c r="B87" s="43" t="s">
        <v>635</v>
      </c>
      <c r="C87" s="29"/>
      <c r="D87" s="79"/>
      <c r="E87" s="52"/>
      <c r="F87" s="52">
        <v>1</v>
      </c>
      <c r="G87" s="52">
        <v>20.5</v>
      </c>
      <c r="H87" s="52">
        <v>0.4</v>
      </c>
      <c r="I87" s="85">
        <v>0.05</v>
      </c>
      <c r="J87" s="52"/>
      <c r="K87" s="52"/>
      <c r="L87" s="52"/>
      <c r="M87" s="52">
        <f t="shared" si="4"/>
        <v>0.41000000000000009</v>
      </c>
    </row>
    <row r="88" spans="1:13">
      <c r="A88" s="31"/>
      <c r="B88" s="43" t="s">
        <v>636</v>
      </c>
      <c r="C88" s="29"/>
      <c r="D88" s="79"/>
      <c r="E88" s="52"/>
      <c r="F88" s="52">
        <v>1</v>
      </c>
      <c r="G88" s="52">
        <v>25.6</v>
      </c>
      <c r="H88" s="52">
        <v>0.4</v>
      </c>
      <c r="I88" s="85">
        <v>0.05</v>
      </c>
      <c r="J88" s="52"/>
      <c r="K88" s="52"/>
      <c r="L88" s="52"/>
      <c r="M88" s="52">
        <f t="shared" si="4"/>
        <v>0.51200000000000012</v>
      </c>
    </row>
    <row r="89" spans="1:13">
      <c r="A89" s="31"/>
      <c r="B89" s="43" t="s">
        <v>637</v>
      </c>
      <c r="C89" s="29"/>
      <c r="D89" s="79"/>
      <c r="E89" s="52"/>
      <c r="F89" s="52">
        <v>2</v>
      </c>
      <c r="G89" s="52">
        <v>1.9</v>
      </c>
      <c r="H89" s="52">
        <v>0.4</v>
      </c>
      <c r="I89" s="85">
        <v>0.05</v>
      </c>
      <c r="J89" s="52"/>
      <c r="K89" s="52"/>
      <c r="L89" s="52"/>
      <c r="M89" s="52">
        <f t="shared" si="4"/>
        <v>7.6000000000000012E-2</v>
      </c>
    </row>
    <row r="90" spans="1:13">
      <c r="A90" s="31"/>
      <c r="B90" s="43" t="s">
        <v>638</v>
      </c>
      <c r="C90" s="29"/>
      <c r="D90" s="79"/>
      <c r="E90" s="52"/>
      <c r="F90" s="52">
        <v>1</v>
      </c>
      <c r="G90" s="52">
        <v>17</v>
      </c>
      <c r="H90" s="52">
        <v>0.4</v>
      </c>
      <c r="I90" s="85">
        <v>0.05</v>
      </c>
      <c r="J90" s="52"/>
      <c r="K90" s="52"/>
      <c r="L90" s="52"/>
      <c r="M90" s="52">
        <f t="shared" si="4"/>
        <v>0.34000000000000008</v>
      </c>
    </row>
    <row r="91" spans="1:13">
      <c r="A91" s="31"/>
      <c r="B91" s="43"/>
      <c r="C91" s="29"/>
      <c r="D91" s="79"/>
      <c r="E91" s="52"/>
      <c r="F91" s="52">
        <v>1</v>
      </c>
      <c r="G91" s="52">
        <v>3.6</v>
      </c>
      <c r="H91" s="52">
        <v>0.4</v>
      </c>
      <c r="I91" s="85">
        <v>0.05</v>
      </c>
      <c r="J91" s="52"/>
      <c r="K91" s="52"/>
      <c r="L91" s="52"/>
      <c r="M91" s="52">
        <f t="shared" si="4"/>
        <v>7.2000000000000008E-2</v>
      </c>
    </row>
    <row r="92" spans="1:13">
      <c r="A92" s="31"/>
      <c r="B92" s="43" t="s">
        <v>639</v>
      </c>
      <c r="C92" s="29"/>
      <c r="D92" s="79"/>
      <c r="E92" s="52"/>
      <c r="F92" s="52">
        <v>1</v>
      </c>
      <c r="G92" s="52">
        <v>2.4</v>
      </c>
      <c r="H92" s="52">
        <v>0.4</v>
      </c>
      <c r="I92" s="85">
        <v>0.05</v>
      </c>
      <c r="J92" s="52"/>
      <c r="K92" s="52"/>
      <c r="L92" s="52"/>
      <c r="M92" s="52">
        <f t="shared" si="4"/>
        <v>4.8000000000000001E-2</v>
      </c>
    </row>
    <row r="93" spans="1:13">
      <c r="A93" s="31"/>
      <c r="B93" s="12" t="s">
        <v>640</v>
      </c>
      <c r="C93" s="29"/>
      <c r="D93" s="79"/>
      <c r="E93" s="52"/>
      <c r="F93" s="52"/>
      <c r="G93" s="52"/>
      <c r="H93" s="52"/>
      <c r="I93" s="85"/>
      <c r="J93" s="52"/>
      <c r="K93" s="52"/>
      <c r="L93" s="52"/>
      <c r="M93" s="52"/>
    </row>
    <row r="94" spans="1:13">
      <c r="A94" s="31"/>
      <c r="B94" s="43" t="s">
        <v>641</v>
      </c>
      <c r="C94" s="29"/>
      <c r="D94" s="79"/>
      <c r="E94" s="52"/>
      <c r="F94" s="52">
        <v>1</v>
      </c>
      <c r="G94" s="52">
        <v>11.9</v>
      </c>
      <c r="H94" s="52">
        <v>0.4</v>
      </c>
      <c r="I94" s="85">
        <v>0.05</v>
      </c>
      <c r="J94" s="52"/>
      <c r="K94" s="52"/>
      <c r="L94" s="52"/>
      <c r="M94" s="52">
        <f t="shared" ref="M94:M108" si="5">PRODUCT(F94:L94)</f>
        <v>0.23800000000000004</v>
      </c>
    </row>
    <row r="95" spans="1:13">
      <c r="A95" s="31"/>
      <c r="B95" s="43" t="s">
        <v>634</v>
      </c>
      <c r="C95" s="29"/>
      <c r="D95" s="79"/>
      <c r="E95" s="52"/>
      <c r="F95" s="52">
        <v>1</v>
      </c>
      <c r="G95" s="52">
        <v>13.6</v>
      </c>
      <c r="H95" s="52">
        <v>0.4</v>
      </c>
      <c r="I95" s="85">
        <v>0.05</v>
      </c>
      <c r="J95" s="52"/>
      <c r="K95" s="52"/>
      <c r="L95" s="52"/>
      <c r="M95" s="52">
        <f t="shared" si="5"/>
        <v>0.27200000000000002</v>
      </c>
    </row>
    <row r="96" spans="1:13">
      <c r="A96" s="31"/>
      <c r="B96" s="43" t="s">
        <v>630</v>
      </c>
      <c r="C96" s="29"/>
      <c r="D96" s="79"/>
      <c r="E96" s="52"/>
      <c r="F96" s="52">
        <v>1</v>
      </c>
      <c r="G96" s="52">
        <v>5</v>
      </c>
      <c r="H96" s="52">
        <v>0.4</v>
      </c>
      <c r="I96" s="85">
        <v>0.05</v>
      </c>
      <c r="J96" s="52"/>
      <c r="K96" s="52"/>
      <c r="L96" s="52"/>
      <c r="M96" s="52">
        <f t="shared" si="5"/>
        <v>0.1</v>
      </c>
    </row>
    <row r="97" spans="1:14">
      <c r="A97" s="31"/>
      <c r="B97" s="43" t="s">
        <v>642</v>
      </c>
      <c r="C97" s="29"/>
      <c r="D97" s="79"/>
      <c r="E97" s="52"/>
      <c r="F97" s="52">
        <v>1</v>
      </c>
      <c r="G97" s="52">
        <v>38.1</v>
      </c>
      <c r="H97" s="52">
        <v>0.4</v>
      </c>
      <c r="I97" s="85">
        <v>0.05</v>
      </c>
      <c r="J97" s="52"/>
      <c r="K97" s="52"/>
      <c r="L97" s="52"/>
      <c r="M97" s="52">
        <f t="shared" si="5"/>
        <v>0.76200000000000012</v>
      </c>
    </row>
    <row r="98" spans="1:14">
      <c r="A98" s="31"/>
      <c r="B98" s="43"/>
      <c r="C98" s="29"/>
      <c r="D98" s="79"/>
      <c r="E98" s="52"/>
      <c r="F98" s="52">
        <v>1</v>
      </c>
      <c r="G98" s="52">
        <v>3.9</v>
      </c>
      <c r="H98" s="52">
        <v>0.4</v>
      </c>
      <c r="I98" s="85">
        <v>0.05</v>
      </c>
      <c r="J98" s="52"/>
      <c r="K98" s="52"/>
      <c r="L98" s="52"/>
      <c r="M98" s="52">
        <f t="shared" si="5"/>
        <v>7.8000000000000014E-2</v>
      </c>
    </row>
    <row r="99" spans="1:14">
      <c r="A99" s="31"/>
      <c r="B99" s="43"/>
      <c r="C99" s="29"/>
      <c r="D99" s="79"/>
      <c r="E99" s="52"/>
      <c r="F99" s="52">
        <v>1</v>
      </c>
      <c r="G99" s="52">
        <v>13.7</v>
      </c>
      <c r="H99" s="52">
        <v>0.4</v>
      </c>
      <c r="I99" s="85">
        <v>0.05</v>
      </c>
      <c r="J99" s="52"/>
      <c r="K99" s="52"/>
      <c r="L99" s="52"/>
      <c r="M99" s="52">
        <f t="shared" si="5"/>
        <v>0.27400000000000002</v>
      </c>
    </row>
    <row r="100" spans="1:14">
      <c r="A100" s="31"/>
      <c r="B100" s="43" t="s">
        <v>643</v>
      </c>
      <c r="C100" s="29"/>
      <c r="D100" s="79"/>
      <c r="E100" s="52"/>
      <c r="F100" s="52">
        <v>1</v>
      </c>
      <c r="G100" s="52">
        <f>16+2.3</f>
        <v>18.3</v>
      </c>
      <c r="H100" s="52">
        <v>0.4</v>
      </c>
      <c r="I100" s="85">
        <v>0.05</v>
      </c>
      <c r="J100" s="52"/>
      <c r="K100" s="52"/>
      <c r="L100" s="52"/>
      <c r="M100" s="52">
        <f t="shared" si="5"/>
        <v>0.36600000000000005</v>
      </c>
    </row>
    <row r="101" spans="1:14">
      <c r="A101" s="31"/>
      <c r="B101" s="43" t="s">
        <v>644</v>
      </c>
      <c r="C101" s="29"/>
      <c r="D101" s="79"/>
      <c r="E101" s="52"/>
      <c r="F101" s="52">
        <v>1</v>
      </c>
      <c r="G101" s="52">
        <v>16.600000000000001</v>
      </c>
      <c r="H101" s="52">
        <v>0.4</v>
      </c>
      <c r="I101" s="85">
        <v>0.05</v>
      </c>
      <c r="J101" s="52"/>
      <c r="K101" s="52"/>
      <c r="L101" s="52"/>
      <c r="M101" s="52">
        <f t="shared" si="5"/>
        <v>0.33200000000000007</v>
      </c>
    </row>
    <row r="102" spans="1:14">
      <c r="A102" s="31"/>
      <c r="B102" s="43" t="s">
        <v>645</v>
      </c>
      <c r="C102" s="29"/>
      <c r="D102" s="79"/>
      <c r="E102" s="52"/>
      <c r="F102" s="52">
        <v>1</v>
      </c>
      <c r="G102" s="52">
        <v>11.3</v>
      </c>
      <c r="H102" s="52">
        <v>0.4</v>
      </c>
      <c r="I102" s="85">
        <v>0.05</v>
      </c>
      <c r="J102" s="52"/>
      <c r="K102" s="52"/>
      <c r="L102" s="52"/>
      <c r="M102" s="52">
        <f t="shared" si="5"/>
        <v>0.22600000000000003</v>
      </c>
    </row>
    <row r="103" spans="1:14">
      <c r="A103" s="31"/>
      <c r="B103" s="43" t="s">
        <v>646</v>
      </c>
      <c r="C103" s="29"/>
      <c r="D103" s="79"/>
      <c r="E103" s="52"/>
      <c r="F103" s="52">
        <v>1</v>
      </c>
      <c r="G103" s="52">
        <v>10.9</v>
      </c>
      <c r="H103" s="52">
        <v>0.4</v>
      </c>
      <c r="I103" s="85">
        <v>0.05</v>
      </c>
      <c r="J103" s="52"/>
      <c r="K103" s="52"/>
      <c r="L103" s="52"/>
      <c r="M103" s="52">
        <f t="shared" si="5"/>
        <v>0.21800000000000003</v>
      </c>
    </row>
    <row r="104" spans="1:14">
      <c r="A104" s="31"/>
      <c r="B104" s="43" t="s">
        <v>647</v>
      </c>
      <c r="C104" s="29"/>
      <c r="D104" s="79"/>
      <c r="E104" s="52"/>
      <c r="F104" s="52">
        <v>1</v>
      </c>
      <c r="G104" s="52">
        <v>11.9</v>
      </c>
      <c r="H104" s="52">
        <v>0.4</v>
      </c>
      <c r="I104" s="85">
        <v>0.05</v>
      </c>
      <c r="J104" s="52"/>
      <c r="K104" s="52"/>
      <c r="L104" s="52"/>
      <c r="M104" s="52">
        <f t="shared" si="5"/>
        <v>0.23800000000000004</v>
      </c>
    </row>
    <row r="105" spans="1:14">
      <c r="A105" s="31"/>
      <c r="B105" s="43"/>
      <c r="C105" s="29"/>
      <c r="D105" s="79"/>
      <c r="E105" s="52"/>
      <c r="F105" s="52">
        <v>1</v>
      </c>
      <c r="G105" s="52">
        <v>7.1</v>
      </c>
      <c r="H105" s="52">
        <v>0.4</v>
      </c>
      <c r="I105" s="85">
        <v>0.05</v>
      </c>
      <c r="J105" s="52"/>
      <c r="K105" s="52"/>
      <c r="L105" s="52"/>
      <c r="M105" s="52">
        <f t="shared" si="5"/>
        <v>0.14199999999999999</v>
      </c>
    </row>
    <row r="106" spans="1:14">
      <c r="A106" s="31"/>
      <c r="B106" s="43" t="s">
        <v>648</v>
      </c>
      <c r="C106" s="29"/>
      <c r="D106" s="79"/>
      <c r="E106" s="52"/>
      <c r="F106" s="52">
        <v>1</v>
      </c>
      <c r="G106" s="52">
        <v>16.8</v>
      </c>
      <c r="H106" s="52">
        <v>0.4</v>
      </c>
      <c r="I106" s="85">
        <v>0.05</v>
      </c>
      <c r="J106" s="52"/>
      <c r="K106" s="52"/>
      <c r="L106" s="52"/>
      <c r="M106" s="52">
        <f t="shared" si="5"/>
        <v>0.33600000000000008</v>
      </c>
    </row>
    <row r="107" spans="1:14">
      <c r="A107" s="31"/>
      <c r="B107" s="43" t="s">
        <v>649</v>
      </c>
      <c r="C107" s="29"/>
      <c r="D107" s="79"/>
      <c r="E107" s="52"/>
      <c r="F107" s="52">
        <v>2</v>
      </c>
      <c r="G107" s="52">
        <v>4.4000000000000004</v>
      </c>
      <c r="H107" s="52">
        <v>0.4</v>
      </c>
      <c r="I107" s="85">
        <v>0.05</v>
      </c>
      <c r="J107" s="52"/>
      <c r="K107" s="52"/>
      <c r="L107" s="52"/>
      <c r="M107" s="52">
        <f t="shared" si="5"/>
        <v>0.17600000000000005</v>
      </c>
    </row>
    <row r="108" spans="1:14">
      <c r="A108" s="31"/>
      <c r="B108" s="43"/>
      <c r="C108" s="29"/>
      <c r="D108" s="79"/>
      <c r="E108" s="52"/>
      <c r="F108" s="52">
        <v>1</v>
      </c>
      <c r="G108" s="52">
        <v>4.5</v>
      </c>
      <c r="H108" s="52">
        <v>0.4</v>
      </c>
      <c r="I108" s="85">
        <v>0.05</v>
      </c>
      <c r="J108" s="52"/>
      <c r="K108" s="52"/>
      <c r="L108" s="52"/>
      <c r="M108" s="52">
        <f t="shared" si="5"/>
        <v>9.0000000000000011E-2</v>
      </c>
    </row>
    <row r="109" spans="1:14">
      <c r="A109" s="31"/>
      <c r="B109" s="86" t="s">
        <v>650</v>
      </c>
      <c r="C109" s="87"/>
      <c r="D109" s="88"/>
      <c r="E109" s="89"/>
      <c r="F109" s="89"/>
      <c r="G109" s="89"/>
      <c r="H109" s="89"/>
      <c r="I109" s="89"/>
      <c r="J109" s="89"/>
      <c r="K109" s="89"/>
      <c r="L109" s="89"/>
      <c r="M109" s="90">
        <f>SUM(M72:M108)</f>
        <v>8.3635000000000019</v>
      </c>
    </row>
    <row r="110" spans="1:14">
      <c r="A110" s="31"/>
      <c r="B110" s="33"/>
      <c r="C110" s="29"/>
      <c r="D110" s="79"/>
      <c r="E110" s="52"/>
      <c r="F110" s="52"/>
      <c r="G110" s="52"/>
      <c r="H110" s="52"/>
      <c r="I110" s="52"/>
      <c r="J110" s="52"/>
      <c r="K110" s="52"/>
      <c r="L110" s="52"/>
      <c r="M110" s="52"/>
    </row>
    <row r="111" spans="1:14" ht="17.45">
      <c r="A111" s="31" t="s">
        <v>39</v>
      </c>
      <c r="B111" s="33" t="s">
        <v>40</v>
      </c>
      <c r="C111" s="29" t="s">
        <v>25</v>
      </c>
      <c r="D111" s="79">
        <f>(28.49*4+9.97*6+4.04*4+9.52+2.5+2.5)*0.3*0.7</f>
        <v>42.936599999999999</v>
      </c>
      <c r="E111" s="52"/>
      <c r="F111" s="52"/>
      <c r="G111" s="52"/>
      <c r="H111" s="52"/>
      <c r="I111" s="52"/>
      <c r="J111" s="52"/>
      <c r="K111" s="52"/>
      <c r="L111" s="52"/>
      <c r="M111" s="52">
        <f>M62</f>
        <v>200.72399999999996</v>
      </c>
      <c r="N111" s="80" t="s">
        <v>652</v>
      </c>
    </row>
    <row r="112" spans="1:14">
      <c r="A112" s="31"/>
      <c r="B112" s="33" t="s">
        <v>653</v>
      </c>
      <c r="C112" s="29"/>
      <c r="D112" s="79"/>
      <c r="E112" s="52"/>
      <c r="F112" s="52">
        <v>-74</v>
      </c>
      <c r="G112" s="52">
        <v>0.21</v>
      </c>
      <c r="H112" s="52">
        <v>0.21</v>
      </c>
      <c r="I112" s="52">
        <v>1.2</v>
      </c>
      <c r="J112" s="52"/>
      <c r="K112" s="52"/>
      <c r="L112" s="52"/>
      <c r="M112" s="52">
        <f t="shared" ref="M112" si="6">PRODUCT(F112:L112)</f>
        <v>-3.9160799999999996</v>
      </c>
      <c r="N112" s="80" t="s">
        <v>654</v>
      </c>
    </row>
    <row r="113" spans="1:14">
      <c r="A113" s="31"/>
      <c r="B113" s="86" t="s">
        <v>650</v>
      </c>
      <c r="C113" s="87"/>
      <c r="D113" s="88"/>
      <c r="E113" s="89"/>
      <c r="F113" s="89"/>
      <c r="G113" s="89"/>
      <c r="H113" s="89"/>
      <c r="I113" s="89"/>
      <c r="J113" s="89"/>
      <c r="K113" s="89"/>
      <c r="L113" s="89"/>
      <c r="M113" s="90">
        <f>SUM(M111:M112)</f>
        <v>196.80791999999997</v>
      </c>
      <c r="N113" s="95" t="s">
        <v>655</v>
      </c>
    </row>
    <row r="114" spans="1:14">
      <c r="A114" s="31"/>
      <c r="B114" s="33"/>
      <c r="C114" s="29"/>
      <c r="D114" s="79"/>
      <c r="E114" s="52"/>
      <c r="F114" s="52"/>
      <c r="G114" s="52"/>
      <c r="H114" s="52"/>
      <c r="I114" s="52"/>
      <c r="J114" s="52"/>
      <c r="K114" s="52"/>
      <c r="L114" s="52"/>
      <c r="M114" s="52"/>
    </row>
    <row r="115" spans="1:14" ht="17.45">
      <c r="A115" s="31" t="s">
        <v>41</v>
      </c>
      <c r="B115" s="33" t="s">
        <v>42</v>
      </c>
      <c r="C115" s="29" t="s">
        <v>25</v>
      </c>
      <c r="D115" s="79">
        <f>(0.1*0.21*2*2.52)*45</f>
        <v>4.7628000000000004</v>
      </c>
      <c r="E115" s="52"/>
      <c r="F115" s="52"/>
      <c r="G115" s="52"/>
      <c r="H115" s="52"/>
      <c r="I115" s="52"/>
      <c r="J115" s="52"/>
      <c r="K115" s="52"/>
      <c r="L115" s="52">
        <f>0.21*0.1</f>
        <v>2.1000000000000001E-2</v>
      </c>
      <c r="M115" s="52"/>
    </row>
    <row r="116" spans="1:14">
      <c r="A116" s="31"/>
      <c r="B116" s="33"/>
      <c r="C116" s="29"/>
      <c r="D116" s="79"/>
      <c r="E116" s="52"/>
      <c r="F116" s="52"/>
      <c r="G116" s="52"/>
      <c r="H116" s="52"/>
      <c r="I116" s="52"/>
      <c r="J116" s="52"/>
      <c r="K116" s="52"/>
      <c r="L116" s="52">
        <f>(0.05+0.1)*0.1/2</f>
        <v>7.5000000000000015E-3</v>
      </c>
      <c r="M116" s="52"/>
    </row>
    <row r="117" spans="1:14">
      <c r="A117" s="31"/>
      <c r="B117" s="33"/>
      <c r="C117" s="29"/>
      <c r="D117" s="79"/>
      <c r="E117" s="52"/>
      <c r="F117" s="52"/>
      <c r="G117" s="52"/>
      <c r="H117" s="52"/>
      <c r="I117" s="52"/>
      <c r="J117" s="52"/>
      <c r="K117" s="52"/>
      <c r="L117" s="52">
        <f>SUM(L115:L116)</f>
        <v>2.8500000000000004E-2</v>
      </c>
      <c r="M117" s="52"/>
    </row>
    <row r="118" spans="1:14">
      <c r="A118" s="31"/>
      <c r="B118" s="96" t="s">
        <v>656</v>
      </c>
      <c r="C118" s="29"/>
      <c r="D118" s="79"/>
      <c r="E118" s="52"/>
      <c r="F118" s="52"/>
      <c r="G118" s="52"/>
      <c r="H118" s="52"/>
      <c r="I118" s="52"/>
      <c r="J118" s="52"/>
      <c r="K118" s="52"/>
      <c r="L118" s="52"/>
      <c r="M118" s="52"/>
    </row>
    <row r="119" spans="1:14">
      <c r="A119" s="31"/>
      <c r="B119" s="19" t="s">
        <v>657</v>
      </c>
      <c r="C119" s="29" t="s">
        <v>164</v>
      </c>
      <c r="D119" s="79"/>
      <c r="E119" s="52"/>
      <c r="F119" s="52">
        <v>2</v>
      </c>
      <c r="G119" s="52">
        <v>0.57999999999999996</v>
      </c>
      <c r="H119" s="52"/>
      <c r="I119" s="52"/>
      <c r="J119" s="52"/>
      <c r="K119" s="52"/>
      <c r="L119" s="52"/>
      <c r="M119" s="52">
        <f>F119*G119*L$117</f>
        <v>3.3060000000000006E-2</v>
      </c>
    </row>
    <row r="120" spans="1:14">
      <c r="A120" s="31"/>
      <c r="B120" s="33" t="s">
        <v>658</v>
      </c>
      <c r="C120" s="29" t="s">
        <v>164</v>
      </c>
      <c r="D120" s="79"/>
      <c r="E120" s="52"/>
      <c r="F120" s="52">
        <v>4</v>
      </c>
      <c r="G120" s="52">
        <v>2.29</v>
      </c>
      <c r="H120" s="52"/>
      <c r="I120" s="52"/>
      <c r="J120" s="52"/>
      <c r="K120" s="52"/>
      <c r="L120" s="52"/>
      <c r="M120" s="52">
        <f t="shared" ref="M120:M126" si="7">F120*G120*L$117</f>
        <v>0.26106000000000007</v>
      </c>
    </row>
    <row r="121" spans="1:14">
      <c r="A121" s="31"/>
      <c r="B121" s="19" t="s">
        <v>659</v>
      </c>
      <c r="C121" s="29" t="s">
        <v>164</v>
      </c>
      <c r="D121" s="79"/>
      <c r="E121" s="52"/>
      <c r="F121" s="52">
        <v>2</v>
      </c>
      <c r="G121" s="52">
        <v>2.29</v>
      </c>
      <c r="H121" s="52"/>
      <c r="I121" s="52"/>
      <c r="J121" s="52"/>
      <c r="K121" s="52"/>
      <c r="L121" s="52"/>
      <c r="M121" s="52">
        <f t="shared" si="7"/>
        <v>0.13053000000000003</v>
      </c>
    </row>
    <row r="122" spans="1:14">
      <c r="A122" s="31"/>
      <c r="B122" s="33" t="s">
        <v>660</v>
      </c>
      <c r="C122" s="29" t="s">
        <v>164</v>
      </c>
      <c r="D122" s="79"/>
      <c r="E122" s="52"/>
      <c r="F122" s="52">
        <v>2</v>
      </c>
      <c r="G122" s="52">
        <v>1.5</v>
      </c>
      <c r="H122" s="52"/>
      <c r="I122" s="52"/>
      <c r="J122" s="52"/>
      <c r="K122" s="52"/>
      <c r="L122" s="52"/>
      <c r="M122" s="52">
        <f t="shared" si="7"/>
        <v>8.550000000000002E-2</v>
      </c>
    </row>
    <row r="123" spans="1:14">
      <c r="A123" s="31"/>
      <c r="B123" s="19" t="s">
        <v>661</v>
      </c>
      <c r="C123" s="29" t="s">
        <v>164</v>
      </c>
      <c r="D123" s="79"/>
      <c r="E123" s="52"/>
      <c r="F123" s="52">
        <v>3</v>
      </c>
      <c r="G123" s="52">
        <v>0.57999999999999996</v>
      </c>
      <c r="H123" s="52"/>
      <c r="I123" s="52"/>
      <c r="J123" s="52"/>
      <c r="K123" s="52"/>
      <c r="L123" s="52"/>
      <c r="M123" s="52">
        <f t="shared" si="7"/>
        <v>4.9590000000000002E-2</v>
      </c>
    </row>
    <row r="124" spans="1:14">
      <c r="A124" s="31"/>
      <c r="B124" s="33" t="s">
        <v>662</v>
      </c>
      <c r="C124" s="29" t="s">
        <v>164</v>
      </c>
      <c r="D124" s="79"/>
      <c r="E124" s="52"/>
      <c r="F124" s="52">
        <v>1</v>
      </c>
      <c r="G124" s="52">
        <v>1.1499999999999999</v>
      </c>
      <c r="H124" s="52"/>
      <c r="I124" s="52"/>
      <c r="J124" s="52"/>
      <c r="K124" s="52"/>
      <c r="L124" s="52"/>
      <c r="M124" s="52">
        <f t="shared" si="7"/>
        <v>3.2775000000000006E-2</v>
      </c>
    </row>
    <row r="125" spans="1:14">
      <c r="A125" s="31"/>
      <c r="B125" s="33" t="s">
        <v>663</v>
      </c>
      <c r="C125" s="29" t="s">
        <v>164</v>
      </c>
      <c r="D125" s="79"/>
      <c r="E125" s="52"/>
      <c r="F125" s="52">
        <v>1</v>
      </c>
      <c r="G125" s="52">
        <v>1.655</v>
      </c>
      <c r="H125" s="52"/>
      <c r="I125" s="52"/>
      <c r="J125" s="52"/>
      <c r="K125" s="52"/>
      <c r="L125" s="52"/>
      <c r="M125" s="52">
        <f t="shared" si="7"/>
        <v>4.7167500000000008E-2</v>
      </c>
    </row>
    <row r="126" spans="1:14">
      <c r="A126" s="31"/>
      <c r="B126" s="33" t="s">
        <v>664</v>
      </c>
      <c r="C126" s="29" t="s">
        <v>164</v>
      </c>
      <c r="D126" s="79"/>
      <c r="E126" s="52"/>
      <c r="F126" s="52">
        <v>1</v>
      </c>
      <c r="G126" s="52">
        <v>0.85</v>
      </c>
      <c r="H126" s="52"/>
      <c r="I126" s="52"/>
      <c r="J126" s="52"/>
      <c r="K126" s="52"/>
      <c r="L126" s="52"/>
      <c r="M126" s="52">
        <f t="shared" si="7"/>
        <v>2.4225000000000003E-2</v>
      </c>
    </row>
    <row r="127" spans="1:14">
      <c r="A127" s="31"/>
      <c r="B127" s="33"/>
      <c r="C127" s="29"/>
      <c r="D127" s="79"/>
      <c r="E127" s="52"/>
      <c r="F127" s="52"/>
      <c r="G127" s="52"/>
      <c r="H127" s="52"/>
      <c r="I127" s="52"/>
      <c r="J127" s="52"/>
      <c r="K127" s="52"/>
      <c r="L127" s="52"/>
      <c r="M127" s="52"/>
    </row>
    <row r="128" spans="1:14">
      <c r="A128" s="31"/>
      <c r="B128" s="96" t="s">
        <v>665</v>
      </c>
      <c r="C128" s="29"/>
      <c r="D128" s="79"/>
      <c r="E128" s="52"/>
      <c r="F128" s="52"/>
      <c r="G128" s="52"/>
      <c r="H128" s="52"/>
      <c r="I128" s="52"/>
      <c r="J128" s="52"/>
      <c r="K128" s="52"/>
      <c r="L128" s="52"/>
      <c r="M128" s="52"/>
    </row>
    <row r="129" spans="1:13">
      <c r="A129" s="31"/>
      <c r="B129" s="19" t="s">
        <v>657</v>
      </c>
      <c r="C129" s="29" t="s">
        <v>164</v>
      </c>
      <c r="D129" s="79"/>
      <c r="E129" s="52"/>
      <c r="F129" s="52">
        <v>2</v>
      </c>
      <c r="G129" s="52">
        <v>0.57999999999999996</v>
      </c>
      <c r="H129" s="52"/>
      <c r="I129" s="52"/>
      <c r="J129" s="52"/>
      <c r="K129" s="52"/>
      <c r="L129" s="52"/>
      <c r="M129" s="52">
        <f>F129*G129*L$117</f>
        <v>3.3060000000000006E-2</v>
      </c>
    </row>
    <row r="130" spans="1:13">
      <c r="A130" s="31"/>
      <c r="B130" s="33" t="s">
        <v>660</v>
      </c>
      <c r="C130" s="29" t="s">
        <v>164</v>
      </c>
      <c r="D130" s="79"/>
      <c r="E130" s="52"/>
      <c r="F130" s="52">
        <v>4</v>
      </c>
      <c r="G130" s="52">
        <v>1.5</v>
      </c>
      <c r="H130" s="52"/>
      <c r="I130" s="52"/>
      <c r="J130" s="52"/>
      <c r="K130" s="52"/>
      <c r="L130" s="52"/>
      <c r="M130" s="52">
        <f t="shared" ref="M130" si="8">F130*G130*L$117</f>
        <v>0.17100000000000004</v>
      </c>
    </row>
    <row r="131" spans="1:13">
      <c r="A131" s="31"/>
      <c r="B131" s="33"/>
      <c r="C131" s="29"/>
      <c r="D131" s="79"/>
      <c r="E131" s="52"/>
      <c r="F131" s="52"/>
      <c r="G131" s="52"/>
      <c r="H131" s="52"/>
      <c r="I131" s="52"/>
      <c r="J131" s="52"/>
      <c r="K131" s="52"/>
      <c r="L131" s="52"/>
      <c r="M131" s="52"/>
    </row>
    <row r="132" spans="1:13">
      <c r="A132" s="31"/>
      <c r="B132" s="96" t="s">
        <v>666</v>
      </c>
      <c r="C132" s="29"/>
      <c r="D132" s="79"/>
      <c r="E132" s="52"/>
      <c r="F132" s="52"/>
      <c r="G132" s="52"/>
      <c r="H132" s="52"/>
      <c r="I132" s="52"/>
      <c r="J132" s="52"/>
      <c r="K132" s="52"/>
      <c r="L132" s="52"/>
      <c r="M132" s="52"/>
    </row>
    <row r="133" spans="1:13">
      <c r="A133" s="31"/>
      <c r="B133" s="19" t="s">
        <v>657</v>
      </c>
      <c r="C133" s="29" t="s">
        <v>164</v>
      </c>
      <c r="D133" s="79"/>
      <c r="E133" s="52"/>
      <c r="F133" s="52">
        <v>2</v>
      </c>
      <c r="G133" s="52">
        <v>0.57999999999999996</v>
      </c>
      <c r="H133" s="52"/>
      <c r="I133" s="52"/>
      <c r="J133" s="52"/>
      <c r="K133" s="52"/>
      <c r="L133" s="52"/>
      <c r="M133" s="52">
        <f>F133*G133*L$117</f>
        <v>3.3060000000000006E-2</v>
      </c>
    </row>
    <row r="134" spans="1:13">
      <c r="A134" s="31"/>
      <c r="B134" s="33" t="s">
        <v>660</v>
      </c>
      <c r="C134" s="29" t="s">
        <v>164</v>
      </c>
      <c r="D134" s="79"/>
      <c r="E134" s="52"/>
      <c r="F134" s="52">
        <v>2</v>
      </c>
      <c r="G134" s="52">
        <v>1.5</v>
      </c>
      <c r="H134" s="52"/>
      <c r="I134" s="52"/>
      <c r="J134" s="52"/>
      <c r="K134" s="52"/>
      <c r="L134" s="52"/>
      <c r="M134" s="52">
        <f t="shared" ref="M134" si="9">F134*G134*L$117</f>
        <v>8.550000000000002E-2</v>
      </c>
    </row>
    <row r="135" spans="1:13">
      <c r="A135" s="31"/>
      <c r="B135" s="96" t="s">
        <v>667</v>
      </c>
      <c r="C135" s="29"/>
      <c r="D135" s="79"/>
      <c r="E135" s="52"/>
      <c r="F135" s="52"/>
      <c r="G135" s="52"/>
      <c r="H135" s="52"/>
      <c r="I135" s="52"/>
      <c r="J135" s="52"/>
      <c r="K135" s="52"/>
      <c r="L135" s="52"/>
      <c r="M135" s="52"/>
    </row>
    <row r="136" spans="1:13">
      <c r="A136" s="31"/>
      <c r="B136" s="33" t="s">
        <v>668</v>
      </c>
      <c r="C136" s="29"/>
      <c r="D136" s="79"/>
      <c r="E136" s="52"/>
      <c r="F136" s="52">
        <v>11</v>
      </c>
      <c r="G136" s="52">
        <v>1.6</v>
      </c>
      <c r="H136" s="52"/>
      <c r="I136" s="52"/>
      <c r="J136" s="52"/>
      <c r="K136" s="52"/>
      <c r="L136" s="52"/>
      <c r="M136" s="52">
        <f>F136*G136*L$117</f>
        <v>0.50160000000000016</v>
      </c>
    </row>
    <row r="137" spans="1:13">
      <c r="A137" s="31"/>
      <c r="B137" s="19" t="s">
        <v>661</v>
      </c>
      <c r="C137" s="29" t="s">
        <v>164</v>
      </c>
      <c r="D137" s="79"/>
      <c r="E137" s="52"/>
      <c r="F137" s="52">
        <v>5</v>
      </c>
      <c r="G137" s="52">
        <v>0.57999999999999996</v>
      </c>
      <c r="H137" s="52"/>
      <c r="I137" s="52"/>
      <c r="J137" s="52"/>
      <c r="K137" s="52"/>
      <c r="L137" s="52"/>
      <c r="M137" s="52">
        <f>F137*G137*L$117</f>
        <v>8.2650000000000015E-2</v>
      </c>
    </row>
    <row r="138" spans="1:13">
      <c r="A138" s="31"/>
      <c r="B138" s="33"/>
      <c r="C138" s="29"/>
      <c r="D138" s="79"/>
      <c r="E138" s="52"/>
      <c r="F138" s="52"/>
      <c r="G138" s="52"/>
      <c r="H138" s="52"/>
      <c r="I138" s="52"/>
      <c r="J138" s="52"/>
      <c r="K138" s="52"/>
      <c r="L138" s="52"/>
      <c r="M138" s="52"/>
    </row>
    <row r="139" spans="1:13">
      <c r="A139" s="31"/>
      <c r="B139" s="86" t="s">
        <v>650</v>
      </c>
      <c r="C139" s="87"/>
      <c r="D139" s="88"/>
      <c r="E139" s="89"/>
      <c r="F139" s="89"/>
      <c r="G139" s="89"/>
      <c r="H139" s="89"/>
      <c r="I139" s="89"/>
      <c r="J139" s="89"/>
      <c r="K139" s="89"/>
      <c r="L139" s="89"/>
      <c r="M139" s="90">
        <f>SUM(M119:M137)</f>
        <v>1.5707775000000006</v>
      </c>
    </row>
    <row r="140" spans="1:13">
      <c r="A140" s="31"/>
      <c r="B140" s="33"/>
      <c r="C140" s="29"/>
      <c r="D140" s="79"/>
      <c r="E140" s="52"/>
      <c r="F140" s="52"/>
      <c r="G140" s="52"/>
      <c r="H140" s="52"/>
      <c r="I140" s="52"/>
      <c r="J140" s="52"/>
      <c r="K140" s="52"/>
      <c r="L140" s="52"/>
      <c r="M140" s="52"/>
    </row>
    <row r="141" spans="1:13" ht="17.45">
      <c r="A141" s="31" t="s">
        <v>43</v>
      </c>
      <c r="B141" s="33" t="s">
        <v>44</v>
      </c>
      <c r="C141" s="29" t="s">
        <v>25</v>
      </c>
      <c r="D141" s="79"/>
      <c r="E141" s="52"/>
      <c r="F141" s="52">
        <v>1</v>
      </c>
      <c r="G141" s="52">
        <v>126.5</v>
      </c>
      <c r="H141" s="52">
        <v>0.7</v>
      </c>
      <c r="I141" s="52">
        <v>7.0000000000000007E-2</v>
      </c>
      <c r="J141" s="52"/>
      <c r="K141" s="52"/>
      <c r="L141" s="52"/>
      <c r="M141" s="90">
        <f>PRODUCT(F141:L141)</f>
        <v>6.1985000000000001</v>
      </c>
    </row>
    <row r="142" spans="1:13">
      <c r="A142" s="31"/>
      <c r="B142" s="33"/>
      <c r="C142" s="29"/>
      <c r="D142" s="79"/>
      <c r="E142" s="52"/>
      <c r="F142" s="52"/>
      <c r="G142" s="52"/>
      <c r="H142" s="52"/>
      <c r="I142" s="52"/>
      <c r="J142" s="52"/>
      <c r="K142" s="52"/>
      <c r="L142" s="52"/>
      <c r="M142" s="52"/>
    </row>
    <row r="143" spans="1:13">
      <c r="A143" s="34" t="s">
        <v>45</v>
      </c>
      <c r="B143" s="12" t="s">
        <v>46</v>
      </c>
      <c r="C143" s="31"/>
      <c r="D143" s="79"/>
      <c r="E143" s="52"/>
      <c r="F143" s="52"/>
      <c r="G143" s="52"/>
      <c r="H143" s="52"/>
      <c r="I143" s="52"/>
      <c r="J143" s="52"/>
      <c r="K143" s="52"/>
      <c r="L143" s="52"/>
      <c r="M143" s="52"/>
    </row>
    <row r="144" spans="1:13">
      <c r="A144" s="34"/>
      <c r="B144" s="16" t="s">
        <v>47</v>
      </c>
      <c r="C144" s="31"/>
      <c r="D144" s="79"/>
      <c r="E144" s="52"/>
      <c r="F144" s="52"/>
      <c r="G144" s="52"/>
      <c r="H144" s="52"/>
      <c r="I144" s="52"/>
      <c r="J144" s="52"/>
      <c r="K144" s="52"/>
      <c r="L144" s="52"/>
      <c r="M144" s="52"/>
    </row>
    <row r="145" spans="1:13" ht="17.45">
      <c r="A145" s="29" t="s">
        <v>48</v>
      </c>
      <c r="B145" s="33" t="s">
        <v>49</v>
      </c>
      <c r="C145" s="29" t="s">
        <v>25</v>
      </c>
      <c r="D145" s="79"/>
      <c r="E145" s="52"/>
      <c r="F145" s="52">
        <v>74</v>
      </c>
      <c r="G145" s="52">
        <v>1.2</v>
      </c>
      <c r="H145" s="52">
        <v>1.2</v>
      </c>
      <c r="I145" s="52">
        <v>0.2</v>
      </c>
      <c r="J145" s="52"/>
      <c r="K145" s="52"/>
      <c r="L145" s="52"/>
      <c r="M145" s="90">
        <f>PRODUCT(F145:L145)</f>
        <v>21.311999999999998</v>
      </c>
    </row>
    <row r="146" spans="1:13">
      <c r="A146" s="29"/>
      <c r="B146" s="33"/>
      <c r="C146" s="29"/>
      <c r="D146" s="79"/>
      <c r="E146" s="52"/>
      <c r="F146" s="52"/>
      <c r="G146" s="52"/>
      <c r="H146" s="52"/>
      <c r="I146" s="52"/>
      <c r="J146" s="52"/>
      <c r="K146" s="52"/>
      <c r="L146" s="52"/>
      <c r="M146" s="52"/>
    </row>
    <row r="147" spans="1:13">
      <c r="A147" s="29"/>
      <c r="B147" s="33"/>
      <c r="C147" s="29"/>
      <c r="D147" s="79"/>
      <c r="E147" s="52"/>
      <c r="F147" s="52"/>
      <c r="G147" s="52"/>
      <c r="H147" s="52"/>
      <c r="I147" s="52"/>
      <c r="J147" s="52"/>
      <c r="K147" s="52"/>
      <c r="L147" s="52"/>
      <c r="M147" s="52"/>
    </row>
    <row r="148" spans="1:13" ht="17.45">
      <c r="A148" s="29" t="s">
        <v>50</v>
      </c>
      <c r="B148" s="33" t="s">
        <v>51</v>
      </c>
      <c r="C148" s="29" t="s">
        <v>25</v>
      </c>
      <c r="D148" s="79"/>
      <c r="E148" s="52"/>
      <c r="F148" s="52">
        <v>74</v>
      </c>
      <c r="G148" s="52">
        <v>0.21</v>
      </c>
      <c r="H148" s="52">
        <v>0.21</v>
      </c>
      <c r="I148" s="52">
        <v>2</v>
      </c>
      <c r="J148" s="52"/>
      <c r="K148" s="52"/>
      <c r="L148" s="52"/>
      <c r="M148" s="90">
        <f>PRODUCT(F148:L148)</f>
        <v>6.5267999999999997</v>
      </c>
    </row>
    <row r="149" spans="1:13">
      <c r="A149" s="29"/>
      <c r="B149" s="33"/>
      <c r="C149" s="29"/>
      <c r="D149" s="79"/>
      <c r="E149" s="52"/>
      <c r="F149" s="52"/>
      <c r="G149" s="52"/>
      <c r="H149" s="52"/>
      <c r="I149" s="52"/>
      <c r="J149" s="52"/>
      <c r="K149" s="52"/>
      <c r="L149" s="52"/>
      <c r="M149" s="52"/>
    </row>
    <row r="150" spans="1:13">
      <c r="A150" s="29"/>
      <c r="B150" s="33"/>
      <c r="C150" s="29"/>
      <c r="D150" s="79"/>
      <c r="E150" s="52"/>
      <c r="F150" s="52"/>
      <c r="G150" s="52"/>
      <c r="H150" s="52"/>
      <c r="I150" s="52"/>
      <c r="J150" s="52"/>
      <c r="K150" s="52"/>
      <c r="L150" s="52"/>
      <c r="M150" s="52"/>
    </row>
    <row r="151" spans="1:13" ht="17.45">
      <c r="A151" s="29" t="s">
        <v>52</v>
      </c>
      <c r="B151" s="19" t="s">
        <v>53</v>
      </c>
      <c r="C151" s="29" t="s">
        <v>25</v>
      </c>
      <c r="D151" s="79"/>
      <c r="E151" s="52"/>
      <c r="F151" s="52"/>
      <c r="G151" s="52"/>
      <c r="H151" s="52"/>
      <c r="I151" s="52"/>
      <c r="J151" s="52"/>
      <c r="K151" s="52"/>
      <c r="L151" s="52"/>
      <c r="M151" s="52"/>
    </row>
    <row r="152" spans="1:13">
      <c r="A152" s="29"/>
      <c r="B152" s="19"/>
      <c r="C152" s="29"/>
      <c r="D152" s="79"/>
      <c r="E152" s="52"/>
      <c r="F152" s="52"/>
      <c r="G152" s="52"/>
      <c r="H152" s="52"/>
      <c r="I152" s="52"/>
      <c r="J152" s="52"/>
      <c r="K152" s="52"/>
      <c r="L152" s="52"/>
      <c r="M152" s="52"/>
    </row>
    <row r="153" spans="1:13">
      <c r="A153" s="29"/>
      <c r="B153" s="12" t="s">
        <v>621</v>
      </c>
      <c r="C153" s="29"/>
      <c r="D153" s="79"/>
      <c r="E153" s="52"/>
      <c r="F153" s="52"/>
      <c r="G153" s="52"/>
      <c r="H153" s="52"/>
      <c r="I153" s="52"/>
      <c r="J153" s="52"/>
      <c r="K153" s="52"/>
      <c r="L153" s="52"/>
      <c r="M153" s="52"/>
    </row>
    <row r="154" spans="1:13">
      <c r="A154" s="29"/>
      <c r="B154" s="43" t="s">
        <v>622</v>
      </c>
      <c r="C154" s="29"/>
      <c r="D154" s="79"/>
      <c r="E154" s="52" t="s">
        <v>554</v>
      </c>
      <c r="F154" s="52">
        <v>1</v>
      </c>
      <c r="G154" s="52">
        <v>5.4</v>
      </c>
      <c r="H154" s="52">
        <v>0.21</v>
      </c>
      <c r="I154" s="85">
        <v>0.2</v>
      </c>
      <c r="J154" s="52"/>
      <c r="K154" s="52"/>
      <c r="L154" s="52"/>
      <c r="M154" s="52">
        <f t="shared" ref="M154:M163" si="10">PRODUCT(F154:L154)</f>
        <v>0.22680000000000003</v>
      </c>
    </row>
    <row r="155" spans="1:13">
      <c r="A155" s="29"/>
      <c r="B155" s="43" t="s">
        <v>623</v>
      </c>
      <c r="C155" s="29"/>
      <c r="D155" s="79"/>
      <c r="E155" s="52"/>
      <c r="F155" s="52">
        <v>1</v>
      </c>
      <c r="G155" s="52">
        <v>18.25</v>
      </c>
      <c r="H155" s="52">
        <v>0.21</v>
      </c>
      <c r="I155" s="85">
        <v>0.2</v>
      </c>
      <c r="J155" s="52"/>
      <c r="K155" s="52"/>
      <c r="L155" s="52"/>
      <c r="M155" s="52">
        <f t="shared" si="10"/>
        <v>0.76650000000000007</v>
      </c>
    </row>
    <row r="156" spans="1:13">
      <c r="A156" s="29"/>
      <c r="B156" s="43" t="s">
        <v>624</v>
      </c>
      <c r="C156" s="29"/>
      <c r="D156" s="79"/>
      <c r="E156" s="52"/>
      <c r="F156" s="52">
        <v>1</v>
      </c>
      <c r="G156" s="52">
        <v>3.1</v>
      </c>
      <c r="H156" s="52">
        <v>0.21</v>
      </c>
      <c r="I156" s="85">
        <v>0.2</v>
      </c>
      <c r="J156" s="52"/>
      <c r="K156" s="52"/>
      <c r="L156" s="52"/>
      <c r="M156" s="52">
        <f t="shared" si="10"/>
        <v>0.13020000000000001</v>
      </c>
    </row>
    <row r="157" spans="1:13">
      <c r="A157" s="29"/>
      <c r="B157" s="43" t="s">
        <v>625</v>
      </c>
      <c r="C157" s="29"/>
      <c r="D157" s="79"/>
      <c r="E157" s="52"/>
      <c r="F157" s="52">
        <v>1</v>
      </c>
      <c r="G157" s="52">
        <v>10.8</v>
      </c>
      <c r="H157" s="52">
        <v>0.21</v>
      </c>
      <c r="I157" s="85">
        <v>0.2</v>
      </c>
      <c r="J157" s="52"/>
      <c r="K157" s="52"/>
      <c r="L157" s="52"/>
      <c r="M157" s="52">
        <f t="shared" si="10"/>
        <v>0.45360000000000006</v>
      </c>
    </row>
    <row r="158" spans="1:13">
      <c r="A158" s="29"/>
      <c r="B158" s="43" t="s">
        <v>626</v>
      </c>
      <c r="C158" s="29"/>
      <c r="D158" s="79"/>
      <c r="E158" s="52"/>
      <c r="F158" s="52">
        <v>1</v>
      </c>
      <c r="G158" s="52">
        <v>2</v>
      </c>
      <c r="H158" s="52">
        <v>0.21</v>
      </c>
      <c r="I158" s="85">
        <v>0.2</v>
      </c>
      <c r="J158" s="52"/>
      <c r="K158" s="52"/>
      <c r="L158" s="52"/>
      <c r="M158" s="52">
        <f t="shared" si="10"/>
        <v>8.4000000000000005E-2</v>
      </c>
    </row>
    <row r="159" spans="1:13">
      <c r="A159" s="29"/>
      <c r="B159" s="43" t="s">
        <v>627</v>
      </c>
      <c r="C159" s="29"/>
      <c r="D159" s="79"/>
      <c r="E159" s="52"/>
      <c r="F159" s="52">
        <v>1</v>
      </c>
      <c r="G159" s="52">
        <v>10.8</v>
      </c>
      <c r="H159" s="52">
        <v>0.21</v>
      </c>
      <c r="I159" s="85">
        <v>0.2</v>
      </c>
      <c r="J159" s="52"/>
      <c r="K159" s="52"/>
      <c r="L159" s="52"/>
      <c r="M159" s="52">
        <f t="shared" si="10"/>
        <v>0.45360000000000006</v>
      </c>
    </row>
    <row r="160" spans="1:13">
      <c r="A160" s="29"/>
      <c r="B160" s="12" t="s">
        <v>628</v>
      </c>
      <c r="C160" s="29"/>
      <c r="D160" s="79"/>
      <c r="E160" s="52"/>
      <c r="F160" s="52">
        <v>1</v>
      </c>
      <c r="G160" s="52">
        <v>32.5</v>
      </c>
      <c r="H160" s="52">
        <v>0.21</v>
      </c>
      <c r="I160" s="85">
        <v>0.2</v>
      </c>
      <c r="J160" s="52"/>
      <c r="K160" s="52"/>
      <c r="L160" s="52"/>
      <c r="M160" s="52">
        <f t="shared" si="10"/>
        <v>1.3650000000000002</v>
      </c>
    </row>
    <row r="161" spans="1:13">
      <c r="A161" s="29"/>
      <c r="B161" s="18" t="s">
        <v>629</v>
      </c>
      <c r="C161" s="29"/>
      <c r="D161" s="79"/>
      <c r="E161" s="52"/>
      <c r="F161" s="52">
        <v>1</v>
      </c>
      <c r="G161" s="52">
        <f>15.4-6.2</f>
        <v>9.1999999999999993</v>
      </c>
      <c r="H161" s="52">
        <v>0.21</v>
      </c>
      <c r="I161" s="85">
        <v>0.2</v>
      </c>
      <c r="J161" s="52"/>
      <c r="K161" s="52"/>
      <c r="L161" s="52"/>
      <c r="M161" s="52">
        <f t="shared" si="10"/>
        <v>0.38639999999999997</v>
      </c>
    </row>
    <row r="162" spans="1:13">
      <c r="A162" s="29"/>
      <c r="B162" s="18" t="s">
        <v>630</v>
      </c>
      <c r="C162" s="29"/>
      <c r="D162" s="79"/>
      <c r="E162" s="52"/>
      <c r="F162" s="52">
        <v>1</v>
      </c>
      <c r="G162" s="52">
        <v>5</v>
      </c>
      <c r="H162" s="52">
        <v>0.21</v>
      </c>
      <c r="I162" s="85">
        <v>0.2</v>
      </c>
      <c r="J162" s="52"/>
      <c r="K162" s="52"/>
      <c r="L162" s="52"/>
      <c r="M162" s="52">
        <f t="shared" si="10"/>
        <v>0.21000000000000002</v>
      </c>
    </row>
    <row r="163" spans="1:13">
      <c r="A163" s="29"/>
      <c r="B163" s="18" t="s">
        <v>631</v>
      </c>
      <c r="C163" s="29"/>
      <c r="D163" s="79"/>
      <c r="E163" s="52"/>
      <c r="F163" s="52">
        <v>1</v>
      </c>
      <c r="G163" s="52">
        <v>1.8</v>
      </c>
      <c r="H163" s="52">
        <v>0.21</v>
      </c>
      <c r="I163" s="85">
        <v>0.2</v>
      </c>
      <c r="J163" s="52"/>
      <c r="K163" s="52"/>
      <c r="L163" s="52"/>
      <c r="M163" s="52">
        <f t="shared" si="10"/>
        <v>7.5600000000000001E-2</v>
      </c>
    </row>
    <row r="164" spans="1:13">
      <c r="A164" s="29"/>
      <c r="B164" s="12" t="s">
        <v>632</v>
      </c>
      <c r="C164" s="29"/>
      <c r="D164" s="79"/>
      <c r="E164" s="52"/>
      <c r="F164" s="52"/>
      <c r="G164" s="52"/>
      <c r="H164" s="52"/>
      <c r="I164" s="85"/>
      <c r="J164" s="52"/>
      <c r="K164" s="52"/>
      <c r="L164" s="52"/>
      <c r="M164" s="52"/>
    </row>
    <row r="165" spans="1:13">
      <c r="A165" s="29"/>
      <c r="B165" s="43" t="s">
        <v>633</v>
      </c>
      <c r="C165" s="29"/>
      <c r="D165" s="79"/>
      <c r="E165" s="52"/>
      <c r="F165" s="52">
        <v>1</v>
      </c>
      <c r="G165" s="52">
        <v>22.9</v>
      </c>
      <c r="H165" s="52">
        <v>0.21</v>
      </c>
      <c r="I165" s="85">
        <v>0.2</v>
      </c>
      <c r="J165" s="52"/>
      <c r="K165" s="52"/>
      <c r="L165" s="52"/>
      <c r="M165" s="52">
        <f t="shared" ref="M165:M174" si="11">PRODUCT(F165:L165)</f>
        <v>0.96179999999999988</v>
      </c>
    </row>
    <row r="166" spans="1:13">
      <c r="A166" s="29"/>
      <c r="B166" s="43"/>
      <c r="C166" s="29"/>
      <c r="D166" s="79"/>
      <c r="E166" s="52"/>
      <c r="F166" s="52">
        <v>2</v>
      </c>
      <c r="G166" s="52">
        <v>5.3</v>
      </c>
      <c r="H166" s="52">
        <v>0.21</v>
      </c>
      <c r="I166" s="85">
        <v>0.2</v>
      </c>
      <c r="J166" s="52"/>
      <c r="K166" s="52"/>
      <c r="L166" s="52"/>
      <c r="M166" s="52">
        <f t="shared" si="11"/>
        <v>0.44520000000000004</v>
      </c>
    </row>
    <row r="167" spans="1:13">
      <c r="A167" s="29"/>
      <c r="B167" s="43"/>
      <c r="C167" s="29"/>
      <c r="D167" s="79"/>
      <c r="E167" s="52"/>
      <c r="F167" s="52">
        <v>1</v>
      </c>
      <c r="G167" s="52">
        <v>1.7</v>
      </c>
      <c r="H167" s="52">
        <v>0.21</v>
      </c>
      <c r="I167" s="85">
        <v>0.2</v>
      </c>
      <c r="J167" s="52"/>
      <c r="K167" s="52"/>
      <c r="L167" s="52"/>
      <c r="M167" s="52">
        <f t="shared" si="11"/>
        <v>7.1400000000000005E-2</v>
      </c>
    </row>
    <row r="168" spans="1:13">
      <c r="A168" s="29"/>
      <c r="B168" s="43" t="s">
        <v>634</v>
      </c>
      <c r="C168" s="29"/>
      <c r="D168" s="79"/>
      <c r="E168" s="52"/>
      <c r="F168" s="52">
        <v>1</v>
      </c>
      <c r="G168" s="52">
        <v>9.6999999999999993</v>
      </c>
      <c r="H168" s="52">
        <v>0.21</v>
      </c>
      <c r="I168" s="85">
        <v>0.2</v>
      </c>
      <c r="J168" s="52"/>
      <c r="K168" s="52"/>
      <c r="L168" s="52"/>
      <c r="M168" s="52">
        <f t="shared" si="11"/>
        <v>0.40739999999999998</v>
      </c>
    </row>
    <row r="169" spans="1:13">
      <c r="A169" s="29"/>
      <c r="B169" s="43" t="s">
        <v>635</v>
      </c>
      <c r="C169" s="29"/>
      <c r="D169" s="79"/>
      <c r="E169" s="52"/>
      <c r="F169" s="52">
        <v>1</v>
      </c>
      <c r="G169" s="52">
        <v>20.5</v>
      </c>
      <c r="H169" s="52">
        <v>0.21</v>
      </c>
      <c r="I169" s="85">
        <v>0.2</v>
      </c>
      <c r="J169" s="52"/>
      <c r="K169" s="52"/>
      <c r="L169" s="52"/>
      <c r="M169" s="52">
        <f t="shared" si="11"/>
        <v>0.86099999999999999</v>
      </c>
    </row>
    <row r="170" spans="1:13">
      <c r="A170" s="29"/>
      <c r="B170" s="43" t="s">
        <v>636</v>
      </c>
      <c r="C170" s="29"/>
      <c r="D170" s="79"/>
      <c r="E170" s="52"/>
      <c r="F170" s="52">
        <v>1</v>
      </c>
      <c r="G170" s="52">
        <v>25.6</v>
      </c>
      <c r="H170" s="52">
        <v>0.21</v>
      </c>
      <c r="I170" s="85">
        <v>0.2</v>
      </c>
      <c r="J170" s="52"/>
      <c r="K170" s="52"/>
      <c r="L170" s="52"/>
      <c r="M170" s="52">
        <f t="shared" si="11"/>
        <v>1.0752000000000002</v>
      </c>
    </row>
    <row r="171" spans="1:13">
      <c r="A171" s="29"/>
      <c r="B171" s="43" t="s">
        <v>637</v>
      </c>
      <c r="C171" s="29"/>
      <c r="D171" s="79"/>
      <c r="E171" s="52"/>
      <c r="F171" s="52">
        <v>2</v>
      </c>
      <c r="G171" s="52">
        <v>1.9</v>
      </c>
      <c r="H171" s="52">
        <v>0.21</v>
      </c>
      <c r="I171" s="85">
        <v>0.2</v>
      </c>
      <c r="J171" s="52"/>
      <c r="K171" s="52"/>
      <c r="L171" s="52"/>
      <c r="M171" s="52">
        <f t="shared" si="11"/>
        <v>0.15959999999999999</v>
      </c>
    </row>
    <row r="172" spans="1:13">
      <c r="A172" s="29"/>
      <c r="B172" s="43" t="s">
        <v>638</v>
      </c>
      <c r="C172" s="29"/>
      <c r="D172" s="79"/>
      <c r="E172" s="52"/>
      <c r="F172" s="52">
        <v>1</v>
      </c>
      <c r="G172" s="52">
        <v>17</v>
      </c>
      <c r="H172" s="52">
        <v>0.21</v>
      </c>
      <c r="I172" s="85">
        <v>0.2</v>
      </c>
      <c r="J172" s="52"/>
      <c r="K172" s="52"/>
      <c r="L172" s="52"/>
      <c r="M172" s="52">
        <f t="shared" si="11"/>
        <v>0.71399999999999997</v>
      </c>
    </row>
    <row r="173" spans="1:13">
      <c r="A173" s="29"/>
      <c r="B173" s="43"/>
      <c r="C173" s="29"/>
      <c r="D173" s="79"/>
      <c r="E173" s="52"/>
      <c r="F173" s="52">
        <v>1</v>
      </c>
      <c r="G173" s="52">
        <v>3.6</v>
      </c>
      <c r="H173" s="52">
        <v>0.21</v>
      </c>
      <c r="I173" s="85">
        <v>0.2</v>
      </c>
      <c r="J173" s="52"/>
      <c r="K173" s="52"/>
      <c r="L173" s="52"/>
      <c r="M173" s="52">
        <f t="shared" si="11"/>
        <v>0.1512</v>
      </c>
    </row>
    <row r="174" spans="1:13">
      <c r="A174" s="29"/>
      <c r="B174" s="43" t="s">
        <v>639</v>
      </c>
      <c r="C174" s="29"/>
      <c r="D174" s="79"/>
      <c r="E174" s="52"/>
      <c r="F174" s="52">
        <v>1</v>
      </c>
      <c r="G174" s="52">
        <v>2.4</v>
      </c>
      <c r="H174" s="52">
        <v>0.21</v>
      </c>
      <c r="I174" s="85">
        <v>0.2</v>
      </c>
      <c r="J174" s="52"/>
      <c r="K174" s="52"/>
      <c r="L174" s="52"/>
      <c r="M174" s="52">
        <f t="shared" si="11"/>
        <v>0.1008</v>
      </c>
    </row>
    <row r="175" spans="1:13">
      <c r="A175" s="29"/>
      <c r="B175" s="12" t="s">
        <v>640</v>
      </c>
      <c r="C175" s="29"/>
      <c r="D175" s="79"/>
      <c r="E175" s="52"/>
      <c r="F175" s="52"/>
      <c r="G175" s="52"/>
      <c r="H175" s="52"/>
      <c r="I175" s="85"/>
      <c r="J175" s="52"/>
      <c r="K175" s="52"/>
      <c r="L175" s="52"/>
      <c r="M175" s="52"/>
    </row>
    <row r="176" spans="1:13">
      <c r="A176" s="29"/>
      <c r="B176" s="43" t="s">
        <v>641</v>
      </c>
      <c r="C176" s="29"/>
      <c r="D176" s="79"/>
      <c r="E176" s="52"/>
      <c r="F176" s="52">
        <v>1</v>
      </c>
      <c r="G176" s="52">
        <v>11.9</v>
      </c>
      <c r="H176" s="52">
        <v>0.21</v>
      </c>
      <c r="I176" s="85">
        <v>0.2</v>
      </c>
      <c r="J176" s="52"/>
      <c r="K176" s="52"/>
      <c r="L176" s="52"/>
      <c r="M176" s="52">
        <f t="shared" ref="M176:M190" si="12">PRODUCT(F176:L176)</f>
        <v>0.49980000000000002</v>
      </c>
    </row>
    <row r="177" spans="1:13">
      <c r="A177" s="29"/>
      <c r="B177" s="43" t="s">
        <v>634</v>
      </c>
      <c r="C177" s="29"/>
      <c r="D177" s="79"/>
      <c r="E177" s="52"/>
      <c r="F177" s="52">
        <v>1</v>
      </c>
      <c r="G177" s="52">
        <v>13.6</v>
      </c>
      <c r="H177" s="52">
        <v>0.21</v>
      </c>
      <c r="I177" s="85">
        <v>0.2</v>
      </c>
      <c r="J177" s="52"/>
      <c r="K177" s="52"/>
      <c r="L177" s="52"/>
      <c r="M177" s="52">
        <f t="shared" si="12"/>
        <v>0.57120000000000004</v>
      </c>
    </row>
    <row r="178" spans="1:13">
      <c r="A178" s="29"/>
      <c r="B178" s="43" t="s">
        <v>630</v>
      </c>
      <c r="C178" s="29"/>
      <c r="D178" s="79"/>
      <c r="E178" s="52"/>
      <c r="F178" s="52">
        <v>1</v>
      </c>
      <c r="G178" s="52">
        <v>5</v>
      </c>
      <c r="H178" s="52">
        <v>0.21</v>
      </c>
      <c r="I178" s="85">
        <v>0.2</v>
      </c>
      <c r="J178" s="52"/>
      <c r="K178" s="52"/>
      <c r="L178" s="52"/>
      <c r="M178" s="52">
        <f t="shared" si="12"/>
        <v>0.21000000000000002</v>
      </c>
    </row>
    <row r="179" spans="1:13">
      <c r="A179" s="29"/>
      <c r="B179" s="43" t="s">
        <v>642</v>
      </c>
      <c r="C179" s="29"/>
      <c r="D179" s="79"/>
      <c r="E179" s="52"/>
      <c r="F179" s="52">
        <v>1</v>
      </c>
      <c r="G179" s="52">
        <v>38.1</v>
      </c>
      <c r="H179" s="52">
        <v>0.21</v>
      </c>
      <c r="I179" s="85">
        <v>0.2</v>
      </c>
      <c r="J179" s="52"/>
      <c r="K179" s="52"/>
      <c r="L179" s="52"/>
      <c r="M179" s="52">
        <f t="shared" si="12"/>
        <v>1.6002000000000001</v>
      </c>
    </row>
    <row r="180" spans="1:13">
      <c r="A180" s="29"/>
      <c r="B180" s="43"/>
      <c r="C180" s="29"/>
      <c r="D180" s="79"/>
      <c r="E180" s="52"/>
      <c r="F180" s="52">
        <v>1</v>
      </c>
      <c r="G180" s="52">
        <v>3.9</v>
      </c>
      <c r="H180" s="52">
        <v>0.21</v>
      </c>
      <c r="I180" s="85">
        <v>0.2</v>
      </c>
      <c r="J180" s="52"/>
      <c r="K180" s="52"/>
      <c r="L180" s="52"/>
      <c r="M180" s="52">
        <f t="shared" si="12"/>
        <v>0.1638</v>
      </c>
    </row>
    <row r="181" spans="1:13">
      <c r="A181" s="29"/>
      <c r="B181" s="43"/>
      <c r="C181" s="29"/>
      <c r="D181" s="79"/>
      <c r="E181" s="52"/>
      <c r="F181" s="52">
        <v>1</v>
      </c>
      <c r="G181" s="52">
        <v>13.7</v>
      </c>
      <c r="H181" s="52">
        <v>0.21</v>
      </c>
      <c r="I181" s="85">
        <v>0.2</v>
      </c>
      <c r="J181" s="52"/>
      <c r="K181" s="52"/>
      <c r="L181" s="52"/>
      <c r="M181" s="52">
        <f t="shared" si="12"/>
        <v>0.57540000000000002</v>
      </c>
    </row>
    <row r="182" spans="1:13">
      <c r="A182" s="29"/>
      <c r="B182" s="43" t="s">
        <v>643</v>
      </c>
      <c r="C182" s="29"/>
      <c r="D182" s="79"/>
      <c r="E182" s="52"/>
      <c r="F182" s="52">
        <v>1</v>
      </c>
      <c r="G182" s="52">
        <f>16+2.3</f>
        <v>18.3</v>
      </c>
      <c r="H182" s="52">
        <v>0.21</v>
      </c>
      <c r="I182" s="85">
        <v>0.2</v>
      </c>
      <c r="J182" s="52"/>
      <c r="K182" s="52"/>
      <c r="L182" s="52"/>
      <c r="M182" s="52">
        <f t="shared" si="12"/>
        <v>0.76860000000000006</v>
      </c>
    </row>
    <row r="183" spans="1:13">
      <c r="A183" s="29"/>
      <c r="B183" s="43" t="s">
        <v>644</v>
      </c>
      <c r="C183" s="29"/>
      <c r="D183" s="79"/>
      <c r="E183" s="52"/>
      <c r="F183" s="52">
        <v>1</v>
      </c>
      <c r="G183" s="52">
        <v>16.600000000000001</v>
      </c>
      <c r="H183" s="52">
        <v>0.21</v>
      </c>
      <c r="I183" s="85">
        <v>0.2</v>
      </c>
      <c r="J183" s="52"/>
      <c r="K183" s="52"/>
      <c r="L183" s="52"/>
      <c r="M183" s="52">
        <f t="shared" si="12"/>
        <v>0.69720000000000004</v>
      </c>
    </row>
    <row r="184" spans="1:13">
      <c r="A184" s="29"/>
      <c r="B184" s="43" t="s">
        <v>645</v>
      </c>
      <c r="C184" s="29"/>
      <c r="D184" s="79"/>
      <c r="E184" s="52"/>
      <c r="F184" s="52">
        <v>1</v>
      </c>
      <c r="G184" s="52">
        <v>11.3</v>
      </c>
      <c r="H184" s="52">
        <v>0.21</v>
      </c>
      <c r="I184" s="85">
        <v>0.2</v>
      </c>
      <c r="J184" s="52"/>
      <c r="K184" s="52"/>
      <c r="L184" s="52"/>
      <c r="M184" s="52">
        <f t="shared" si="12"/>
        <v>0.47460000000000008</v>
      </c>
    </row>
    <row r="185" spans="1:13">
      <c r="A185" s="29"/>
      <c r="B185" s="43" t="s">
        <v>646</v>
      </c>
      <c r="C185" s="29"/>
      <c r="D185" s="79"/>
      <c r="E185" s="52"/>
      <c r="F185" s="52">
        <v>1</v>
      </c>
      <c r="G185" s="52">
        <v>10.9</v>
      </c>
      <c r="H185" s="52">
        <v>0.21</v>
      </c>
      <c r="I185" s="85">
        <v>0.2</v>
      </c>
      <c r="J185" s="52"/>
      <c r="K185" s="52"/>
      <c r="L185" s="52"/>
      <c r="M185" s="52">
        <f t="shared" si="12"/>
        <v>0.45780000000000004</v>
      </c>
    </row>
    <row r="186" spans="1:13">
      <c r="A186" s="29"/>
      <c r="B186" s="43" t="s">
        <v>647</v>
      </c>
      <c r="C186" s="29"/>
      <c r="D186" s="79"/>
      <c r="E186" s="52"/>
      <c r="F186" s="52">
        <v>1</v>
      </c>
      <c r="G186" s="52">
        <v>11.9</v>
      </c>
      <c r="H186" s="52">
        <v>0.21</v>
      </c>
      <c r="I186" s="85">
        <v>0.2</v>
      </c>
      <c r="J186" s="52"/>
      <c r="K186" s="52"/>
      <c r="L186" s="52"/>
      <c r="M186" s="52">
        <f t="shared" si="12"/>
        <v>0.49980000000000002</v>
      </c>
    </row>
    <row r="187" spans="1:13">
      <c r="A187" s="29"/>
      <c r="B187" s="43"/>
      <c r="C187" s="29"/>
      <c r="D187" s="79"/>
      <c r="E187" s="52"/>
      <c r="F187" s="52">
        <v>1</v>
      </c>
      <c r="G187" s="52">
        <v>7.1</v>
      </c>
      <c r="H187" s="52">
        <v>0.21</v>
      </c>
      <c r="I187" s="85">
        <v>0.2</v>
      </c>
      <c r="J187" s="52"/>
      <c r="K187" s="52"/>
      <c r="L187" s="52"/>
      <c r="M187" s="52">
        <f t="shared" si="12"/>
        <v>0.29819999999999997</v>
      </c>
    </row>
    <row r="188" spans="1:13">
      <c r="A188" s="29"/>
      <c r="B188" s="43" t="s">
        <v>648</v>
      </c>
      <c r="C188" s="29"/>
      <c r="D188" s="79"/>
      <c r="E188" s="52"/>
      <c r="F188" s="52">
        <v>1</v>
      </c>
      <c r="G188" s="52">
        <v>16.8</v>
      </c>
      <c r="H188" s="52">
        <v>0.21</v>
      </c>
      <c r="I188" s="85">
        <v>0.2</v>
      </c>
      <c r="J188" s="52"/>
      <c r="K188" s="52"/>
      <c r="L188" s="52"/>
      <c r="M188" s="52">
        <f t="shared" si="12"/>
        <v>0.7056</v>
      </c>
    </row>
    <row r="189" spans="1:13">
      <c r="A189" s="29"/>
      <c r="B189" s="43" t="s">
        <v>649</v>
      </c>
      <c r="C189" s="29"/>
      <c r="D189" s="79"/>
      <c r="E189" s="52"/>
      <c r="F189" s="52">
        <v>2</v>
      </c>
      <c r="G189" s="52">
        <v>4.4000000000000004</v>
      </c>
      <c r="H189" s="52">
        <v>0.21</v>
      </c>
      <c r="I189" s="85">
        <v>0.2</v>
      </c>
      <c r="J189" s="52"/>
      <c r="K189" s="52"/>
      <c r="L189" s="52"/>
      <c r="M189" s="52">
        <f t="shared" si="12"/>
        <v>0.36960000000000004</v>
      </c>
    </row>
    <row r="190" spans="1:13">
      <c r="A190" s="29"/>
      <c r="B190" s="43"/>
      <c r="C190" s="29"/>
      <c r="D190" s="79"/>
      <c r="E190" s="52"/>
      <c r="F190" s="52">
        <v>1</v>
      </c>
      <c r="G190" s="52">
        <v>4.5</v>
      </c>
      <c r="H190" s="52">
        <v>0.21</v>
      </c>
      <c r="I190" s="85">
        <v>0.2</v>
      </c>
      <c r="J190" s="52"/>
      <c r="K190" s="52"/>
      <c r="L190" s="52"/>
      <c r="M190" s="52">
        <f t="shared" si="12"/>
        <v>0.189</v>
      </c>
    </row>
    <row r="191" spans="1:13">
      <c r="A191" s="29"/>
      <c r="B191" s="86" t="s">
        <v>650</v>
      </c>
      <c r="C191" s="87"/>
      <c r="D191" s="88"/>
      <c r="E191" s="89"/>
      <c r="F191" s="89"/>
      <c r="G191" s="89"/>
      <c r="H191" s="89"/>
      <c r="I191" s="89"/>
      <c r="J191" s="89"/>
      <c r="K191" s="89"/>
      <c r="L191" s="89"/>
      <c r="M191" s="90">
        <f>SUM(M154:M190)</f>
        <v>17.180099999999999</v>
      </c>
    </row>
    <row r="192" spans="1:13">
      <c r="A192" s="29"/>
      <c r="B192" s="19"/>
      <c r="C192" s="29"/>
      <c r="D192" s="79"/>
      <c r="E192" s="52"/>
      <c r="F192" s="52"/>
      <c r="G192" s="52"/>
      <c r="H192" s="52"/>
      <c r="I192" s="52"/>
      <c r="J192" s="52"/>
      <c r="K192" s="52"/>
      <c r="L192" s="52"/>
      <c r="M192" s="52"/>
    </row>
    <row r="193" spans="1:13">
      <c r="A193" s="29"/>
      <c r="B193" s="19"/>
      <c r="C193" s="29"/>
      <c r="D193" s="79"/>
      <c r="E193" s="52"/>
      <c r="F193" s="52"/>
      <c r="G193" s="52"/>
      <c r="H193" s="52"/>
      <c r="I193" s="52"/>
      <c r="J193" s="52"/>
      <c r="K193" s="52"/>
      <c r="L193" s="52"/>
      <c r="M193" s="52"/>
    </row>
    <row r="194" spans="1:13">
      <c r="A194" s="29"/>
      <c r="B194" s="19"/>
      <c r="C194" s="29"/>
      <c r="D194" s="79"/>
      <c r="E194" s="52"/>
      <c r="F194" s="52"/>
      <c r="G194" s="52"/>
      <c r="H194" s="52"/>
      <c r="I194" s="52"/>
      <c r="J194" s="52"/>
      <c r="K194" s="52"/>
      <c r="L194" s="52"/>
      <c r="M194" s="52"/>
    </row>
    <row r="195" spans="1:13" ht="17.45">
      <c r="A195" s="29" t="s">
        <v>54</v>
      </c>
      <c r="B195" s="33" t="s">
        <v>55</v>
      </c>
      <c r="C195" s="29" t="s">
        <v>25</v>
      </c>
      <c r="D195" s="79"/>
      <c r="E195" s="52"/>
      <c r="F195" s="52">
        <v>1</v>
      </c>
      <c r="G195" s="52"/>
      <c r="H195" s="52"/>
      <c r="I195" s="52">
        <v>0.1</v>
      </c>
      <c r="J195" s="52"/>
      <c r="K195" s="52"/>
      <c r="L195" s="52">
        <v>790</v>
      </c>
      <c r="M195" s="90">
        <f t="shared" ref="M195:M197" si="13">PRODUCT(F195:L195)</f>
        <v>79</v>
      </c>
    </row>
    <row r="196" spans="1:13">
      <c r="A196" s="29"/>
      <c r="B196" s="16" t="s">
        <v>56</v>
      </c>
      <c r="C196" s="29"/>
      <c r="D196" s="79"/>
      <c r="E196" s="52"/>
      <c r="F196" s="52"/>
      <c r="G196" s="52"/>
      <c r="H196" s="52"/>
      <c r="I196" s="52"/>
      <c r="J196" s="52"/>
      <c r="K196" s="52"/>
      <c r="L196" s="52"/>
      <c r="M196" s="52"/>
    </row>
    <row r="197" spans="1:13" ht="17.45">
      <c r="A197" s="29" t="s">
        <v>57</v>
      </c>
      <c r="B197" s="33" t="s">
        <v>58</v>
      </c>
      <c r="C197" s="29" t="s">
        <v>25</v>
      </c>
      <c r="D197" s="79"/>
      <c r="E197" s="52"/>
      <c r="F197" s="52">
        <v>74</v>
      </c>
      <c r="G197" s="52">
        <v>0.21</v>
      </c>
      <c r="H197" s="52">
        <v>0.21</v>
      </c>
      <c r="I197" s="52">
        <v>3.2</v>
      </c>
      <c r="J197" s="52"/>
      <c r="K197" s="52"/>
      <c r="L197" s="52"/>
      <c r="M197" s="90">
        <f t="shared" si="13"/>
        <v>10.442880000000001</v>
      </c>
    </row>
    <row r="198" spans="1:13">
      <c r="A198" s="29"/>
      <c r="B198" s="33"/>
      <c r="C198" s="29"/>
      <c r="D198" s="79"/>
      <c r="E198" s="52"/>
      <c r="F198" s="52"/>
      <c r="G198" s="52"/>
      <c r="H198" s="52"/>
      <c r="I198" s="52"/>
      <c r="J198" s="52"/>
      <c r="K198" s="52"/>
      <c r="L198" s="52"/>
      <c r="M198" s="52"/>
    </row>
    <row r="199" spans="1:13" ht="17.45">
      <c r="A199" s="29" t="s">
        <v>59</v>
      </c>
      <c r="B199" s="33" t="s">
        <v>60</v>
      </c>
      <c r="C199" s="29" t="s">
        <v>25</v>
      </c>
      <c r="D199" s="79"/>
      <c r="E199" s="52"/>
      <c r="F199" s="52"/>
      <c r="G199" s="52"/>
      <c r="H199" s="52"/>
      <c r="I199" s="52"/>
      <c r="J199" s="52"/>
      <c r="K199" s="52"/>
      <c r="L199" s="52"/>
      <c r="M199" s="52"/>
    </row>
    <row r="200" spans="1:13">
      <c r="A200" s="31"/>
      <c r="B200" s="33"/>
      <c r="C200" s="29"/>
      <c r="D200" s="79"/>
      <c r="E200" s="52"/>
      <c r="F200" s="52"/>
      <c r="G200" s="52"/>
      <c r="H200" s="52"/>
      <c r="I200" s="52"/>
      <c r="J200" s="52"/>
      <c r="K200" s="52"/>
      <c r="L200" s="52"/>
      <c r="M200" s="52"/>
    </row>
    <row r="201" spans="1:13">
      <c r="A201" s="31"/>
      <c r="B201" s="96" t="s">
        <v>656</v>
      </c>
      <c r="C201" s="29"/>
      <c r="D201" s="79"/>
      <c r="E201" s="52"/>
      <c r="F201" s="52"/>
      <c r="G201" s="52"/>
      <c r="H201" s="52"/>
      <c r="I201" s="52"/>
      <c r="J201" s="52"/>
      <c r="K201" s="52"/>
      <c r="L201" s="52"/>
      <c r="M201" s="52"/>
    </row>
    <row r="202" spans="1:13">
      <c r="A202" s="31"/>
      <c r="B202" s="19" t="s">
        <v>657</v>
      </c>
      <c r="C202" s="29" t="s">
        <v>164</v>
      </c>
      <c r="D202" s="79"/>
      <c r="E202" s="52"/>
      <c r="F202" s="52">
        <v>2</v>
      </c>
      <c r="G202" s="52">
        <v>0.57999999999999996</v>
      </c>
      <c r="H202" s="52">
        <v>0.1</v>
      </c>
      <c r="I202" s="52">
        <v>0.1</v>
      </c>
      <c r="J202" s="52"/>
      <c r="K202" s="52"/>
      <c r="L202" s="52"/>
      <c r="M202" s="52">
        <f>F202*(G202+0.1*2)*H202*I202</f>
        <v>1.5600000000000003E-2</v>
      </c>
    </row>
    <row r="203" spans="1:13">
      <c r="A203" s="31"/>
      <c r="B203" s="33" t="s">
        <v>658</v>
      </c>
      <c r="C203" s="29" t="s">
        <v>164</v>
      </c>
      <c r="D203" s="79"/>
      <c r="E203" s="52"/>
      <c r="F203" s="52">
        <v>4</v>
      </c>
      <c r="G203" s="52">
        <v>2.29</v>
      </c>
      <c r="H203" s="52">
        <v>0.1</v>
      </c>
      <c r="I203" s="52">
        <v>0.1</v>
      </c>
      <c r="J203" s="52"/>
      <c r="K203" s="52"/>
      <c r="L203" s="52"/>
      <c r="M203" s="52">
        <f>F203*(G203+0.2*2)*H203*I203</f>
        <v>0.10760000000000002</v>
      </c>
    </row>
    <row r="204" spans="1:13">
      <c r="A204" s="31"/>
      <c r="B204" s="19" t="s">
        <v>659</v>
      </c>
      <c r="C204" s="29" t="s">
        <v>164</v>
      </c>
      <c r="D204" s="79"/>
      <c r="E204" s="52"/>
      <c r="F204" s="52">
        <v>2</v>
      </c>
      <c r="G204" s="52">
        <v>2.29</v>
      </c>
      <c r="H204" s="52">
        <v>0.1</v>
      </c>
      <c r="I204" s="52">
        <v>0.1</v>
      </c>
      <c r="J204" s="52"/>
      <c r="K204" s="52"/>
      <c r="L204" s="52"/>
      <c r="M204" s="52">
        <f t="shared" ref="M204:M219" si="14">F204*(G204+0.2*2)*H204*I204</f>
        <v>5.3800000000000008E-2</v>
      </c>
    </row>
    <row r="205" spans="1:13">
      <c r="A205" s="31"/>
      <c r="B205" s="33" t="s">
        <v>660</v>
      </c>
      <c r="C205" s="29" t="s">
        <v>164</v>
      </c>
      <c r="D205" s="79"/>
      <c r="E205" s="52"/>
      <c r="F205" s="52">
        <v>2</v>
      </c>
      <c r="G205" s="52">
        <v>1.5</v>
      </c>
      <c r="H205" s="52">
        <v>0.1</v>
      </c>
      <c r="I205" s="52">
        <v>0.1</v>
      </c>
      <c r="J205" s="52"/>
      <c r="K205" s="52"/>
      <c r="L205" s="52"/>
      <c r="M205" s="52">
        <f t="shared" si="14"/>
        <v>3.8000000000000006E-2</v>
      </c>
    </row>
    <row r="206" spans="1:13">
      <c r="A206" s="31"/>
      <c r="B206" s="19" t="s">
        <v>661</v>
      </c>
      <c r="C206" s="29" t="s">
        <v>164</v>
      </c>
      <c r="D206" s="79"/>
      <c r="E206" s="52"/>
      <c r="F206" s="52">
        <v>3</v>
      </c>
      <c r="G206" s="52">
        <v>0.57999999999999996</v>
      </c>
      <c r="H206" s="52">
        <v>0.1</v>
      </c>
      <c r="I206" s="52">
        <v>0.1</v>
      </c>
      <c r="J206" s="52"/>
      <c r="K206" s="52"/>
      <c r="L206" s="52"/>
      <c r="M206" s="52">
        <f>F206*(G206+0.1*2)*H206*I206</f>
        <v>2.3400000000000001E-2</v>
      </c>
    </row>
    <row r="207" spans="1:13">
      <c r="A207" s="31"/>
      <c r="B207" s="33" t="s">
        <v>662</v>
      </c>
      <c r="C207" s="29" t="s">
        <v>164</v>
      </c>
      <c r="D207" s="79"/>
      <c r="E207" s="52"/>
      <c r="F207" s="52">
        <v>1</v>
      </c>
      <c r="G207" s="52">
        <v>1.1499999999999999</v>
      </c>
      <c r="H207" s="52">
        <v>0.1</v>
      </c>
      <c r="I207" s="52">
        <v>0.1</v>
      </c>
      <c r="J207" s="52"/>
      <c r="K207" s="52"/>
      <c r="L207" s="52"/>
      <c r="M207" s="52">
        <f t="shared" si="14"/>
        <v>1.55E-2</v>
      </c>
    </row>
    <row r="208" spans="1:13">
      <c r="A208" s="31"/>
      <c r="B208" s="33" t="s">
        <v>663</v>
      </c>
      <c r="C208" s="29" t="s">
        <v>164</v>
      </c>
      <c r="D208" s="79"/>
      <c r="E208" s="52"/>
      <c r="F208" s="52">
        <v>1</v>
      </c>
      <c r="G208" s="52">
        <v>1.655</v>
      </c>
      <c r="H208" s="52">
        <v>0.1</v>
      </c>
      <c r="I208" s="52">
        <v>0.1</v>
      </c>
      <c r="J208" s="52"/>
      <c r="K208" s="52"/>
      <c r="L208" s="52"/>
      <c r="M208" s="52">
        <f t="shared" si="14"/>
        <v>2.0550000000000002E-2</v>
      </c>
    </row>
    <row r="209" spans="1:13">
      <c r="A209" s="31"/>
      <c r="B209" s="33" t="s">
        <v>664</v>
      </c>
      <c r="C209" s="29" t="s">
        <v>164</v>
      </c>
      <c r="D209" s="79"/>
      <c r="E209" s="52"/>
      <c r="F209" s="52">
        <v>1</v>
      </c>
      <c r="G209" s="52">
        <v>0.85</v>
      </c>
      <c r="H209" s="52">
        <v>0.1</v>
      </c>
      <c r="I209" s="52">
        <v>0.1</v>
      </c>
      <c r="J209" s="52"/>
      <c r="K209" s="52"/>
      <c r="L209" s="52"/>
      <c r="M209" s="52">
        <f>F209*(G209+0.1*2)*H209*I209</f>
        <v>1.0500000000000002E-2</v>
      </c>
    </row>
    <row r="210" spans="1:13">
      <c r="A210" s="31"/>
      <c r="B210" s="33"/>
      <c r="C210" s="29"/>
      <c r="D210" s="79"/>
      <c r="E210" s="52"/>
      <c r="F210" s="52"/>
      <c r="G210" s="52"/>
      <c r="H210" s="52"/>
      <c r="I210" s="52"/>
      <c r="J210" s="52"/>
      <c r="K210" s="52"/>
      <c r="L210" s="52"/>
      <c r="M210" s="52"/>
    </row>
    <row r="211" spans="1:13">
      <c r="A211" s="31"/>
      <c r="B211" s="96" t="s">
        <v>665</v>
      </c>
      <c r="C211" s="29"/>
      <c r="D211" s="79"/>
      <c r="E211" s="52"/>
      <c r="F211" s="52"/>
      <c r="G211" s="52"/>
      <c r="H211" s="52"/>
      <c r="I211" s="52"/>
      <c r="J211" s="52"/>
      <c r="K211" s="52"/>
      <c r="L211" s="52"/>
      <c r="M211" s="52"/>
    </row>
    <row r="212" spans="1:13">
      <c r="A212" s="31"/>
      <c r="B212" s="19" t="s">
        <v>657</v>
      </c>
      <c r="C212" s="29" t="s">
        <v>164</v>
      </c>
      <c r="D212" s="79"/>
      <c r="E212" s="52"/>
      <c r="F212" s="52">
        <v>2</v>
      </c>
      <c r="G212" s="52">
        <v>0.57999999999999996</v>
      </c>
      <c r="H212" s="52">
        <v>0.1</v>
      </c>
      <c r="I212" s="52">
        <v>0.1</v>
      </c>
      <c r="J212" s="52"/>
      <c r="K212" s="52"/>
      <c r="L212" s="52"/>
      <c r="M212" s="52">
        <f>F212*(G212+0.1*2)*H212*I212</f>
        <v>1.5600000000000003E-2</v>
      </c>
    </row>
    <row r="213" spans="1:13">
      <c r="A213" s="31"/>
      <c r="B213" s="33" t="s">
        <v>660</v>
      </c>
      <c r="C213" s="29" t="s">
        <v>164</v>
      </c>
      <c r="D213" s="79"/>
      <c r="E213" s="52"/>
      <c r="F213" s="52">
        <v>4</v>
      </c>
      <c r="G213" s="52">
        <v>1.5</v>
      </c>
      <c r="H213" s="52">
        <v>0.1</v>
      </c>
      <c r="I213" s="52">
        <v>0.1</v>
      </c>
      <c r="J213" s="52"/>
      <c r="K213" s="52"/>
      <c r="L213" s="52"/>
      <c r="M213" s="52">
        <f t="shared" si="14"/>
        <v>7.6000000000000012E-2</v>
      </c>
    </row>
    <row r="214" spans="1:13">
      <c r="A214" s="31"/>
      <c r="B214" s="33"/>
      <c r="C214" s="29"/>
      <c r="D214" s="79"/>
      <c r="E214" s="52"/>
      <c r="F214" s="52"/>
      <c r="G214" s="52"/>
      <c r="H214" s="52"/>
      <c r="I214" s="52"/>
      <c r="J214" s="52"/>
      <c r="K214" s="52"/>
      <c r="L214" s="52"/>
      <c r="M214" s="52"/>
    </row>
    <row r="215" spans="1:13">
      <c r="A215" s="31"/>
      <c r="B215" s="96" t="s">
        <v>666</v>
      </c>
      <c r="C215" s="29"/>
      <c r="D215" s="79"/>
      <c r="E215" s="52"/>
      <c r="F215" s="52"/>
      <c r="G215" s="52"/>
      <c r="H215" s="52"/>
      <c r="I215" s="52"/>
      <c r="J215" s="52"/>
      <c r="K215" s="52"/>
      <c r="L215" s="52"/>
      <c r="M215" s="52"/>
    </row>
    <row r="216" spans="1:13">
      <c r="A216" s="31"/>
      <c r="B216" s="19" t="s">
        <v>657</v>
      </c>
      <c r="C216" s="29" t="s">
        <v>164</v>
      </c>
      <c r="D216" s="79"/>
      <c r="E216" s="52"/>
      <c r="F216" s="52">
        <v>2</v>
      </c>
      <c r="G216" s="52">
        <v>0.57999999999999996</v>
      </c>
      <c r="H216" s="52">
        <v>0.1</v>
      </c>
      <c r="I216" s="52">
        <v>0.1</v>
      </c>
      <c r="J216" s="52"/>
      <c r="K216" s="52"/>
      <c r="L216" s="52"/>
      <c r="M216" s="52">
        <f>F216*(G216+0.1*2)*H216*I216</f>
        <v>1.5600000000000003E-2</v>
      </c>
    </row>
    <row r="217" spans="1:13">
      <c r="A217" s="31"/>
      <c r="B217" s="33" t="s">
        <v>660</v>
      </c>
      <c r="C217" s="29" t="s">
        <v>164</v>
      </c>
      <c r="D217" s="79"/>
      <c r="E217" s="52"/>
      <c r="F217" s="52">
        <v>2</v>
      </c>
      <c r="G217" s="52">
        <v>1.5</v>
      </c>
      <c r="H217" s="52">
        <v>0.1</v>
      </c>
      <c r="I217" s="52">
        <v>0.1</v>
      </c>
      <c r="J217" s="52"/>
      <c r="K217" s="52"/>
      <c r="L217" s="52"/>
      <c r="M217" s="52">
        <f t="shared" si="14"/>
        <v>3.8000000000000006E-2</v>
      </c>
    </row>
    <row r="218" spans="1:13">
      <c r="A218" s="31"/>
      <c r="B218" s="96" t="s">
        <v>667</v>
      </c>
      <c r="C218" s="29"/>
      <c r="D218" s="79"/>
      <c r="E218" s="52"/>
      <c r="F218" s="52"/>
      <c r="G218" s="52"/>
      <c r="H218" s="52"/>
      <c r="I218" s="52"/>
      <c r="J218" s="52"/>
      <c r="K218" s="52"/>
      <c r="L218" s="52"/>
      <c r="M218" s="52"/>
    </row>
    <row r="219" spans="1:13">
      <c r="A219" s="31"/>
      <c r="B219" s="33" t="s">
        <v>668</v>
      </c>
      <c r="C219" s="29"/>
      <c r="D219" s="79"/>
      <c r="E219" s="52"/>
      <c r="F219" s="52">
        <v>11</v>
      </c>
      <c r="G219" s="52">
        <v>1.6</v>
      </c>
      <c r="H219" s="52">
        <v>0.1</v>
      </c>
      <c r="I219" s="52">
        <v>0.1</v>
      </c>
      <c r="J219" s="52"/>
      <c r="K219" s="52"/>
      <c r="L219" s="52"/>
      <c r="M219" s="52">
        <f t="shared" si="14"/>
        <v>0.22000000000000003</v>
      </c>
    </row>
    <row r="220" spans="1:13">
      <c r="A220" s="31"/>
      <c r="B220" s="19" t="s">
        <v>661</v>
      </c>
      <c r="C220" s="29" t="s">
        <v>164</v>
      </c>
      <c r="D220" s="79"/>
      <c r="E220" s="52"/>
      <c r="F220" s="52">
        <v>5</v>
      </c>
      <c r="G220" s="52">
        <v>0.57999999999999996</v>
      </c>
      <c r="H220" s="52">
        <v>0.1</v>
      </c>
      <c r="I220" s="52">
        <v>0.1</v>
      </c>
      <c r="J220" s="52"/>
      <c r="K220" s="52"/>
      <c r="L220" s="52"/>
      <c r="M220" s="52">
        <f>F220*(G220+0.1*2)*H220*I220</f>
        <v>3.9000000000000007E-2</v>
      </c>
    </row>
    <row r="221" spans="1:13">
      <c r="A221" s="29"/>
      <c r="B221" s="33"/>
      <c r="C221" s="29"/>
      <c r="D221" s="79"/>
      <c r="E221" s="52"/>
      <c r="F221" s="52"/>
      <c r="G221" s="52"/>
      <c r="H221" s="52"/>
      <c r="I221" s="52"/>
      <c r="J221" s="52"/>
      <c r="K221" s="52"/>
      <c r="L221" s="52"/>
      <c r="M221" s="52"/>
    </row>
    <row r="222" spans="1:13">
      <c r="A222" s="29"/>
      <c r="B222" s="33"/>
      <c r="C222" s="29"/>
      <c r="D222" s="79"/>
      <c r="E222" s="52"/>
      <c r="F222" s="89"/>
      <c r="G222" s="89"/>
      <c r="H222" s="89"/>
      <c r="I222" s="89"/>
      <c r="J222" s="89"/>
      <c r="K222" s="89"/>
      <c r="L222" s="89"/>
      <c r="M222" s="90">
        <f>SUM(M200:M220)</f>
        <v>0.68915000000000004</v>
      </c>
    </row>
    <row r="223" spans="1:13">
      <c r="A223" s="29"/>
      <c r="B223" s="33"/>
      <c r="C223" s="29"/>
      <c r="D223" s="79"/>
      <c r="E223" s="52"/>
      <c r="F223" s="52"/>
      <c r="G223" s="52"/>
      <c r="H223" s="52"/>
      <c r="I223" s="52"/>
      <c r="J223" s="52"/>
      <c r="K223" s="52"/>
      <c r="L223" s="52"/>
      <c r="M223" s="52"/>
    </row>
    <row r="224" spans="1:13">
      <c r="A224" s="34" t="s">
        <v>61</v>
      </c>
      <c r="B224" s="16" t="s">
        <v>62</v>
      </c>
      <c r="C224" s="29"/>
      <c r="D224" s="79"/>
      <c r="E224" s="52"/>
      <c r="F224" s="52"/>
      <c r="G224" s="52"/>
      <c r="H224" s="52"/>
      <c r="I224" s="52"/>
      <c r="J224" s="52"/>
      <c r="K224" s="52"/>
      <c r="L224" s="52"/>
      <c r="M224" s="52"/>
    </row>
    <row r="225" spans="1:14" ht="17.45">
      <c r="A225" s="29" t="s">
        <v>63</v>
      </c>
      <c r="B225" s="97" t="s">
        <v>64</v>
      </c>
      <c r="C225" s="98" t="s">
        <v>25</v>
      </c>
      <c r="D225" s="79">
        <f>233.78*0.05</f>
        <v>11.689</v>
      </c>
      <c r="E225" s="52"/>
      <c r="F225" s="52">
        <v>1</v>
      </c>
      <c r="G225" s="52"/>
      <c r="H225" s="52"/>
      <c r="I225" s="52">
        <v>0.05</v>
      </c>
      <c r="J225" s="52"/>
      <c r="K225" s="52"/>
      <c r="L225" s="52">
        <v>790</v>
      </c>
      <c r="M225" s="90">
        <f t="shared" ref="M225" si="15">PRODUCT(F225:L225)</f>
        <v>39.5</v>
      </c>
    </row>
    <row r="226" spans="1:14">
      <c r="A226" s="29"/>
      <c r="B226" s="97"/>
      <c r="C226" s="98"/>
      <c r="D226" s="79"/>
      <c r="E226" s="52"/>
      <c r="F226" s="52"/>
      <c r="G226" s="52"/>
      <c r="H226" s="52"/>
      <c r="I226" s="52"/>
      <c r="J226" s="52"/>
      <c r="K226" s="52"/>
      <c r="L226" s="52"/>
      <c r="M226" s="52"/>
    </row>
    <row r="227" spans="1:14" s="100" customFormat="1">
      <c r="A227" s="98" t="s">
        <v>65</v>
      </c>
      <c r="B227" s="97" t="s">
        <v>66</v>
      </c>
      <c r="C227" s="98"/>
      <c r="D227" s="79"/>
      <c r="E227" s="99"/>
      <c r="F227" s="99"/>
      <c r="G227" s="99"/>
      <c r="H227" s="99"/>
      <c r="I227" s="99"/>
      <c r="J227" s="99"/>
      <c r="K227" s="99"/>
      <c r="L227" s="99"/>
      <c r="M227" s="99"/>
      <c r="N227" s="80"/>
    </row>
    <row r="228" spans="1:14" s="100" customFormat="1" ht="17.45">
      <c r="A228" s="98"/>
      <c r="B228" s="97" t="s">
        <v>669</v>
      </c>
      <c r="C228" s="98" t="s">
        <v>25</v>
      </c>
      <c r="D228" s="79"/>
      <c r="E228" s="99"/>
      <c r="F228" s="99"/>
      <c r="G228" s="99">
        <f>(34.5-12*0.2)</f>
        <v>32.1</v>
      </c>
      <c r="I228" s="99"/>
      <c r="J228" s="99"/>
      <c r="K228" s="99"/>
      <c r="L228" s="99"/>
      <c r="M228" s="99"/>
      <c r="N228" s="80"/>
    </row>
    <row r="229" spans="1:14" s="100" customFormat="1" ht="17.45">
      <c r="A229" s="98"/>
      <c r="B229" s="97" t="s">
        <v>670</v>
      </c>
      <c r="C229" s="98" t="s">
        <v>25</v>
      </c>
      <c r="D229" s="79"/>
      <c r="E229" s="99"/>
      <c r="F229" s="99"/>
      <c r="G229" s="99">
        <f>26.7-12*0.2</f>
        <v>24.299999999999997</v>
      </c>
      <c r="H229" s="99"/>
      <c r="I229" s="99"/>
      <c r="J229" s="99"/>
      <c r="K229" s="99"/>
      <c r="L229" s="99"/>
      <c r="M229" s="99"/>
      <c r="N229" s="80"/>
    </row>
    <row r="230" spans="1:14" s="100" customFormat="1">
      <c r="A230" s="98"/>
      <c r="B230" s="101" t="s">
        <v>671</v>
      </c>
      <c r="C230" s="98"/>
      <c r="D230" s="79"/>
      <c r="E230" s="99"/>
      <c r="F230" s="99">
        <f>(34.5-12*0.2)/(0.3+0.2)</f>
        <v>64.2</v>
      </c>
      <c r="G230" s="99"/>
      <c r="H230" s="99"/>
      <c r="I230" s="99"/>
      <c r="J230" s="99"/>
      <c r="K230" s="99"/>
      <c r="L230" s="99"/>
      <c r="M230" s="99"/>
      <c r="N230" s="80"/>
    </row>
    <row r="231" spans="1:14" s="100" customFormat="1">
      <c r="A231" s="98"/>
      <c r="B231" s="102" t="s">
        <v>672</v>
      </c>
      <c r="C231" s="98"/>
      <c r="D231" s="79"/>
      <c r="E231" s="99"/>
      <c r="F231" s="99">
        <v>64</v>
      </c>
      <c r="G231" s="99">
        <f>(34.5-12*0.2)</f>
        <v>32.1</v>
      </c>
      <c r="H231" s="99"/>
      <c r="I231" s="99">
        <v>0.15</v>
      </c>
      <c r="J231" s="99">
        <v>0.2</v>
      </c>
      <c r="K231" s="99">
        <v>0.1</v>
      </c>
      <c r="L231" s="99"/>
      <c r="M231" s="90">
        <f>F231*G231*(J231+K231)*I231/2</f>
        <v>46.224000000000011</v>
      </c>
      <c r="N231" s="80"/>
    </row>
    <row r="232" spans="1:14" s="100" customFormat="1">
      <c r="A232" s="98"/>
      <c r="B232" s="97"/>
      <c r="C232" s="98"/>
      <c r="D232" s="79"/>
      <c r="E232" s="99"/>
      <c r="F232" s="99"/>
      <c r="G232" s="99"/>
      <c r="H232" s="99"/>
      <c r="I232" s="99"/>
      <c r="J232" s="99"/>
      <c r="K232" s="99"/>
      <c r="L232" s="99"/>
      <c r="M232" s="99"/>
      <c r="N232" s="80"/>
    </row>
    <row r="233" spans="1:14" s="100" customFormat="1">
      <c r="A233" s="98"/>
      <c r="B233" s="97"/>
      <c r="C233" s="98"/>
      <c r="D233" s="79"/>
      <c r="E233" s="99"/>
      <c r="F233" s="99"/>
      <c r="G233" s="99"/>
      <c r="H233" s="99"/>
      <c r="I233" s="99"/>
      <c r="J233" s="99"/>
      <c r="K233" s="99"/>
      <c r="L233" s="99"/>
      <c r="M233" s="99"/>
      <c r="N233" s="80"/>
    </row>
    <row r="234" spans="1:14" s="100" customFormat="1" ht="17.45">
      <c r="A234" s="98" t="s">
        <v>65</v>
      </c>
      <c r="B234" s="97" t="s">
        <v>67</v>
      </c>
      <c r="C234" s="98" t="s">
        <v>68</v>
      </c>
      <c r="D234" s="79">
        <v>233.78</v>
      </c>
      <c r="E234" s="99"/>
      <c r="F234" s="99"/>
      <c r="G234" s="99"/>
      <c r="H234" s="99"/>
      <c r="I234" s="99"/>
      <c r="J234" s="99"/>
      <c r="K234" s="99"/>
      <c r="L234" s="99"/>
      <c r="M234" s="99"/>
      <c r="N234" s="80"/>
    </row>
    <row r="235" spans="1:14" s="100" customFormat="1">
      <c r="A235" s="98"/>
      <c r="B235" s="97"/>
      <c r="C235" s="103"/>
      <c r="D235" s="79"/>
      <c r="E235" s="99"/>
      <c r="F235" s="99"/>
      <c r="G235" s="99"/>
      <c r="H235" s="99"/>
      <c r="I235" s="99"/>
      <c r="J235" s="99"/>
      <c r="K235" s="99"/>
      <c r="L235" s="99"/>
      <c r="M235" s="99"/>
      <c r="N235" s="80"/>
    </row>
    <row r="236" spans="1:14" s="100" customFormat="1">
      <c r="A236" s="98"/>
      <c r="B236" s="101" t="s">
        <v>673</v>
      </c>
      <c r="C236" s="103"/>
      <c r="D236" s="79"/>
      <c r="E236" s="99"/>
      <c r="F236" s="99"/>
      <c r="G236" s="99">
        <v>32.1</v>
      </c>
      <c r="H236" s="99">
        <v>24.3</v>
      </c>
      <c r="I236" s="99"/>
      <c r="J236" s="99"/>
      <c r="K236" s="99"/>
      <c r="L236" s="99"/>
      <c r="M236" s="99">
        <f>G236*H236</f>
        <v>780.03000000000009</v>
      </c>
      <c r="N236" s="80"/>
    </row>
    <row r="237" spans="1:14" s="100" customFormat="1">
      <c r="A237" s="98"/>
      <c r="B237" s="101" t="s">
        <v>674</v>
      </c>
      <c r="C237" s="103"/>
      <c r="D237" s="79"/>
      <c r="E237" s="99"/>
      <c r="F237" s="99">
        <v>64</v>
      </c>
      <c r="G237" s="99">
        <v>24</v>
      </c>
      <c r="H237" s="99">
        <v>0.3</v>
      </c>
      <c r="I237" s="99"/>
      <c r="J237" s="99"/>
      <c r="K237" s="99"/>
      <c r="L237" s="99"/>
      <c r="M237" s="99">
        <f>PRODUCT(F237:K237)</f>
        <v>460.79999999999995</v>
      </c>
      <c r="N237" s="80"/>
    </row>
    <row r="238" spans="1:14" s="100" customFormat="1">
      <c r="A238" s="98"/>
      <c r="B238" s="97"/>
      <c r="C238" s="103"/>
      <c r="D238" s="79"/>
      <c r="E238" s="99"/>
      <c r="F238" s="99"/>
      <c r="G238" s="99"/>
      <c r="H238" s="99"/>
      <c r="I238" s="99"/>
      <c r="J238" s="99"/>
      <c r="K238" s="99"/>
      <c r="L238" s="99"/>
      <c r="M238" s="99"/>
      <c r="N238" s="80"/>
    </row>
    <row r="239" spans="1:14" s="100" customFormat="1">
      <c r="A239" s="98"/>
      <c r="B239" s="97"/>
      <c r="C239" s="103"/>
      <c r="D239" s="79"/>
      <c r="E239" s="99"/>
      <c r="F239" s="99"/>
      <c r="G239" s="99"/>
      <c r="H239" s="99"/>
      <c r="I239" s="99"/>
      <c r="J239" s="99"/>
      <c r="K239" s="99"/>
      <c r="L239" s="99"/>
      <c r="M239" s="90">
        <f>M236-M237</f>
        <v>319.23000000000013</v>
      </c>
      <c r="N239" s="80"/>
    </row>
    <row r="240" spans="1:14" s="100" customFormat="1">
      <c r="A240" s="98"/>
      <c r="B240" s="97"/>
      <c r="C240" s="103"/>
      <c r="D240" s="79"/>
      <c r="E240" s="99"/>
      <c r="F240" s="99"/>
      <c r="G240" s="99"/>
      <c r="H240" s="99"/>
      <c r="I240" s="99"/>
      <c r="J240" s="99"/>
      <c r="K240" s="99"/>
      <c r="L240" s="99"/>
      <c r="M240" s="99"/>
      <c r="N240" s="80"/>
    </row>
    <row r="241" spans="1:13" ht="33.6">
      <c r="A241" s="34" t="s">
        <v>675</v>
      </c>
      <c r="B241" s="12" t="s">
        <v>676</v>
      </c>
      <c r="C241" s="37"/>
      <c r="D241" s="79"/>
      <c r="E241" s="52"/>
      <c r="F241" s="52"/>
      <c r="G241" s="52"/>
      <c r="H241" s="52"/>
      <c r="I241" s="52"/>
      <c r="J241" s="52"/>
      <c r="K241" s="52"/>
      <c r="L241" s="52"/>
      <c r="M241" s="52"/>
    </row>
    <row r="242" spans="1:13" ht="17.45">
      <c r="A242" s="29" t="s">
        <v>677</v>
      </c>
      <c r="B242" s="38" t="s">
        <v>678</v>
      </c>
      <c r="C242" s="29" t="s">
        <v>25</v>
      </c>
      <c r="D242" s="79"/>
      <c r="E242" s="52"/>
      <c r="F242" s="52"/>
      <c r="G242" s="52"/>
      <c r="H242" s="52"/>
      <c r="I242" s="52"/>
      <c r="J242" s="52"/>
      <c r="K242" s="52"/>
      <c r="L242" s="52"/>
      <c r="M242" s="90">
        <v>0</v>
      </c>
    </row>
    <row r="243" spans="1:13">
      <c r="A243" s="34" t="s">
        <v>69</v>
      </c>
      <c r="B243" s="39" t="s">
        <v>70</v>
      </c>
      <c r="C243" s="37"/>
      <c r="D243" s="79"/>
      <c r="E243" s="52"/>
      <c r="F243" s="52"/>
      <c r="G243" s="52"/>
      <c r="H243" s="52"/>
      <c r="I243" s="52"/>
      <c r="J243" s="52"/>
      <c r="K243" s="52"/>
      <c r="L243" s="52"/>
      <c r="M243" s="52"/>
    </row>
    <row r="244" spans="1:13" ht="17.45">
      <c r="A244" s="29" t="s">
        <v>71</v>
      </c>
      <c r="B244" s="40" t="s">
        <v>72</v>
      </c>
      <c r="C244" s="37" t="s">
        <v>73</v>
      </c>
      <c r="D244" s="79"/>
      <c r="E244" s="52"/>
      <c r="F244" s="52"/>
      <c r="G244" s="52"/>
      <c r="H244" s="52"/>
      <c r="I244" s="52"/>
      <c r="J244" s="52"/>
      <c r="K244" s="52"/>
      <c r="L244" s="52"/>
      <c r="M244" s="52"/>
    </row>
    <row r="245" spans="1:13">
      <c r="A245" s="29"/>
      <c r="B245" s="12" t="s">
        <v>621</v>
      </c>
      <c r="C245" s="29"/>
      <c r="D245" s="79"/>
      <c r="E245" s="52"/>
      <c r="F245" s="52"/>
      <c r="G245" s="52"/>
      <c r="H245" s="52"/>
      <c r="I245" s="52"/>
      <c r="J245" s="52"/>
      <c r="K245" s="52"/>
      <c r="L245" s="52"/>
      <c r="M245" s="52"/>
    </row>
    <row r="246" spans="1:13">
      <c r="A246" s="29"/>
      <c r="B246" s="43" t="s">
        <v>622</v>
      </c>
      <c r="C246" s="29"/>
      <c r="D246" s="79"/>
      <c r="E246" s="52" t="s">
        <v>554</v>
      </c>
      <c r="F246" s="52">
        <v>1</v>
      </c>
      <c r="G246" s="52">
        <v>5.4</v>
      </c>
      <c r="H246" s="52">
        <v>0.21</v>
      </c>
      <c r="I246" s="85">
        <v>0.25</v>
      </c>
      <c r="J246" s="52"/>
      <c r="K246" s="52"/>
      <c r="L246" s="52"/>
      <c r="M246" s="52">
        <f t="shared" ref="M246:M255" si="16">PRODUCT(F246:L246)</f>
        <v>0.28350000000000003</v>
      </c>
    </row>
    <row r="247" spans="1:13">
      <c r="A247" s="29"/>
      <c r="B247" s="43" t="s">
        <v>623</v>
      </c>
      <c r="C247" s="29"/>
      <c r="D247" s="79"/>
      <c r="E247" s="52"/>
      <c r="F247" s="52">
        <v>1</v>
      </c>
      <c r="G247" s="52">
        <v>18.25</v>
      </c>
      <c r="H247" s="52">
        <v>0.4</v>
      </c>
      <c r="I247" s="85">
        <v>0.25</v>
      </c>
      <c r="J247" s="52"/>
      <c r="K247" s="52"/>
      <c r="L247" s="52"/>
      <c r="M247" s="52">
        <f t="shared" si="16"/>
        <v>1.8250000000000002</v>
      </c>
    </row>
    <row r="248" spans="1:13">
      <c r="A248" s="29"/>
      <c r="B248" s="43" t="s">
        <v>624</v>
      </c>
      <c r="C248" s="29"/>
      <c r="D248" s="79"/>
      <c r="E248" s="52"/>
      <c r="F248" s="52">
        <v>1</v>
      </c>
      <c r="G248" s="52">
        <v>3.1</v>
      </c>
      <c r="H248" s="52">
        <v>0.21</v>
      </c>
      <c r="I248" s="85">
        <v>0.25</v>
      </c>
      <c r="J248" s="52"/>
      <c r="K248" s="52"/>
      <c r="L248" s="52"/>
      <c r="M248" s="52">
        <f t="shared" si="16"/>
        <v>0.16275000000000001</v>
      </c>
    </row>
    <row r="249" spans="1:13">
      <c r="A249" s="29"/>
      <c r="B249" s="43" t="s">
        <v>625</v>
      </c>
      <c r="C249" s="29"/>
      <c r="D249" s="79"/>
      <c r="E249" s="52"/>
      <c r="F249" s="52">
        <v>1</v>
      </c>
      <c r="G249" s="52">
        <v>10.8</v>
      </c>
      <c r="H249" s="52">
        <v>0.21</v>
      </c>
      <c r="I249" s="85">
        <v>0.25</v>
      </c>
      <c r="J249" s="52"/>
      <c r="K249" s="52"/>
      <c r="L249" s="52"/>
      <c r="M249" s="52">
        <f t="shared" si="16"/>
        <v>0.56700000000000006</v>
      </c>
    </row>
    <row r="250" spans="1:13">
      <c r="A250" s="29"/>
      <c r="B250" s="43" t="s">
        <v>626</v>
      </c>
      <c r="C250" s="29"/>
      <c r="D250" s="79"/>
      <c r="E250" s="52"/>
      <c r="F250" s="52">
        <v>1</v>
      </c>
      <c r="G250" s="52">
        <v>2</v>
      </c>
      <c r="H250" s="52">
        <v>0.21</v>
      </c>
      <c r="I250" s="85">
        <v>0.25</v>
      </c>
      <c r="J250" s="52"/>
      <c r="K250" s="52"/>
      <c r="L250" s="52"/>
      <c r="M250" s="52">
        <f t="shared" si="16"/>
        <v>0.105</v>
      </c>
    </row>
    <row r="251" spans="1:13">
      <c r="A251" s="29"/>
      <c r="B251" s="43" t="s">
        <v>627</v>
      </c>
      <c r="C251" s="29"/>
      <c r="D251" s="79"/>
      <c r="E251" s="52"/>
      <c r="F251" s="52">
        <v>1</v>
      </c>
      <c r="G251" s="52">
        <v>10.8</v>
      </c>
      <c r="H251" s="52">
        <v>0.21</v>
      </c>
      <c r="I251" s="85">
        <v>0.25</v>
      </c>
      <c r="J251" s="52"/>
      <c r="K251" s="52"/>
      <c r="L251" s="52"/>
      <c r="M251" s="52">
        <f t="shared" si="16"/>
        <v>0.56700000000000006</v>
      </c>
    </row>
    <row r="252" spans="1:13">
      <c r="A252" s="29"/>
      <c r="B252" s="12" t="s">
        <v>628</v>
      </c>
      <c r="C252" s="29"/>
      <c r="D252" s="79"/>
      <c r="E252" s="52"/>
      <c r="F252" s="52">
        <v>1</v>
      </c>
      <c r="G252" s="52">
        <v>32.5</v>
      </c>
      <c r="H252" s="52">
        <v>0.21</v>
      </c>
      <c r="I252" s="85">
        <v>0.25</v>
      </c>
      <c r="J252" s="52"/>
      <c r="K252" s="52"/>
      <c r="L252" s="52"/>
      <c r="M252" s="52">
        <f t="shared" si="16"/>
        <v>1.70625</v>
      </c>
    </row>
    <row r="253" spans="1:13">
      <c r="A253" s="29"/>
      <c r="B253" s="18" t="s">
        <v>629</v>
      </c>
      <c r="C253" s="29"/>
      <c r="D253" s="79"/>
      <c r="E253" s="52"/>
      <c r="F253" s="52">
        <v>1</v>
      </c>
      <c r="G253" s="52">
        <f>15.4-6.2</f>
        <v>9.1999999999999993</v>
      </c>
      <c r="H253" s="52">
        <v>0.21</v>
      </c>
      <c r="I253" s="85">
        <v>0.25</v>
      </c>
      <c r="J253" s="52"/>
      <c r="K253" s="52"/>
      <c r="L253" s="52"/>
      <c r="M253" s="52">
        <f t="shared" si="16"/>
        <v>0.48299999999999993</v>
      </c>
    </row>
    <row r="254" spans="1:13">
      <c r="A254" s="29"/>
      <c r="B254" s="18" t="s">
        <v>630</v>
      </c>
      <c r="C254" s="29"/>
      <c r="D254" s="79"/>
      <c r="E254" s="52"/>
      <c r="F254" s="52">
        <v>1</v>
      </c>
      <c r="G254" s="52">
        <v>5</v>
      </c>
      <c r="H254" s="52">
        <v>0.21</v>
      </c>
      <c r="I254" s="85">
        <v>0.25</v>
      </c>
      <c r="J254" s="52"/>
      <c r="K254" s="52"/>
      <c r="L254" s="52"/>
      <c r="M254" s="52">
        <f t="shared" si="16"/>
        <v>0.26250000000000001</v>
      </c>
    </row>
    <row r="255" spans="1:13">
      <c r="A255" s="29"/>
      <c r="B255" s="18" t="s">
        <v>631</v>
      </c>
      <c r="C255" s="29"/>
      <c r="D255" s="79"/>
      <c r="E255" s="52"/>
      <c r="F255" s="52">
        <v>1</v>
      </c>
      <c r="G255" s="52">
        <v>1.8</v>
      </c>
      <c r="H255" s="52">
        <v>0.21</v>
      </c>
      <c r="I255" s="85">
        <v>0.25</v>
      </c>
      <c r="J255" s="52"/>
      <c r="K255" s="52"/>
      <c r="L255" s="52"/>
      <c r="M255" s="52">
        <f t="shared" si="16"/>
        <v>9.4500000000000001E-2</v>
      </c>
    </row>
    <row r="256" spans="1:13">
      <c r="A256" s="29"/>
      <c r="B256" s="12" t="s">
        <v>632</v>
      </c>
      <c r="C256" s="29"/>
      <c r="D256" s="79"/>
      <c r="E256" s="52"/>
      <c r="F256" s="52"/>
      <c r="G256" s="52"/>
      <c r="H256" s="52"/>
      <c r="I256" s="85"/>
      <c r="J256" s="52"/>
      <c r="K256" s="52"/>
      <c r="L256" s="52"/>
      <c r="M256" s="52"/>
    </row>
    <row r="257" spans="1:13">
      <c r="A257" s="29"/>
      <c r="B257" s="43" t="s">
        <v>633</v>
      </c>
      <c r="C257" s="29"/>
      <c r="D257" s="79"/>
      <c r="E257" s="52"/>
      <c r="F257" s="52">
        <v>1</v>
      </c>
      <c r="G257" s="52">
        <v>22.9</v>
      </c>
      <c r="H257" s="52">
        <v>0.21</v>
      </c>
      <c r="I257" s="85">
        <v>0.25</v>
      </c>
      <c r="J257" s="52"/>
      <c r="K257" s="52"/>
      <c r="L257" s="52"/>
      <c r="M257" s="52">
        <f t="shared" ref="M257:M266" si="17">PRODUCT(F257:L257)</f>
        <v>1.2022499999999998</v>
      </c>
    </row>
    <row r="258" spans="1:13">
      <c r="A258" s="29"/>
      <c r="B258" s="43"/>
      <c r="C258" s="29"/>
      <c r="D258" s="79"/>
      <c r="E258" s="52"/>
      <c r="F258" s="52">
        <v>2</v>
      </c>
      <c r="G258" s="52">
        <v>5.3</v>
      </c>
      <c r="H258" s="52">
        <v>0.21</v>
      </c>
      <c r="I258" s="85">
        <v>0.25</v>
      </c>
      <c r="J258" s="52"/>
      <c r="K258" s="52"/>
      <c r="L258" s="52"/>
      <c r="M258" s="52">
        <f t="shared" si="17"/>
        <v>0.55649999999999999</v>
      </c>
    </row>
    <row r="259" spans="1:13">
      <c r="A259" s="29"/>
      <c r="B259" s="43"/>
      <c r="C259" s="29"/>
      <c r="D259" s="79"/>
      <c r="E259" s="52"/>
      <c r="F259" s="52">
        <v>1</v>
      </c>
      <c r="G259" s="52">
        <v>1.7</v>
      </c>
      <c r="H259" s="52">
        <v>0.21</v>
      </c>
      <c r="I259" s="85">
        <v>0.25</v>
      </c>
      <c r="J259" s="52"/>
      <c r="K259" s="52"/>
      <c r="L259" s="52"/>
      <c r="M259" s="52">
        <f t="shared" si="17"/>
        <v>8.9249999999999996E-2</v>
      </c>
    </row>
    <row r="260" spans="1:13">
      <c r="A260" s="29"/>
      <c r="B260" s="43" t="s">
        <v>634</v>
      </c>
      <c r="C260" s="29"/>
      <c r="D260" s="79"/>
      <c r="E260" s="52"/>
      <c r="F260" s="52">
        <v>1</v>
      </c>
      <c r="G260" s="52">
        <v>9.6999999999999993</v>
      </c>
      <c r="H260" s="52">
        <v>0.21</v>
      </c>
      <c r="I260" s="85">
        <v>0.25</v>
      </c>
      <c r="J260" s="52"/>
      <c r="K260" s="52"/>
      <c r="L260" s="52"/>
      <c r="M260" s="52">
        <f t="shared" si="17"/>
        <v>0.50924999999999998</v>
      </c>
    </row>
    <row r="261" spans="1:13">
      <c r="A261" s="29"/>
      <c r="B261" s="43" t="s">
        <v>635</v>
      </c>
      <c r="C261" s="29"/>
      <c r="D261" s="79"/>
      <c r="E261" s="52"/>
      <c r="F261" s="52">
        <v>1</v>
      </c>
      <c r="G261" s="52">
        <v>20.5</v>
      </c>
      <c r="H261" s="52">
        <v>0.21</v>
      </c>
      <c r="I261" s="85">
        <v>0.25</v>
      </c>
      <c r="J261" s="52"/>
      <c r="K261" s="52"/>
      <c r="L261" s="52"/>
      <c r="M261" s="52">
        <f t="shared" si="17"/>
        <v>1.0762499999999999</v>
      </c>
    </row>
    <row r="262" spans="1:13">
      <c r="A262" s="29"/>
      <c r="B262" s="43" t="s">
        <v>636</v>
      </c>
      <c r="C262" s="29"/>
      <c r="D262" s="79"/>
      <c r="E262" s="52"/>
      <c r="F262" s="52">
        <v>1</v>
      </c>
      <c r="G262" s="52">
        <v>25.6</v>
      </c>
      <c r="H262" s="52">
        <v>0.21</v>
      </c>
      <c r="I262" s="85">
        <v>0.25</v>
      </c>
      <c r="J262" s="52"/>
      <c r="K262" s="52"/>
      <c r="L262" s="52"/>
      <c r="M262" s="52">
        <f t="shared" si="17"/>
        <v>1.3440000000000001</v>
      </c>
    </row>
    <row r="263" spans="1:13">
      <c r="A263" s="29"/>
      <c r="B263" s="43" t="s">
        <v>637</v>
      </c>
      <c r="C263" s="29"/>
      <c r="D263" s="79"/>
      <c r="E263" s="52"/>
      <c r="F263" s="52">
        <v>2</v>
      </c>
      <c r="G263" s="52">
        <v>1.9</v>
      </c>
      <c r="H263" s="52">
        <v>0.21</v>
      </c>
      <c r="I263" s="85">
        <v>0.25</v>
      </c>
      <c r="J263" s="52"/>
      <c r="K263" s="52"/>
      <c r="L263" s="52"/>
      <c r="M263" s="52">
        <f t="shared" si="17"/>
        <v>0.19949999999999998</v>
      </c>
    </row>
    <row r="264" spans="1:13">
      <c r="A264" s="29"/>
      <c r="B264" s="43" t="s">
        <v>638</v>
      </c>
      <c r="C264" s="29"/>
      <c r="D264" s="79"/>
      <c r="E264" s="52"/>
      <c r="F264" s="52">
        <v>1</v>
      </c>
      <c r="G264" s="52">
        <v>17</v>
      </c>
      <c r="H264" s="52">
        <v>0.21</v>
      </c>
      <c r="I264" s="85">
        <v>0.25</v>
      </c>
      <c r="J264" s="52"/>
      <c r="K264" s="52"/>
      <c r="L264" s="52"/>
      <c r="M264" s="52">
        <f t="shared" si="17"/>
        <v>0.89249999999999996</v>
      </c>
    </row>
    <row r="265" spans="1:13">
      <c r="A265" s="29"/>
      <c r="B265" s="43"/>
      <c r="C265" s="29"/>
      <c r="D265" s="79"/>
      <c r="E265" s="52"/>
      <c r="F265" s="52">
        <v>1</v>
      </c>
      <c r="G265" s="52">
        <v>3.6</v>
      </c>
      <c r="H265" s="52">
        <v>0.21</v>
      </c>
      <c r="I265" s="85">
        <v>0.25</v>
      </c>
      <c r="J265" s="52"/>
      <c r="K265" s="52"/>
      <c r="L265" s="52"/>
      <c r="M265" s="52">
        <f t="shared" si="17"/>
        <v>0.189</v>
      </c>
    </row>
    <row r="266" spans="1:13">
      <c r="A266" s="29"/>
      <c r="B266" s="43" t="s">
        <v>639</v>
      </c>
      <c r="C266" s="29"/>
      <c r="D266" s="79"/>
      <c r="E266" s="52"/>
      <c r="F266" s="52">
        <v>1</v>
      </c>
      <c r="G266" s="52">
        <v>2.4</v>
      </c>
      <c r="H266" s="52">
        <v>0.21</v>
      </c>
      <c r="I266" s="85">
        <v>0.25</v>
      </c>
      <c r="J266" s="52"/>
      <c r="K266" s="52"/>
      <c r="L266" s="52"/>
      <c r="M266" s="52">
        <f t="shared" si="17"/>
        <v>0.126</v>
      </c>
    </row>
    <row r="267" spans="1:13">
      <c r="A267" s="29"/>
      <c r="B267" s="12" t="s">
        <v>640</v>
      </c>
      <c r="C267" s="29"/>
      <c r="D267" s="79"/>
      <c r="E267" s="52"/>
      <c r="F267" s="52"/>
      <c r="G267" s="52"/>
      <c r="H267" s="52"/>
      <c r="I267" s="85"/>
      <c r="J267" s="52"/>
      <c r="K267" s="52"/>
      <c r="L267" s="52"/>
      <c r="M267" s="52"/>
    </row>
    <row r="268" spans="1:13">
      <c r="A268" s="29"/>
      <c r="B268" s="43" t="s">
        <v>641</v>
      </c>
      <c r="C268" s="29"/>
      <c r="D268" s="79"/>
      <c r="E268" s="52"/>
      <c r="F268" s="52">
        <v>1</v>
      </c>
      <c r="G268" s="52">
        <v>11.9</v>
      </c>
      <c r="H268" s="52">
        <v>0.21</v>
      </c>
      <c r="I268" s="85">
        <v>0.25</v>
      </c>
      <c r="J268" s="52"/>
      <c r="K268" s="52"/>
      <c r="L268" s="52"/>
      <c r="M268" s="52">
        <f t="shared" ref="M268:M282" si="18">PRODUCT(F268:L268)</f>
        <v>0.62475000000000003</v>
      </c>
    </row>
    <row r="269" spans="1:13">
      <c r="A269" s="29"/>
      <c r="B269" s="43" t="s">
        <v>634</v>
      </c>
      <c r="C269" s="29"/>
      <c r="D269" s="79"/>
      <c r="E269" s="52"/>
      <c r="F269" s="52">
        <v>1</v>
      </c>
      <c r="G269" s="52">
        <v>13.6</v>
      </c>
      <c r="H269" s="52">
        <v>0.21</v>
      </c>
      <c r="I269" s="85">
        <v>0.25</v>
      </c>
      <c r="J269" s="52"/>
      <c r="K269" s="52"/>
      <c r="L269" s="52"/>
      <c r="M269" s="52">
        <f t="shared" si="18"/>
        <v>0.71399999999999997</v>
      </c>
    </row>
    <row r="270" spans="1:13">
      <c r="A270" s="29"/>
      <c r="B270" s="43" t="s">
        <v>630</v>
      </c>
      <c r="C270" s="29"/>
      <c r="D270" s="79"/>
      <c r="E270" s="52"/>
      <c r="F270" s="52">
        <v>1</v>
      </c>
      <c r="G270" s="52">
        <v>5</v>
      </c>
      <c r="H270" s="52">
        <v>0.21</v>
      </c>
      <c r="I270" s="85">
        <v>0.25</v>
      </c>
      <c r="J270" s="52"/>
      <c r="K270" s="52"/>
      <c r="L270" s="52"/>
      <c r="M270" s="52">
        <f t="shared" si="18"/>
        <v>0.26250000000000001</v>
      </c>
    </row>
    <row r="271" spans="1:13">
      <c r="A271" s="29"/>
      <c r="B271" s="43" t="s">
        <v>642</v>
      </c>
      <c r="C271" s="29"/>
      <c r="D271" s="79"/>
      <c r="E271" s="52"/>
      <c r="F271" s="52">
        <v>1</v>
      </c>
      <c r="G271" s="52">
        <v>38.1</v>
      </c>
      <c r="H271" s="52">
        <v>0.21</v>
      </c>
      <c r="I271" s="85">
        <v>0.25</v>
      </c>
      <c r="J271" s="52"/>
      <c r="K271" s="52"/>
      <c r="L271" s="52"/>
      <c r="M271" s="52">
        <f t="shared" si="18"/>
        <v>2.0002499999999999</v>
      </c>
    </row>
    <row r="272" spans="1:13">
      <c r="A272" s="29"/>
      <c r="B272" s="43"/>
      <c r="C272" s="29"/>
      <c r="D272" s="79"/>
      <c r="E272" s="52"/>
      <c r="F272" s="52">
        <v>1</v>
      </c>
      <c r="G272" s="52">
        <v>3.9</v>
      </c>
      <c r="H272" s="52">
        <v>0.21</v>
      </c>
      <c r="I272" s="85">
        <v>0.25</v>
      </c>
      <c r="J272" s="52"/>
      <c r="K272" s="52"/>
      <c r="L272" s="52"/>
      <c r="M272" s="52">
        <f t="shared" si="18"/>
        <v>0.20474999999999999</v>
      </c>
    </row>
    <row r="273" spans="1:13">
      <c r="A273" s="29"/>
      <c r="B273" s="43"/>
      <c r="C273" s="29"/>
      <c r="D273" s="79"/>
      <c r="E273" s="52"/>
      <c r="F273" s="52">
        <v>1</v>
      </c>
      <c r="G273" s="52">
        <v>13.7</v>
      </c>
      <c r="H273" s="52">
        <v>0.21</v>
      </c>
      <c r="I273" s="85">
        <v>0.25</v>
      </c>
      <c r="J273" s="52"/>
      <c r="K273" s="52"/>
      <c r="L273" s="52"/>
      <c r="M273" s="52">
        <f t="shared" si="18"/>
        <v>0.71924999999999994</v>
      </c>
    </row>
    <row r="274" spans="1:13">
      <c r="A274" s="29"/>
      <c r="B274" s="43" t="s">
        <v>643</v>
      </c>
      <c r="C274" s="29"/>
      <c r="D274" s="79"/>
      <c r="E274" s="52"/>
      <c r="F274" s="52">
        <v>1</v>
      </c>
      <c r="G274" s="52">
        <f>16+2.3</f>
        <v>18.3</v>
      </c>
      <c r="H274" s="52">
        <v>0.21</v>
      </c>
      <c r="I274" s="85">
        <v>0.25</v>
      </c>
      <c r="J274" s="52"/>
      <c r="K274" s="52"/>
      <c r="L274" s="52"/>
      <c r="M274" s="52">
        <f t="shared" si="18"/>
        <v>0.96074999999999999</v>
      </c>
    </row>
    <row r="275" spans="1:13">
      <c r="A275" s="29"/>
      <c r="B275" s="43" t="s">
        <v>644</v>
      </c>
      <c r="C275" s="29"/>
      <c r="D275" s="79"/>
      <c r="E275" s="52"/>
      <c r="F275" s="52">
        <v>1</v>
      </c>
      <c r="G275" s="52">
        <v>16.600000000000001</v>
      </c>
      <c r="H275" s="52">
        <v>0.21</v>
      </c>
      <c r="I275" s="85">
        <v>0.25</v>
      </c>
      <c r="J275" s="52"/>
      <c r="K275" s="52"/>
      <c r="L275" s="52"/>
      <c r="M275" s="52">
        <f t="shared" si="18"/>
        <v>0.87150000000000005</v>
      </c>
    </row>
    <row r="276" spans="1:13">
      <c r="A276" s="29"/>
      <c r="B276" s="43" t="s">
        <v>645</v>
      </c>
      <c r="C276" s="29"/>
      <c r="D276" s="79"/>
      <c r="E276" s="52"/>
      <c r="F276" s="52">
        <v>1</v>
      </c>
      <c r="G276" s="52">
        <v>11.3</v>
      </c>
      <c r="H276" s="52">
        <v>0.21</v>
      </c>
      <c r="I276" s="85">
        <v>0.25</v>
      </c>
      <c r="J276" s="52"/>
      <c r="K276" s="52"/>
      <c r="L276" s="52"/>
      <c r="M276" s="52">
        <f t="shared" si="18"/>
        <v>0.59325000000000006</v>
      </c>
    </row>
    <row r="277" spans="1:13">
      <c r="A277" s="29"/>
      <c r="B277" s="43" t="s">
        <v>646</v>
      </c>
      <c r="C277" s="29"/>
      <c r="D277" s="79"/>
      <c r="E277" s="52"/>
      <c r="F277" s="52">
        <v>1</v>
      </c>
      <c r="G277" s="52">
        <v>10.9</v>
      </c>
      <c r="H277" s="52">
        <v>0.21</v>
      </c>
      <c r="I277" s="85">
        <v>0.25</v>
      </c>
      <c r="J277" s="52"/>
      <c r="K277" s="52"/>
      <c r="L277" s="52"/>
      <c r="M277" s="52">
        <f t="shared" si="18"/>
        <v>0.57225000000000004</v>
      </c>
    </row>
    <row r="278" spans="1:13">
      <c r="A278" s="29"/>
      <c r="B278" s="43" t="s">
        <v>647</v>
      </c>
      <c r="C278" s="29"/>
      <c r="D278" s="79"/>
      <c r="E278" s="52"/>
      <c r="F278" s="52">
        <v>1</v>
      </c>
      <c r="G278" s="52">
        <v>11.9</v>
      </c>
      <c r="H278" s="52">
        <v>0.21</v>
      </c>
      <c r="I278" s="85">
        <v>0.25</v>
      </c>
      <c r="J278" s="52"/>
      <c r="K278" s="52"/>
      <c r="L278" s="52"/>
      <c r="M278" s="52">
        <f t="shared" si="18"/>
        <v>0.62475000000000003</v>
      </c>
    </row>
    <row r="279" spans="1:13">
      <c r="A279" s="29"/>
      <c r="B279" s="43"/>
      <c r="C279" s="29"/>
      <c r="D279" s="79"/>
      <c r="E279" s="52"/>
      <c r="F279" s="52">
        <v>1</v>
      </c>
      <c r="G279" s="52">
        <v>7.1</v>
      </c>
      <c r="H279" s="52">
        <v>0.21</v>
      </c>
      <c r="I279" s="85">
        <v>0.25</v>
      </c>
      <c r="J279" s="52"/>
      <c r="K279" s="52"/>
      <c r="L279" s="52"/>
      <c r="M279" s="52">
        <f t="shared" si="18"/>
        <v>0.37274999999999997</v>
      </c>
    </row>
    <row r="280" spans="1:13">
      <c r="A280" s="29"/>
      <c r="B280" s="43" t="s">
        <v>648</v>
      </c>
      <c r="C280" s="29"/>
      <c r="D280" s="79"/>
      <c r="E280" s="52"/>
      <c r="F280" s="52">
        <v>1</v>
      </c>
      <c r="G280" s="52">
        <v>16.8</v>
      </c>
      <c r="H280" s="52">
        <v>0.21</v>
      </c>
      <c r="I280" s="85">
        <v>0.25</v>
      </c>
      <c r="J280" s="52"/>
      <c r="K280" s="52"/>
      <c r="L280" s="52"/>
      <c r="M280" s="52">
        <f t="shared" si="18"/>
        <v>0.88200000000000001</v>
      </c>
    </row>
    <row r="281" spans="1:13">
      <c r="A281" s="29"/>
      <c r="B281" s="43" t="s">
        <v>649</v>
      </c>
      <c r="C281" s="29"/>
      <c r="D281" s="79"/>
      <c r="E281" s="52"/>
      <c r="F281" s="52">
        <v>2</v>
      </c>
      <c r="G281" s="52">
        <v>4.4000000000000004</v>
      </c>
      <c r="H281" s="52">
        <v>0.21</v>
      </c>
      <c r="I281" s="85">
        <v>0.25</v>
      </c>
      <c r="J281" s="52"/>
      <c r="K281" s="52"/>
      <c r="L281" s="52"/>
      <c r="M281" s="52">
        <f t="shared" si="18"/>
        <v>0.46200000000000002</v>
      </c>
    </row>
    <row r="282" spans="1:13">
      <c r="A282" s="29"/>
      <c r="B282" s="43"/>
      <c r="C282" s="29"/>
      <c r="D282" s="79"/>
      <c r="E282" s="52"/>
      <c r="F282" s="52">
        <v>1</v>
      </c>
      <c r="G282" s="52">
        <v>4.5</v>
      </c>
      <c r="H282" s="52">
        <v>0.21</v>
      </c>
      <c r="I282" s="85">
        <v>0.25</v>
      </c>
      <c r="J282" s="52"/>
      <c r="K282" s="52"/>
      <c r="L282" s="52"/>
      <c r="M282" s="52">
        <f t="shared" si="18"/>
        <v>0.23624999999999999</v>
      </c>
    </row>
    <row r="283" spans="1:13">
      <c r="A283" s="29"/>
      <c r="B283" s="86" t="s">
        <v>650</v>
      </c>
      <c r="C283" s="87"/>
      <c r="D283" s="88"/>
      <c r="E283" s="89"/>
      <c r="F283" s="89"/>
      <c r="G283" s="89"/>
      <c r="H283" s="89"/>
      <c r="I283" s="89"/>
      <c r="J283" s="89"/>
      <c r="K283" s="89"/>
      <c r="L283" s="89"/>
      <c r="M283" s="90">
        <f>SUM(M246:M282)</f>
        <v>22.341999999999999</v>
      </c>
    </row>
    <row r="284" spans="1:13">
      <c r="A284" s="29"/>
      <c r="B284" s="40"/>
      <c r="C284" s="37"/>
      <c r="D284" s="79"/>
      <c r="E284" s="52"/>
      <c r="F284" s="52"/>
      <c r="G284" s="52"/>
      <c r="H284" s="52"/>
      <c r="I284" s="52"/>
      <c r="J284" s="52"/>
      <c r="K284" s="52"/>
      <c r="L284" s="52"/>
      <c r="M284" s="52"/>
    </row>
    <row r="285" spans="1:13" ht="17.45">
      <c r="A285" s="29" t="s">
        <v>679</v>
      </c>
      <c r="B285" s="38" t="s">
        <v>680</v>
      </c>
      <c r="C285" s="37" t="s">
        <v>73</v>
      </c>
      <c r="D285" s="79"/>
      <c r="E285" s="52"/>
      <c r="F285" s="52"/>
      <c r="G285" s="52"/>
      <c r="H285" s="52"/>
      <c r="I285" s="52"/>
      <c r="J285" s="52"/>
      <c r="K285" s="52"/>
      <c r="L285" s="52"/>
      <c r="M285" s="52">
        <v>0</v>
      </c>
    </row>
    <row r="286" spans="1:13">
      <c r="A286" s="34" t="s">
        <v>74</v>
      </c>
      <c r="B286" s="41" t="s">
        <v>75</v>
      </c>
      <c r="C286" s="37"/>
      <c r="D286" s="79"/>
      <c r="E286" s="52"/>
      <c r="F286" s="52"/>
      <c r="G286" s="52"/>
      <c r="H286" s="52"/>
      <c r="I286" s="52"/>
      <c r="J286" s="52"/>
      <c r="K286" s="52"/>
      <c r="L286" s="52"/>
      <c r="M286" s="52"/>
    </row>
    <row r="287" spans="1:13" ht="17.45">
      <c r="A287" s="29" t="s">
        <v>442</v>
      </c>
      <c r="B287" s="40" t="s">
        <v>443</v>
      </c>
      <c r="C287" s="37" t="s">
        <v>73</v>
      </c>
      <c r="D287" s="79"/>
      <c r="E287" s="52"/>
      <c r="F287" s="52"/>
      <c r="G287" s="52"/>
      <c r="H287" s="52"/>
      <c r="I287" s="52"/>
      <c r="J287" s="52"/>
      <c r="K287" s="52"/>
      <c r="L287" s="52"/>
      <c r="M287" s="52"/>
    </row>
    <row r="288" spans="1:13" ht="17.45">
      <c r="A288" s="29" t="s">
        <v>76</v>
      </c>
      <c r="B288" s="40" t="s">
        <v>77</v>
      </c>
      <c r="C288" s="37" t="s">
        <v>73</v>
      </c>
      <c r="D288" s="79"/>
      <c r="E288" s="52"/>
      <c r="F288" s="52"/>
      <c r="G288" s="52"/>
      <c r="H288" s="52"/>
      <c r="I288" s="52"/>
      <c r="J288" s="52"/>
      <c r="K288" s="52"/>
      <c r="L288" s="52"/>
      <c r="M288" s="52"/>
    </row>
    <row r="289" spans="1:13" ht="17.45">
      <c r="A289" s="87" t="s">
        <v>78</v>
      </c>
      <c r="B289" s="104" t="s">
        <v>79</v>
      </c>
      <c r="C289" s="105" t="s">
        <v>73</v>
      </c>
      <c r="D289" s="106"/>
      <c r="E289" s="106"/>
      <c r="F289" s="89">
        <v>2</v>
      </c>
      <c r="G289" s="89">
        <v>4</v>
      </c>
      <c r="H289" s="89">
        <v>2.5</v>
      </c>
      <c r="I289" s="89">
        <v>0.25</v>
      </c>
      <c r="J289" s="89"/>
      <c r="K289" s="89"/>
      <c r="L289" s="89"/>
      <c r="M289" s="90">
        <f t="shared" ref="M289" si="19">PRODUCT(F289:L289)</f>
        <v>5</v>
      </c>
    </row>
    <row r="290" spans="1:13">
      <c r="A290" s="29" t="s">
        <v>80</v>
      </c>
      <c r="B290" s="40" t="s">
        <v>681</v>
      </c>
      <c r="C290" s="37" t="s">
        <v>554</v>
      </c>
      <c r="D290" s="79"/>
      <c r="E290" s="52"/>
      <c r="F290" s="52"/>
      <c r="G290" s="52"/>
      <c r="H290" s="52"/>
      <c r="I290" s="52"/>
      <c r="J290" s="52"/>
      <c r="K290" s="52"/>
      <c r="L290" s="52"/>
      <c r="M290" s="52"/>
    </row>
    <row r="291" spans="1:13">
      <c r="A291" s="29"/>
      <c r="B291" s="40"/>
      <c r="C291" s="37"/>
      <c r="D291" s="79"/>
      <c r="E291" s="52"/>
      <c r="F291" s="52">
        <v>2</v>
      </c>
      <c r="G291" s="52">
        <f>3.4/0.05</f>
        <v>68</v>
      </c>
      <c r="H291" s="52">
        <v>1.5</v>
      </c>
      <c r="I291" s="52">
        <v>0.2</v>
      </c>
      <c r="J291" s="52"/>
      <c r="K291" s="52"/>
      <c r="L291" s="52"/>
      <c r="M291" s="52">
        <f t="shared" ref="M291:M292" si="20">PRODUCT(F291:L291)</f>
        <v>40.800000000000004</v>
      </c>
    </row>
    <row r="292" spans="1:13">
      <c r="A292" s="29"/>
      <c r="B292" s="107" t="s">
        <v>682</v>
      </c>
      <c r="C292" s="37"/>
      <c r="D292" s="79"/>
      <c r="E292" s="52"/>
      <c r="F292" s="52">
        <v>32</v>
      </c>
      <c r="G292" s="52">
        <v>0.2</v>
      </c>
      <c r="H292" s="52">
        <v>0.2</v>
      </c>
      <c r="I292" s="52">
        <v>3.2</v>
      </c>
      <c r="J292" s="52"/>
      <c r="K292" s="52"/>
      <c r="L292" s="52"/>
      <c r="M292" s="52">
        <f t="shared" si="20"/>
        <v>4.096000000000001</v>
      </c>
    </row>
    <row r="293" spans="1:13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>
        <f>SUM(M291:M292)</f>
        <v>44.896000000000008</v>
      </c>
    </row>
    <row r="294" spans="1:13">
      <c r="A294" s="29"/>
      <c r="B294" s="40"/>
      <c r="C294" s="37"/>
      <c r="D294" s="79"/>
      <c r="E294" s="52"/>
      <c r="F294" s="52"/>
      <c r="G294" s="52"/>
      <c r="H294" s="52"/>
      <c r="I294" s="52"/>
      <c r="J294" s="52"/>
      <c r="K294" s="52"/>
      <c r="L294" s="52"/>
      <c r="M294" s="52"/>
    </row>
    <row r="295" spans="1:13">
      <c r="A295" s="34" t="s">
        <v>444</v>
      </c>
      <c r="B295" s="39" t="s">
        <v>445</v>
      </c>
      <c r="C295" s="34"/>
      <c r="D295" s="79"/>
      <c r="E295" s="52"/>
      <c r="F295" s="52"/>
      <c r="G295" s="52"/>
      <c r="H295" s="52"/>
      <c r="I295" s="52"/>
      <c r="J295" s="52"/>
      <c r="K295" s="52"/>
      <c r="L295" s="52"/>
      <c r="M295" s="52"/>
    </row>
    <row r="296" spans="1:13">
      <c r="A296" s="29" t="s">
        <v>446</v>
      </c>
      <c r="B296" s="33" t="s">
        <v>447</v>
      </c>
      <c r="C296" s="29"/>
      <c r="D296" s="79"/>
      <c r="E296" s="52"/>
      <c r="F296" s="52"/>
      <c r="G296" s="52"/>
      <c r="H296" s="52"/>
      <c r="I296" s="52"/>
      <c r="J296" s="52"/>
      <c r="K296" s="52"/>
      <c r="L296" s="52"/>
      <c r="M296" s="52"/>
    </row>
    <row r="297" spans="1:13" ht="17.45">
      <c r="A297" s="29" t="s">
        <v>448</v>
      </c>
      <c r="B297" s="33" t="s">
        <v>449</v>
      </c>
      <c r="C297" s="29" t="s">
        <v>25</v>
      </c>
      <c r="D297" s="79"/>
      <c r="E297" s="52"/>
      <c r="F297" s="52"/>
      <c r="G297" s="52"/>
      <c r="H297" s="52"/>
      <c r="I297" s="52"/>
      <c r="J297" s="52"/>
      <c r="K297" s="52"/>
      <c r="L297" s="52"/>
      <c r="M297" s="52"/>
    </row>
    <row r="298" spans="1:13" ht="17.45">
      <c r="A298" s="29"/>
      <c r="B298" s="33"/>
      <c r="C298" s="29" t="s">
        <v>25</v>
      </c>
      <c r="D298" s="79"/>
      <c r="E298" s="52"/>
      <c r="F298" s="52">
        <v>74</v>
      </c>
      <c r="G298" s="52">
        <v>0.21</v>
      </c>
      <c r="H298" s="52">
        <v>0.21</v>
      </c>
      <c r="I298" s="52">
        <v>3.1</v>
      </c>
      <c r="J298" s="52"/>
      <c r="K298" s="52"/>
      <c r="L298" s="52"/>
      <c r="M298" s="90">
        <f t="shared" ref="M298" si="21">PRODUCT(F298:L298)</f>
        <v>10.116540000000001</v>
      </c>
    </row>
    <row r="299" spans="1:13">
      <c r="A299" s="29"/>
      <c r="B299" s="33"/>
      <c r="C299" s="29"/>
      <c r="D299" s="79"/>
      <c r="E299" s="52"/>
      <c r="F299" s="52"/>
      <c r="G299" s="52"/>
      <c r="H299" s="52"/>
      <c r="I299" s="52"/>
      <c r="J299" s="52"/>
      <c r="K299" s="52"/>
      <c r="L299" s="52"/>
      <c r="M299" s="52"/>
    </row>
    <row r="300" spans="1:13" ht="17.45">
      <c r="A300" s="29" t="s">
        <v>450</v>
      </c>
      <c r="B300" s="108" t="s">
        <v>451</v>
      </c>
      <c r="C300" s="29" t="s">
        <v>25</v>
      </c>
      <c r="D300" s="79"/>
      <c r="E300" s="52"/>
      <c r="F300" s="52">
        <v>74</v>
      </c>
      <c r="G300" s="52">
        <v>0.21</v>
      </c>
      <c r="H300" s="52">
        <v>0.21</v>
      </c>
      <c r="I300" s="52">
        <v>0.5</v>
      </c>
      <c r="J300" s="52"/>
      <c r="K300" s="52"/>
      <c r="L300" s="52"/>
      <c r="M300" s="90">
        <f t="shared" ref="M300" si="22">PRODUCT(F300:L300)</f>
        <v>1.6316999999999999</v>
      </c>
    </row>
    <row r="301" spans="1:13">
      <c r="A301" s="34" t="s">
        <v>452</v>
      </c>
      <c r="B301" s="16" t="s">
        <v>453</v>
      </c>
      <c r="C301" s="29"/>
      <c r="D301" s="79"/>
      <c r="E301" s="52"/>
      <c r="F301" s="52"/>
      <c r="G301" s="52"/>
      <c r="H301" s="52"/>
      <c r="I301" s="52" t="s">
        <v>683</v>
      </c>
      <c r="J301" s="52"/>
      <c r="K301" s="52"/>
      <c r="L301" s="52"/>
      <c r="M301" s="52"/>
    </row>
    <row r="302" spans="1:13" ht="17.45">
      <c r="A302" s="29" t="s">
        <v>454</v>
      </c>
      <c r="B302" s="33" t="s">
        <v>455</v>
      </c>
      <c r="C302" s="29" t="s">
        <v>25</v>
      </c>
      <c r="D302" s="79"/>
      <c r="E302" s="52"/>
      <c r="F302" s="52"/>
      <c r="G302" s="52"/>
      <c r="H302" s="52"/>
      <c r="I302" s="52"/>
      <c r="J302" s="52"/>
      <c r="K302" s="52"/>
      <c r="L302" s="52"/>
      <c r="M302" s="52"/>
    </row>
    <row r="303" spans="1:13">
      <c r="A303" s="29"/>
      <c r="B303" s="96" t="s">
        <v>656</v>
      </c>
      <c r="C303" s="29"/>
      <c r="D303" s="79"/>
      <c r="E303" s="52"/>
      <c r="F303" s="52"/>
      <c r="G303" s="52"/>
      <c r="H303" s="52"/>
      <c r="I303" s="52"/>
      <c r="J303" s="52"/>
      <c r="K303" s="52"/>
      <c r="L303" s="52"/>
      <c r="M303" s="52"/>
    </row>
    <row r="304" spans="1:13">
      <c r="A304" s="29"/>
      <c r="B304" s="19" t="s">
        <v>657</v>
      </c>
      <c r="C304" s="29" t="s">
        <v>164</v>
      </c>
      <c r="D304" s="79"/>
      <c r="E304" s="52"/>
      <c r="F304" s="52">
        <v>2</v>
      </c>
      <c r="G304" s="52">
        <v>0.57999999999999996</v>
      </c>
      <c r="H304" s="52">
        <v>0.1</v>
      </c>
      <c r="I304" s="52">
        <v>0.1</v>
      </c>
      <c r="J304" s="52"/>
      <c r="K304" s="52"/>
      <c r="L304" s="52"/>
      <c r="M304" s="52">
        <f>F304*(G304+0.1*2)*H304*I304</f>
        <v>1.5600000000000003E-2</v>
      </c>
    </row>
    <row r="305" spans="1:13">
      <c r="A305" s="29"/>
      <c r="B305" s="33" t="s">
        <v>658</v>
      </c>
      <c r="C305" s="29" t="s">
        <v>164</v>
      </c>
      <c r="D305" s="79"/>
      <c r="E305" s="52"/>
      <c r="F305" s="52">
        <v>4</v>
      </c>
      <c r="G305" s="52">
        <v>2.29</v>
      </c>
      <c r="H305" s="52">
        <v>0.1</v>
      </c>
      <c r="I305" s="52">
        <v>0.1</v>
      </c>
      <c r="J305" s="52"/>
      <c r="K305" s="52"/>
      <c r="L305" s="52"/>
      <c r="M305" s="52">
        <f>F305*(G305+0.2*2)*H305*I305</f>
        <v>0.10760000000000002</v>
      </c>
    </row>
    <row r="306" spans="1:13">
      <c r="A306" s="29"/>
      <c r="B306" s="19" t="s">
        <v>659</v>
      </c>
      <c r="C306" s="29" t="s">
        <v>164</v>
      </c>
      <c r="D306" s="79"/>
      <c r="E306" s="52"/>
      <c r="F306" s="52">
        <v>2</v>
      </c>
      <c r="G306" s="52">
        <v>2.29</v>
      </c>
      <c r="H306" s="52">
        <v>0.1</v>
      </c>
      <c r="I306" s="52">
        <v>0.1</v>
      </c>
      <c r="J306" s="52"/>
      <c r="K306" s="52"/>
      <c r="L306" s="52"/>
      <c r="M306" s="52">
        <f t="shared" ref="M306:M307" si="23">F306*(G306+0.2*2)*H306*I306</f>
        <v>5.3800000000000008E-2</v>
      </c>
    </row>
    <row r="307" spans="1:13">
      <c r="A307" s="29"/>
      <c r="B307" s="33" t="s">
        <v>660</v>
      </c>
      <c r="C307" s="29" t="s">
        <v>164</v>
      </c>
      <c r="D307" s="79"/>
      <c r="E307" s="52"/>
      <c r="F307" s="52">
        <v>2</v>
      </c>
      <c r="G307" s="52">
        <v>1.5</v>
      </c>
      <c r="H307" s="52">
        <v>0.1</v>
      </c>
      <c r="I307" s="52">
        <v>0.1</v>
      </c>
      <c r="J307" s="52"/>
      <c r="K307" s="52"/>
      <c r="L307" s="52"/>
      <c r="M307" s="52">
        <f t="shared" si="23"/>
        <v>3.8000000000000006E-2</v>
      </c>
    </row>
    <row r="308" spans="1:13">
      <c r="A308" s="29"/>
      <c r="B308" s="19" t="s">
        <v>661</v>
      </c>
      <c r="C308" s="29" t="s">
        <v>164</v>
      </c>
      <c r="D308" s="79"/>
      <c r="E308" s="52"/>
      <c r="F308" s="52">
        <v>3</v>
      </c>
      <c r="G308" s="52">
        <v>0.57999999999999996</v>
      </c>
      <c r="H308" s="52">
        <v>0.1</v>
      </c>
      <c r="I308" s="52">
        <v>0.1</v>
      </c>
      <c r="J308" s="52"/>
      <c r="K308" s="52"/>
      <c r="L308" s="52"/>
      <c r="M308" s="52">
        <f>F308*(G308+0.1*2)*H308*I308</f>
        <v>2.3400000000000001E-2</v>
      </c>
    </row>
    <row r="309" spans="1:13">
      <c r="A309" s="29"/>
      <c r="B309" s="33" t="s">
        <v>662</v>
      </c>
      <c r="C309" s="29" t="s">
        <v>164</v>
      </c>
      <c r="D309" s="79"/>
      <c r="E309" s="52"/>
      <c r="F309" s="52">
        <v>1</v>
      </c>
      <c r="G309" s="52">
        <v>1.1499999999999999</v>
      </c>
      <c r="H309" s="52">
        <v>0.1</v>
      </c>
      <c r="I309" s="52">
        <v>0.1</v>
      </c>
      <c r="J309" s="52"/>
      <c r="K309" s="52"/>
      <c r="L309" s="52"/>
      <c r="M309" s="52">
        <f t="shared" ref="M309:M310" si="24">F309*(G309+0.2*2)*H309*I309</f>
        <v>1.55E-2</v>
      </c>
    </row>
    <row r="310" spans="1:13">
      <c r="A310" s="29"/>
      <c r="B310" s="33" t="s">
        <v>663</v>
      </c>
      <c r="C310" s="29" t="s">
        <v>164</v>
      </c>
      <c r="D310" s="79"/>
      <c r="E310" s="52"/>
      <c r="F310" s="52">
        <v>1</v>
      </c>
      <c r="G310" s="52">
        <v>1.655</v>
      </c>
      <c r="H310" s="52">
        <v>0.1</v>
      </c>
      <c r="I310" s="52">
        <v>0.1</v>
      </c>
      <c r="J310" s="52"/>
      <c r="K310" s="52"/>
      <c r="L310" s="52"/>
      <c r="M310" s="52">
        <f t="shared" si="24"/>
        <v>2.0550000000000002E-2</v>
      </c>
    </row>
    <row r="311" spans="1:13">
      <c r="A311" s="29"/>
      <c r="B311" s="33" t="s">
        <v>664</v>
      </c>
      <c r="C311" s="29" t="s">
        <v>164</v>
      </c>
      <c r="D311" s="79"/>
      <c r="E311" s="52"/>
      <c r="F311" s="52">
        <v>1</v>
      </c>
      <c r="G311" s="52">
        <v>0.85</v>
      </c>
      <c r="H311" s="52">
        <v>0.1</v>
      </c>
      <c r="I311" s="52">
        <v>0.1</v>
      </c>
      <c r="J311" s="52"/>
      <c r="K311" s="52"/>
      <c r="L311" s="52"/>
      <c r="M311" s="52">
        <f>F311*(G311+0.1*2)*H311*I311</f>
        <v>1.0500000000000002E-2</v>
      </c>
    </row>
    <row r="312" spans="1:13">
      <c r="A312" s="29"/>
      <c r="B312" s="33"/>
      <c r="C312" s="29"/>
      <c r="D312" s="79"/>
      <c r="E312" s="52"/>
      <c r="F312" s="52"/>
      <c r="G312" s="52"/>
      <c r="H312" s="52"/>
      <c r="I312" s="52"/>
      <c r="J312" s="52"/>
      <c r="K312" s="52"/>
      <c r="L312" s="52"/>
      <c r="M312" s="52"/>
    </row>
    <row r="313" spans="1:13">
      <c r="A313" s="29"/>
      <c r="B313" s="96" t="s">
        <v>665</v>
      </c>
      <c r="C313" s="29"/>
      <c r="D313" s="79"/>
      <c r="E313" s="52"/>
      <c r="F313" s="52"/>
      <c r="G313" s="52"/>
      <c r="H313" s="52"/>
      <c r="I313" s="52"/>
      <c r="J313" s="52"/>
      <c r="K313" s="52"/>
      <c r="L313" s="52"/>
      <c r="M313" s="52"/>
    </row>
    <row r="314" spans="1:13">
      <c r="A314" s="29"/>
      <c r="B314" s="19" t="s">
        <v>657</v>
      </c>
      <c r="C314" s="29" t="s">
        <v>164</v>
      </c>
      <c r="D314" s="79"/>
      <c r="E314" s="52"/>
      <c r="F314" s="52">
        <v>2</v>
      </c>
      <c r="G314" s="52">
        <v>0.57999999999999996</v>
      </c>
      <c r="H314" s="52">
        <v>0.1</v>
      </c>
      <c r="I314" s="52">
        <v>0.1</v>
      </c>
      <c r="J314" s="52"/>
      <c r="K314" s="52"/>
      <c r="L314" s="52"/>
      <c r="M314" s="52">
        <f>F314*(G314+0.1*2)*H314*I314</f>
        <v>1.5600000000000003E-2</v>
      </c>
    </row>
    <row r="315" spans="1:13">
      <c r="A315" s="29"/>
      <c r="B315" s="33" t="s">
        <v>660</v>
      </c>
      <c r="C315" s="29" t="s">
        <v>164</v>
      </c>
      <c r="D315" s="79"/>
      <c r="E315" s="52"/>
      <c r="F315" s="52">
        <v>4</v>
      </c>
      <c r="G315" s="52">
        <v>1.5</v>
      </c>
      <c r="H315" s="52">
        <v>0.1</v>
      </c>
      <c r="I315" s="52">
        <v>0.1</v>
      </c>
      <c r="J315" s="52"/>
      <c r="K315" s="52"/>
      <c r="L315" s="52"/>
      <c r="M315" s="52">
        <f t="shared" ref="M315" si="25">F315*(G315+0.2*2)*H315*I315</f>
        <v>7.6000000000000012E-2</v>
      </c>
    </row>
    <row r="316" spans="1:13">
      <c r="A316" s="29"/>
      <c r="B316" s="33"/>
      <c r="C316" s="29"/>
      <c r="D316" s="79"/>
      <c r="E316" s="52"/>
      <c r="F316" s="52"/>
      <c r="G316" s="52"/>
      <c r="H316" s="52"/>
      <c r="I316" s="52"/>
      <c r="J316" s="52"/>
      <c r="K316" s="52"/>
      <c r="L316" s="52"/>
      <c r="M316" s="52"/>
    </row>
    <row r="317" spans="1:13">
      <c r="A317" s="29"/>
      <c r="B317" s="96" t="s">
        <v>666</v>
      </c>
      <c r="C317" s="29"/>
      <c r="D317" s="79"/>
      <c r="E317" s="52"/>
      <c r="F317" s="52"/>
      <c r="G317" s="52"/>
      <c r="H317" s="52"/>
      <c r="I317" s="52"/>
      <c r="J317" s="52"/>
      <c r="K317" s="52"/>
      <c r="L317" s="52"/>
      <c r="M317" s="52"/>
    </row>
    <row r="318" spans="1:13">
      <c r="A318" s="29"/>
      <c r="B318" s="19" t="s">
        <v>657</v>
      </c>
      <c r="C318" s="29" t="s">
        <v>164</v>
      </c>
      <c r="D318" s="79"/>
      <c r="E318" s="52"/>
      <c r="F318" s="52">
        <v>2</v>
      </c>
      <c r="G318" s="52">
        <v>0.57999999999999996</v>
      </c>
      <c r="H318" s="52">
        <v>0.1</v>
      </c>
      <c r="I318" s="52">
        <v>0.1</v>
      </c>
      <c r="J318" s="52"/>
      <c r="K318" s="52"/>
      <c r="L318" s="52"/>
      <c r="M318" s="52">
        <f>F318*(G318+0.1*2)*H318*I318</f>
        <v>1.5600000000000003E-2</v>
      </c>
    </row>
    <row r="319" spans="1:13">
      <c r="A319" s="29"/>
      <c r="B319" s="33" t="s">
        <v>660</v>
      </c>
      <c r="C319" s="29" t="s">
        <v>164</v>
      </c>
      <c r="D319" s="79"/>
      <c r="E319" s="52"/>
      <c r="F319" s="52">
        <v>2</v>
      </c>
      <c r="G319" s="52">
        <v>1.5</v>
      </c>
      <c r="H319" s="52">
        <v>0.1</v>
      </c>
      <c r="I319" s="52">
        <v>0.1</v>
      </c>
      <c r="J319" s="52"/>
      <c r="K319" s="52"/>
      <c r="L319" s="52"/>
      <c r="M319" s="52">
        <f t="shared" ref="M319" si="26">F319*(G319+0.2*2)*H319*I319</f>
        <v>3.8000000000000006E-2</v>
      </c>
    </row>
    <row r="320" spans="1:13">
      <c r="A320" s="29"/>
      <c r="B320" s="96" t="s">
        <v>667</v>
      </c>
      <c r="C320" s="29"/>
      <c r="D320" s="79"/>
      <c r="E320" s="52"/>
      <c r="F320" s="52"/>
      <c r="G320" s="52"/>
      <c r="H320" s="52"/>
      <c r="I320" s="52"/>
      <c r="J320" s="52"/>
      <c r="K320" s="52"/>
      <c r="L320" s="52"/>
      <c r="M320" s="52"/>
    </row>
    <row r="321" spans="1:13">
      <c r="A321" s="29"/>
      <c r="B321" s="33" t="s">
        <v>668</v>
      </c>
      <c r="C321" s="29"/>
      <c r="D321" s="79"/>
      <c r="E321" s="52"/>
      <c r="F321" s="52">
        <v>11</v>
      </c>
      <c r="G321" s="52">
        <v>1.6</v>
      </c>
      <c r="H321" s="52">
        <v>0.1</v>
      </c>
      <c r="I321" s="52">
        <v>0.1</v>
      </c>
      <c r="J321" s="52"/>
      <c r="K321" s="52"/>
      <c r="L321" s="52"/>
      <c r="M321" s="52">
        <f t="shared" ref="M321" si="27">F321*(G321+0.2*2)*H321*I321</f>
        <v>0.22000000000000003</v>
      </c>
    </row>
    <row r="322" spans="1:13">
      <c r="A322" s="29"/>
      <c r="B322" s="19" t="s">
        <v>661</v>
      </c>
      <c r="C322" s="29" t="s">
        <v>164</v>
      </c>
      <c r="D322" s="79"/>
      <c r="E322" s="52"/>
      <c r="F322" s="52">
        <v>5</v>
      </c>
      <c r="G322" s="52">
        <v>0.57999999999999996</v>
      </c>
      <c r="H322" s="52">
        <v>0.1</v>
      </c>
      <c r="I322" s="52">
        <v>0.1</v>
      </c>
      <c r="J322" s="52"/>
      <c r="K322" s="52"/>
      <c r="L322" s="52"/>
      <c r="M322" s="52">
        <f>F322*(G322+0.1*2)*H322*I322</f>
        <v>3.9000000000000007E-2</v>
      </c>
    </row>
    <row r="323" spans="1:13">
      <c r="A323" s="29"/>
      <c r="B323" s="33"/>
      <c r="C323" s="29"/>
      <c r="D323" s="79"/>
      <c r="E323" s="52"/>
      <c r="F323" s="52"/>
      <c r="G323" s="52"/>
      <c r="H323" s="52"/>
      <c r="I323" s="52"/>
      <c r="J323" s="52"/>
      <c r="K323" s="52"/>
      <c r="L323" s="52"/>
      <c r="M323" s="52"/>
    </row>
    <row r="324" spans="1:13">
      <c r="A324" s="29"/>
      <c r="B324" s="33"/>
      <c r="C324" s="29"/>
      <c r="D324" s="79"/>
      <c r="E324" s="52"/>
      <c r="F324" s="89"/>
      <c r="G324" s="89"/>
      <c r="H324" s="89"/>
      <c r="I324" s="89"/>
      <c r="J324" s="89"/>
      <c r="K324" s="89"/>
      <c r="L324" s="89"/>
      <c r="M324" s="90">
        <f>SUM(M302:M322)</f>
        <v>0.68915000000000004</v>
      </c>
    </row>
    <row r="325" spans="1:13">
      <c r="A325" s="29"/>
      <c r="B325" s="33"/>
      <c r="C325" s="29"/>
      <c r="D325" s="79"/>
      <c r="E325" s="52"/>
      <c r="F325" s="52"/>
      <c r="G325" s="52"/>
      <c r="H325" s="52"/>
      <c r="I325" s="52"/>
      <c r="J325" s="52"/>
      <c r="K325" s="52"/>
      <c r="L325" s="52"/>
      <c r="M325" s="52"/>
    </row>
    <row r="326" spans="1:13" ht="17.45">
      <c r="A326" s="29" t="s">
        <v>456</v>
      </c>
      <c r="B326" s="33" t="s">
        <v>457</v>
      </c>
      <c r="C326" s="29" t="s">
        <v>25</v>
      </c>
      <c r="D326" s="79"/>
      <c r="E326" s="52"/>
      <c r="F326" s="52"/>
      <c r="G326" s="52"/>
      <c r="H326" s="52"/>
      <c r="I326" s="52"/>
      <c r="J326" s="52"/>
      <c r="K326" s="52"/>
      <c r="L326" s="52"/>
      <c r="M326" s="52"/>
    </row>
    <row r="327" spans="1:13">
      <c r="A327" s="29"/>
      <c r="B327" s="12" t="s">
        <v>621</v>
      </c>
      <c r="C327" s="29"/>
      <c r="D327" s="79"/>
      <c r="E327" s="52"/>
      <c r="F327" s="52"/>
      <c r="G327" s="52"/>
      <c r="H327" s="52"/>
      <c r="I327" s="52"/>
      <c r="J327" s="52"/>
      <c r="K327" s="52"/>
      <c r="L327" s="52"/>
      <c r="M327" s="52"/>
    </row>
    <row r="328" spans="1:13">
      <c r="A328" s="29"/>
      <c r="B328" s="43" t="s">
        <v>622</v>
      </c>
      <c r="C328" s="29"/>
      <c r="D328" s="79"/>
      <c r="E328" s="52" t="s">
        <v>554</v>
      </c>
      <c r="F328" s="52">
        <v>1</v>
      </c>
      <c r="G328" s="52">
        <v>5.4</v>
      </c>
      <c r="H328" s="52">
        <v>0.21</v>
      </c>
      <c r="I328" s="85">
        <v>0.25</v>
      </c>
      <c r="J328" s="52"/>
      <c r="K328" s="52"/>
      <c r="L328" s="52"/>
      <c r="M328" s="52">
        <f t="shared" ref="M328:M337" si="28">PRODUCT(F328:L328)</f>
        <v>0.28350000000000003</v>
      </c>
    </row>
    <row r="329" spans="1:13">
      <c r="A329" s="29"/>
      <c r="B329" s="43" t="s">
        <v>623</v>
      </c>
      <c r="C329" s="29"/>
      <c r="D329" s="79"/>
      <c r="E329" s="52"/>
      <c r="F329" s="52">
        <v>1</v>
      </c>
      <c r="G329" s="52">
        <v>18.25</v>
      </c>
      <c r="H329" s="52">
        <v>0.4</v>
      </c>
      <c r="I329" s="85">
        <v>0.25</v>
      </c>
      <c r="J329" s="52"/>
      <c r="K329" s="52"/>
      <c r="L329" s="52"/>
      <c r="M329" s="52">
        <f t="shared" si="28"/>
        <v>1.8250000000000002</v>
      </c>
    </row>
    <row r="330" spans="1:13">
      <c r="A330" s="29"/>
      <c r="B330" s="43" t="s">
        <v>624</v>
      </c>
      <c r="C330" s="29"/>
      <c r="D330" s="79"/>
      <c r="E330" s="52"/>
      <c r="F330" s="52">
        <v>1</v>
      </c>
      <c r="G330" s="52">
        <v>3.1</v>
      </c>
      <c r="H330" s="52">
        <v>0.21</v>
      </c>
      <c r="I330" s="85">
        <v>0.25</v>
      </c>
      <c r="J330" s="52"/>
      <c r="K330" s="52"/>
      <c r="L330" s="52"/>
      <c r="M330" s="52">
        <f t="shared" si="28"/>
        <v>0.16275000000000001</v>
      </c>
    </row>
    <row r="331" spans="1:13">
      <c r="A331" s="29"/>
      <c r="B331" s="43" t="s">
        <v>625</v>
      </c>
      <c r="C331" s="29"/>
      <c r="D331" s="79"/>
      <c r="E331" s="52"/>
      <c r="F331" s="52">
        <v>1</v>
      </c>
      <c r="G331" s="52">
        <v>10.8</v>
      </c>
      <c r="H331" s="52">
        <v>0.21</v>
      </c>
      <c r="I331" s="85">
        <v>0.25</v>
      </c>
      <c r="J331" s="52"/>
      <c r="K331" s="52"/>
      <c r="L331" s="52"/>
      <c r="M331" s="52">
        <f t="shared" si="28"/>
        <v>0.56700000000000006</v>
      </c>
    </row>
    <row r="332" spans="1:13">
      <c r="A332" s="29"/>
      <c r="B332" s="43" t="s">
        <v>626</v>
      </c>
      <c r="C332" s="29"/>
      <c r="D332" s="79"/>
      <c r="E332" s="52"/>
      <c r="F332" s="52">
        <v>1</v>
      </c>
      <c r="G332" s="52">
        <v>2</v>
      </c>
      <c r="H332" s="52">
        <v>0.21</v>
      </c>
      <c r="I332" s="85">
        <v>0.25</v>
      </c>
      <c r="J332" s="52"/>
      <c r="K332" s="52"/>
      <c r="L332" s="52"/>
      <c r="M332" s="52">
        <f t="shared" si="28"/>
        <v>0.105</v>
      </c>
    </row>
    <row r="333" spans="1:13">
      <c r="A333" s="29"/>
      <c r="B333" s="43" t="s">
        <v>627</v>
      </c>
      <c r="C333" s="29"/>
      <c r="D333" s="79"/>
      <c r="E333" s="52"/>
      <c r="F333" s="52">
        <v>1</v>
      </c>
      <c r="G333" s="52">
        <v>10.8</v>
      </c>
      <c r="H333" s="52">
        <v>0.21</v>
      </c>
      <c r="I333" s="85">
        <v>0.25</v>
      </c>
      <c r="J333" s="52"/>
      <c r="K333" s="52"/>
      <c r="L333" s="52"/>
      <c r="M333" s="52">
        <f t="shared" si="28"/>
        <v>0.56700000000000006</v>
      </c>
    </row>
    <row r="334" spans="1:13">
      <c r="A334" s="29"/>
      <c r="B334" s="12" t="s">
        <v>628</v>
      </c>
      <c r="C334" s="29"/>
      <c r="D334" s="79"/>
      <c r="E334" s="52"/>
      <c r="F334" s="52">
        <v>1</v>
      </c>
      <c r="G334" s="52">
        <v>32.5</v>
      </c>
      <c r="H334" s="52">
        <v>0.21</v>
      </c>
      <c r="I334" s="85">
        <v>0.25</v>
      </c>
      <c r="J334" s="52"/>
      <c r="K334" s="52"/>
      <c r="L334" s="52"/>
      <c r="M334" s="52">
        <f t="shared" si="28"/>
        <v>1.70625</v>
      </c>
    </row>
    <row r="335" spans="1:13">
      <c r="A335" s="29"/>
      <c r="B335" s="18" t="s">
        <v>629</v>
      </c>
      <c r="C335" s="29"/>
      <c r="D335" s="79"/>
      <c r="E335" s="52"/>
      <c r="F335" s="52">
        <v>1</v>
      </c>
      <c r="G335" s="52">
        <f>15.4-6.2</f>
        <v>9.1999999999999993</v>
      </c>
      <c r="H335" s="52">
        <v>0.21</v>
      </c>
      <c r="I335" s="85">
        <v>0.25</v>
      </c>
      <c r="J335" s="52"/>
      <c r="K335" s="52"/>
      <c r="L335" s="52"/>
      <c r="M335" s="52">
        <f t="shared" si="28"/>
        <v>0.48299999999999993</v>
      </c>
    </row>
    <row r="336" spans="1:13">
      <c r="A336" s="29"/>
      <c r="B336" s="18" t="s">
        <v>630</v>
      </c>
      <c r="C336" s="29"/>
      <c r="D336" s="79"/>
      <c r="E336" s="52"/>
      <c r="F336" s="52">
        <v>1</v>
      </c>
      <c r="G336" s="52">
        <v>5</v>
      </c>
      <c r="H336" s="52">
        <v>0.21</v>
      </c>
      <c r="I336" s="85">
        <v>0.25</v>
      </c>
      <c r="J336" s="52"/>
      <c r="K336" s="52"/>
      <c r="L336" s="52"/>
      <c r="M336" s="52">
        <f t="shared" si="28"/>
        <v>0.26250000000000001</v>
      </c>
    </row>
    <row r="337" spans="1:13">
      <c r="A337" s="29"/>
      <c r="B337" s="18" t="s">
        <v>631</v>
      </c>
      <c r="C337" s="29"/>
      <c r="D337" s="79"/>
      <c r="E337" s="52"/>
      <c r="F337" s="52">
        <v>1</v>
      </c>
      <c r="G337" s="52">
        <v>1.8</v>
      </c>
      <c r="H337" s="52">
        <v>0.21</v>
      </c>
      <c r="I337" s="85">
        <v>0.25</v>
      </c>
      <c r="J337" s="52"/>
      <c r="K337" s="52"/>
      <c r="L337" s="52"/>
      <c r="M337" s="52">
        <f t="shared" si="28"/>
        <v>9.4500000000000001E-2</v>
      </c>
    </row>
    <row r="338" spans="1:13">
      <c r="A338" s="29"/>
      <c r="B338" s="12" t="s">
        <v>632</v>
      </c>
      <c r="C338" s="29"/>
      <c r="D338" s="79"/>
      <c r="E338" s="52"/>
      <c r="F338" s="52"/>
      <c r="G338" s="52"/>
      <c r="H338" s="52"/>
      <c r="I338" s="85"/>
      <c r="J338" s="52"/>
      <c r="K338" s="52"/>
      <c r="L338" s="52"/>
      <c r="M338" s="52"/>
    </row>
    <row r="339" spans="1:13">
      <c r="A339" s="29"/>
      <c r="B339" s="43" t="s">
        <v>633</v>
      </c>
      <c r="C339" s="29"/>
      <c r="D339" s="79"/>
      <c r="E339" s="52"/>
      <c r="F339" s="52">
        <v>1</v>
      </c>
      <c r="G339" s="52">
        <v>22.9</v>
      </c>
      <c r="H339" s="52">
        <v>0.21</v>
      </c>
      <c r="I339" s="85">
        <v>0.25</v>
      </c>
      <c r="J339" s="52"/>
      <c r="K339" s="52"/>
      <c r="L339" s="52"/>
      <c r="M339" s="52">
        <f t="shared" ref="M339:M348" si="29">PRODUCT(F339:L339)</f>
        <v>1.2022499999999998</v>
      </c>
    </row>
    <row r="340" spans="1:13">
      <c r="A340" s="29"/>
      <c r="B340" s="43"/>
      <c r="C340" s="29"/>
      <c r="D340" s="79"/>
      <c r="E340" s="52"/>
      <c r="F340" s="52">
        <v>2</v>
      </c>
      <c r="G340" s="52">
        <v>5.3</v>
      </c>
      <c r="H340" s="52">
        <v>0.21</v>
      </c>
      <c r="I340" s="85">
        <v>0.25</v>
      </c>
      <c r="J340" s="52"/>
      <c r="K340" s="52"/>
      <c r="L340" s="52"/>
      <c r="M340" s="52">
        <f t="shared" si="29"/>
        <v>0.55649999999999999</v>
      </c>
    </row>
    <row r="341" spans="1:13">
      <c r="A341" s="29"/>
      <c r="B341" s="43"/>
      <c r="C341" s="29"/>
      <c r="D341" s="79"/>
      <c r="E341" s="52"/>
      <c r="F341" s="52">
        <v>1</v>
      </c>
      <c r="G341" s="52">
        <v>1.7</v>
      </c>
      <c r="H341" s="52">
        <v>0.21</v>
      </c>
      <c r="I341" s="85">
        <v>0.25</v>
      </c>
      <c r="J341" s="52"/>
      <c r="K341" s="52"/>
      <c r="L341" s="52"/>
      <c r="M341" s="52">
        <f t="shared" si="29"/>
        <v>8.9249999999999996E-2</v>
      </c>
    </row>
    <row r="342" spans="1:13">
      <c r="A342" s="29"/>
      <c r="B342" s="43" t="s">
        <v>634</v>
      </c>
      <c r="C342" s="29"/>
      <c r="D342" s="79"/>
      <c r="E342" s="52"/>
      <c r="F342" s="52">
        <v>1</v>
      </c>
      <c r="G342" s="52">
        <v>9.6999999999999993</v>
      </c>
      <c r="H342" s="52">
        <v>0.21</v>
      </c>
      <c r="I342" s="85">
        <v>0.25</v>
      </c>
      <c r="J342" s="52"/>
      <c r="K342" s="52"/>
      <c r="L342" s="52"/>
      <c r="M342" s="52">
        <f t="shared" si="29"/>
        <v>0.50924999999999998</v>
      </c>
    </row>
    <row r="343" spans="1:13">
      <c r="A343" s="29"/>
      <c r="B343" s="43" t="s">
        <v>635</v>
      </c>
      <c r="C343" s="29"/>
      <c r="D343" s="79"/>
      <c r="E343" s="52"/>
      <c r="F343" s="52">
        <v>1</v>
      </c>
      <c r="G343" s="52">
        <v>20.5</v>
      </c>
      <c r="H343" s="52">
        <v>0.21</v>
      </c>
      <c r="I343" s="85">
        <v>0.25</v>
      </c>
      <c r="J343" s="52"/>
      <c r="K343" s="52"/>
      <c r="L343" s="52"/>
      <c r="M343" s="52">
        <f t="shared" si="29"/>
        <v>1.0762499999999999</v>
      </c>
    </row>
    <row r="344" spans="1:13">
      <c r="A344" s="29"/>
      <c r="B344" s="43" t="s">
        <v>636</v>
      </c>
      <c r="C344" s="29"/>
      <c r="D344" s="79"/>
      <c r="E344" s="52"/>
      <c r="F344" s="52">
        <v>1</v>
      </c>
      <c r="G344" s="52">
        <v>25.6</v>
      </c>
      <c r="H344" s="52">
        <v>0.21</v>
      </c>
      <c r="I344" s="85">
        <v>0.25</v>
      </c>
      <c r="J344" s="52"/>
      <c r="K344" s="52"/>
      <c r="L344" s="52"/>
      <c r="M344" s="52">
        <f t="shared" si="29"/>
        <v>1.3440000000000001</v>
      </c>
    </row>
    <row r="345" spans="1:13">
      <c r="A345" s="29"/>
      <c r="B345" s="43" t="s">
        <v>637</v>
      </c>
      <c r="C345" s="29"/>
      <c r="D345" s="79"/>
      <c r="E345" s="52"/>
      <c r="F345" s="52">
        <v>2</v>
      </c>
      <c r="G345" s="52">
        <v>1.9</v>
      </c>
      <c r="H345" s="52">
        <v>0.21</v>
      </c>
      <c r="I345" s="85">
        <v>0.25</v>
      </c>
      <c r="J345" s="52"/>
      <c r="K345" s="52"/>
      <c r="L345" s="52"/>
      <c r="M345" s="52">
        <f t="shared" si="29"/>
        <v>0.19949999999999998</v>
      </c>
    </row>
    <row r="346" spans="1:13">
      <c r="A346" s="29"/>
      <c r="B346" s="43" t="s">
        <v>638</v>
      </c>
      <c r="C346" s="29"/>
      <c r="D346" s="79"/>
      <c r="E346" s="52"/>
      <c r="F346" s="52">
        <v>1</v>
      </c>
      <c r="G346" s="52">
        <v>17</v>
      </c>
      <c r="H346" s="52">
        <v>0.21</v>
      </c>
      <c r="I346" s="85">
        <v>0.25</v>
      </c>
      <c r="J346" s="52"/>
      <c r="K346" s="52"/>
      <c r="L346" s="52"/>
      <c r="M346" s="52">
        <f t="shared" si="29"/>
        <v>0.89249999999999996</v>
      </c>
    </row>
    <row r="347" spans="1:13">
      <c r="A347" s="29"/>
      <c r="B347" s="43"/>
      <c r="C347" s="29"/>
      <c r="D347" s="79"/>
      <c r="E347" s="52"/>
      <c r="F347" s="52">
        <v>1</v>
      </c>
      <c r="G347" s="52">
        <v>3.6</v>
      </c>
      <c r="H347" s="52">
        <v>0.21</v>
      </c>
      <c r="I347" s="85">
        <v>0.25</v>
      </c>
      <c r="J347" s="52"/>
      <c r="K347" s="52"/>
      <c r="L347" s="52"/>
      <c r="M347" s="52">
        <f t="shared" si="29"/>
        <v>0.189</v>
      </c>
    </row>
    <row r="348" spans="1:13">
      <c r="A348" s="29"/>
      <c r="B348" s="43" t="s">
        <v>639</v>
      </c>
      <c r="C348" s="29"/>
      <c r="D348" s="79"/>
      <c r="E348" s="52"/>
      <c r="F348" s="52">
        <v>1</v>
      </c>
      <c r="G348" s="52">
        <v>2.4</v>
      </c>
      <c r="H348" s="52">
        <v>0.21</v>
      </c>
      <c r="I348" s="85">
        <v>0.25</v>
      </c>
      <c r="J348" s="52"/>
      <c r="K348" s="52"/>
      <c r="L348" s="52"/>
      <c r="M348" s="52">
        <f t="shared" si="29"/>
        <v>0.126</v>
      </c>
    </row>
    <row r="349" spans="1:13">
      <c r="A349" s="29"/>
      <c r="B349" s="12" t="s">
        <v>640</v>
      </c>
      <c r="C349" s="29"/>
      <c r="D349" s="79"/>
      <c r="E349" s="52"/>
      <c r="F349" s="52"/>
      <c r="G349" s="52"/>
      <c r="H349" s="52"/>
      <c r="I349" s="85"/>
      <c r="J349" s="52"/>
      <c r="K349" s="52"/>
      <c r="L349" s="52"/>
      <c r="M349" s="52"/>
    </row>
    <row r="350" spans="1:13">
      <c r="A350" s="29"/>
      <c r="B350" s="43" t="s">
        <v>641</v>
      </c>
      <c r="C350" s="29"/>
      <c r="D350" s="79"/>
      <c r="E350" s="52"/>
      <c r="F350" s="52">
        <v>1</v>
      </c>
      <c r="G350" s="52">
        <v>11.9</v>
      </c>
      <c r="H350" s="52">
        <v>0.21</v>
      </c>
      <c r="I350" s="85">
        <v>0.25</v>
      </c>
      <c r="J350" s="52"/>
      <c r="K350" s="52"/>
      <c r="L350" s="52"/>
      <c r="M350" s="52">
        <f t="shared" ref="M350:M364" si="30">PRODUCT(F350:L350)</f>
        <v>0.62475000000000003</v>
      </c>
    </row>
    <row r="351" spans="1:13">
      <c r="A351" s="29"/>
      <c r="B351" s="43" t="s">
        <v>634</v>
      </c>
      <c r="C351" s="29"/>
      <c r="D351" s="79"/>
      <c r="E351" s="52"/>
      <c r="F351" s="52">
        <v>1</v>
      </c>
      <c r="G351" s="52">
        <v>13.6</v>
      </c>
      <c r="H351" s="52">
        <v>0.21</v>
      </c>
      <c r="I351" s="85">
        <v>0.25</v>
      </c>
      <c r="J351" s="52"/>
      <c r="K351" s="52"/>
      <c r="L351" s="52"/>
      <c r="M351" s="52">
        <f t="shared" si="30"/>
        <v>0.71399999999999997</v>
      </c>
    </row>
    <row r="352" spans="1:13">
      <c r="A352" s="29"/>
      <c r="B352" s="43" t="s">
        <v>630</v>
      </c>
      <c r="C352" s="29"/>
      <c r="D352" s="79"/>
      <c r="E352" s="52"/>
      <c r="F352" s="52">
        <v>1</v>
      </c>
      <c r="G352" s="52">
        <v>5</v>
      </c>
      <c r="H352" s="52">
        <v>0.21</v>
      </c>
      <c r="I352" s="85">
        <v>0.25</v>
      </c>
      <c r="J352" s="52"/>
      <c r="K352" s="52"/>
      <c r="L352" s="52"/>
      <c r="M352" s="52">
        <f t="shared" si="30"/>
        <v>0.26250000000000001</v>
      </c>
    </row>
    <row r="353" spans="1:13">
      <c r="A353" s="29"/>
      <c r="B353" s="43" t="s">
        <v>642</v>
      </c>
      <c r="C353" s="29"/>
      <c r="D353" s="79"/>
      <c r="E353" s="52"/>
      <c r="F353" s="52">
        <v>1</v>
      </c>
      <c r="G353" s="52">
        <v>38.1</v>
      </c>
      <c r="H353" s="52">
        <v>0.21</v>
      </c>
      <c r="I353" s="85">
        <v>0.25</v>
      </c>
      <c r="J353" s="52"/>
      <c r="K353" s="52"/>
      <c r="L353" s="52"/>
      <c r="M353" s="52">
        <f t="shared" si="30"/>
        <v>2.0002499999999999</v>
      </c>
    </row>
    <row r="354" spans="1:13">
      <c r="A354" s="29"/>
      <c r="B354" s="43"/>
      <c r="C354" s="29"/>
      <c r="D354" s="79"/>
      <c r="E354" s="52"/>
      <c r="F354" s="52">
        <v>1</v>
      </c>
      <c r="G354" s="52">
        <v>3.9</v>
      </c>
      <c r="H354" s="52">
        <v>0.21</v>
      </c>
      <c r="I354" s="85">
        <v>0.25</v>
      </c>
      <c r="J354" s="52"/>
      <c r="K354" s="52"/>
      <c r="L354" s="52"/>
      <c r="M354" s="52">
        <f t="shared" si="30"/>
        <v>0.20474999999999999</v>
      </c>
    </row>
    <row r="355" spans="1:13">
      <c r="A355" s="29"/>
      <c r="B355" s="43"/>
      <c r="C355" s="29"/>
      <c r="D355" s="79"/>
      <c r="E355" s="52"/>
      <c r="F355" s="52">
        <v>1</v>
      </c>
      <c r="G355" s="52">
        <v>13.7</v>
      </c>
      <c r="H355" s="52">
        <v>0.21</v>
      </c>
      <c r="I355" s="85">
        <v>0.25</v>
      </c>
      <c r="J355" s="52"/>
      <c r="K355" s="52"/>
      <c r="L355" s="52"/>
      <c r="M355" s="52">
        <f t="shared" si="30"/>
        <v>0.71924999999999994</v>
      </c>
    </row>
    <row r="356" spans="1:13">
      <c r="A356" s="29"/>
      <c r="B356" s="43" t="s">
        <v>643</v>
      </c>
      <c r="C356" s="29"/>
      <c r="D356" s="79"/>
      <c r="E356" s="52"/>
      <c r="F356" s="52">
        <v>1</v>
      </c>
      <c r="G356" s="52">
        <f>16+2.3</f>
        <v>18.3</v>
      </c>
      <c r="H356" s="52">
        <v>0.21</v>
      </c>
      <c r="I356" s="85">
        <v>0.25</v>
      </c>
      <c r="J356" s="52"/>
      <c r="K356" s="52"/>
      <c r="L356" s="52"/>
      <c r="M356" s="52">
        <f t="shared" si="30"/>
        <v>0.96074999999999999</v>
      </c>
    </row>
    <row r="357" spans="1:13">
      <c r="A357" s="29"/>
      <c r="B357" s="43" t="s">
        <v>644</v>
      </c>
      <c r="C357" s="29"/>
      <c r="D357" s="79"/>
      <c r="E357" s="52"/>
      <c r="F357" s="52">
        <v>1</v>
      </c>
      <c r="G357" s="52">
        <v>16.600000000000001</v>
      </c>
      <c r="H357" s="52">
        <v>0.21</v>
      </c>
      <c r="I357" s="85">
        <v>0.25</v>
      </c>
      <c r="J357" s="52"/>
      <c r="K357" s="52"/>
      <c r="L357" s="52"/>
      <c r="M357" s="52">
        <f t="shared" si="30"/>
        <v>0.87150000000000005</v>
      </c>
    </row>
    <row r="358" spans="1:13">
      <c r="A358" s="29"/>
      <c r="B358" s="43" t="s">
        <v>645</v>
      </c>
      <c r="C358" s="29"/>
      <c r="D358" s="79"/>
      <c r="E358" s="52"/>
      <c r="F358" s="52">
        <v>1</v>
      </c>
      <c r="G358" s="52">
        <v>11.3</v>
      </c>
      <c r="H358" s="52">
        <v>0.21</v>
      </c>
      <c r="I358" s="85">
        <v>0.25</v>
      </c>
      <c r="J358" s="52"/>
      <c r="K358" s="52"/>
      <c r="L358" s="52"/>
      <c r="M358" s="52">
        <f t="shared" si="30"/>
        <v>0.59325000000000006</v>
      </c>
    </row>
    <row r="359" spans="1:13">
      <c r="A359" s="29"/>
      <c r="B359" s="43" t="s">
        <v>646</v>
      </c>
      <c r="C359" s="29"/>
      <c r="D359" s="79"/>
      <c r="E359" s="52"/>
      <c r="F359" s="52">
        <v>1</v>
      </c>
      <c r="G359" s="52">
        <v>10.9</v>
      </c>
      <c r="H359" s="52">
        <v>0.21</v>
      </c>
      <c r="I359" s="85">
        <v>0.25</v>
      </c>
      <c r="J359" s="52"/>
      <c r="K359" s="52"/>
      <c r="L359" s="52"/>
      <c r="M359" s="52">
        <f t="shared" si="30"/>
        <v>0.57225000000000004</v>
      </c>
    </row>
    <row r="360" spans="1:13">
      <c r="A360" s="29"/>
      <c r="B360" s="43" t="s">
        <v>647</v>
      </c>
      <c r="C360" s="29"/>
      <c r="D360" s="79"/>
      <c r="E360" s="52"/>
      <c r="F360" s="52">
        <v>1</v>
      </c>
      <c r="G360" s="52">
        <v>11.9</v>
      </c>
      <c r="H360" s="52">
        <v>0.21</v>
      </c>
      <c r="I360" s="85">
        <v>0.25</v>
      </c>
      <c r="J360" s="52"/>
      <c r="K360" s="52"/>
      <c r="L360" s="52"/>
      <c r="M360" s="52">
        <f t="shared" si="30"/>
        <v>0.62475000000000003</v>
      </c>
    </row>
    <row r="361" spans="1:13">
      <c r="A361" s="29"/>
      <c r="B361" s="43"/>
      <c r="C361" s="29"/>
      <c r="D361" s="79"/>
      <c r="E361" s="52"/>
      <c r="F361" s="52">
        <v>1</v>
      </c>
      <c r="G361" s="52">
        <v>7.1</v>
      </c>
      <c r="H361" s="52">
        <v>0.21</v>
      </c>
      <c r="I361" s="85">
        <v>0.25</v>
      </c>
      <c r="J361" s="52"/>
      <c r="K361" s="52"/>
      <c r="L361" s="52"/>
      <c r="M361" s="52">
        <f t="shared" si="30"/>
        <v>0.37274999999999997</v>
      </c>
    </row>
    <row r="362" spans="1:13">
      <c r="A362" s="29"/>
      <c r="B362" s="43" t="s">
        <v>648</v>
      </c>
      <c r="C362" s="29"/>
      <c r="D362" s="79"/>
      <c r="E362" s="52"/>
      <c r="F362" s="52">
        <v>1</v>
      </c>
      <c r="G362" s="52">
        <v>16.8</v>
      </c>
      <c r="H362" s="52">
        <v>0.21</v>
      </c>
      <c r="I362" s="85">
        <v>0.25</v>
      </c>
      <c r="J362" s="52"/>
      <c r="K362" s="52"/>
      <c r="L362" s="52"/>
      <c r="M362" s="52">
        <f t="shared" si="30"/>
        <v>0.88200000000000001</v>
      </c>
    </row>
    <row r="363" spans="1:13">
      <c r="A363" s="29"/>
      <c r="B363" s="43" t="s">
        <v>649</v>
      </c>
      <c r="C363" s="29"/>
      <c r="D363" s="79"/>
      <c r="E363" s="52"/>
      <c r="F363" s="52">
        <v>2</v>
      </c>
      <c r="G363" s="52">
        <v>4.4000000000000004</v>
      </c>
      <c r="H363" s="52">
        <v>0.21</v>
      </c>
      <c r="I363" s="85">
        <v>0.25</v>
      </c>
      <c r="J363" s="52"/>
      <c r="K363" s="52"/>
      <c r="L363" s="52"/>
      <c r="M363" s="52">
        <f t="shared" si="30"/>
        <v>0.46200000000000002</v>
      </c>
    </row>
    <row r="364" spans="1:13">
      <c r="A364" s="29"/>
      <c r="B364" s="43"/>
      <c r="C364" s="29"/>
      <c r="D364" s="79"/>
      <c r="E364" s="52"/>
      <c r="F364" s="52">
        <v>1</v>
      </c>
      <c r="G364" s="52">
        <v>4.5</v>
      </c>
      <c r="H364" s="52">
        <v>0.21</v>
      </c>
      <c r="I364" s="85">
        <v>0.25</v>
      </c>
      <c r="J364" s="52"/>
      <c r="K364" s="52"/>
      <c r="L364" s="52"/>
      <c r="M364" s="52">
        <f t="shared" si="30"/>
        <v>0.23624999999999999</v>
      </c>
    </row>
    <row r="365" spans="1:13">
      <c r="A365" s="29"/>
      <c r="B365" s="86" t="s">
        <v>650</v>
      </c>
      <c r="C365" s="87"/>
      <c r="D365" s="88"/>
      <c r="E365" s="89"/>
      <c r="F365" s="89"/>
      <c r="G365" s="89"/>
      <c r="H365" s="89"/>
      <c r="I365" s="89"/>
      <c r="J365" s="89"/>
      <c r="K365" s="89"/>
      <c r="L365" s="89"/>
      <c r="M365" s="90">
        <f>SUM(M328:M364)</f>
        <v>22.341999999999999</v>
      </c>
    </row>
    <row r="366" spans="1:13">
      <c r="A366" s="29"/>
      <c r="B366" s="33"/>
      <c r="C366" s="29"/>
      <c r="D366" s="79"/>
      <c r="E366" s="52"/>
      <c r="F366" s="52"/>
      <c r="G366" s="52"/>
      <c r="H366" s="52"/>
      <c r="I366" s="52"/>
      <c r="J366" s="52"/>
      <c r="K366" s="52"/>
      <c r="L366" s="52"/>
      <c r="M366" s="52"/>
    </row>
    <row r="367" spans="1:13">
      <c r="A367" s="29"/>
      <c r="B367" s="33"/>
      <c r="C367" s="29"/>
      <c r="D367" s="79"/>
      <c r="E367" s="52"/>
      <c r="F367" s="52"/>
      <c r="G367" s="52"/>
      <c r="H367" s="52"/>
      <c r="I367" s="52"/>
      <c r="J367" s="52"/>
      <c r="K367" s="52"/>
      <c r="L367" s="52"/>
      <c r="M367" s="52"/>
    </row>
    <row r="368" spans="1:13">
      <c r="A368" s="29"/>
      <c r="B368" s="94" t="s">
        <v>83</v>
      </c>
      <c r="C368" s="29"/>
      <c r="D368" s="79"/>
      <c r="E368" s="52"/>
      <c r="F368" s="52"/>
      <c r="G368" s="52"/>
      <c r="H368" s="52"/>
      <c r="I368" s="52"/>
      <c r="J368" s="52"/>
      <c r="K368" s="52"/>
      <c r="L368" s="52"/>
      <c r="M368" s="52"/>
    </row>
    <row r="369" spans="1:13">
      <c r="A369" s="29"/>
      <c r="B369" s="43"/>
      <c r="C369" s="29"/>
      <c r="D369" s="79"/>
      <c r="E369" s="52"/>
      <c r="F369" s="52"/>
      <c r="G369" s="52"/>
      <c r="H369" s="52"/>
      <c r="I369" s="52"/>
      <c r="J369" s="52"/>
      <c r="K369" s="52"/>
      <c r="L369" s="52"/>
      <c r="M369" s="52"/>
    </row>
    <row r="370" spans="1:13">
      <c r="A370" s="32" t="s">
        <v>84</v>
      </c>
      <c r="B370" s="28" t="s">
        <v>85</v>
      </c>
      <c r="C370" s="29"/>
      <c r="D370" s="79"/>
      <c r="E370" s="52"/>
      <c r="F370" s="52"/>
      <c r="G370" s="52"/>
      <c r="H370" s="52"/>
      <c r="I370" s="52"/>
      <c r="J370" s="52"/>
      <c r="K370" s="52"/>
      <c r="L370" s="52"/>
      <c r="M370" s="52"/>
    </row>
    <row r="371" spans="1:13" ht="17.45">
      <c r="A371" s="98" t="s">
        <v>86</v>
      </c>
      <c r="B371" s="108" t="s">
        <v>87</v>
      </c>
      <c r="C371" s="98" t="s">
        <v>68</v>
      </c>
      <c r="D371" s="79"/>
      <c r="E371" s="52"/>
      <c r="F371" s="52"/>
      <c r="G371" s="52"/>
      <c r="H371" s="52"/>
      <c r="I371" s="52"/>
      <c r="J371" s="52"/>
      <c r="K371" s="52"/>
      <c r="L371" s="52"/>
      <c r="M371" s="52"/>
    </row>
    <row r="372" spans="1:13">
      <c r="A372" s="98"/>
      <c r="B372" s="109" t="s">
        <v>684</v>
      </c>
      <c r="C372" s="98"/>
      <c r="D372" s="79"/>
      <c r="E372" s="52"/>
      <c r="F372" s="52">
        <v>1</v>
      </c>
      <c r="G372" s="52"/>
      <c r="H372" s="52"/>
      <c r="I372" s="52"/>
      <c r="J372" s="52"/>
      <c r="K372" s="52"/>
      <c r="L372" s="52">
        <v>790</v>
      </c>
      <c r="M372" s="110">
        <f t="shared" ref="M372:M373" si="31">PRODUCT(F372:L372)</f>
        <v>790</v>
      </c>
    </row>
    <row r="373" spans="1:13">
      <c r="A373" s="98"/>
      <c r="B373" s="109" t="s">
        <v>685</v>
      </c>
      <c r="C373" s="98"/>
      <c r="D373" s="79"/>
      <c r="E373" s="52"/>
      <c r="F373" s="52">
        <v>1</v>
      </c>
      <c r="G373" s="52">
        <v>126.5</v>
      </c>
      <c r="H373" s="52">
        <v>0.7</v>
      </c>
      <c r="I373" s="52"/>
      <c r="J373" s="52"/>
      <c r="K373" s="52"/>
      <c r="L373" s="52"/>
      <c r="M373" s="110">
        <f t="shared" si="31"/>
        <v>88.55</v>
      </c>
    </row>
    <row r="374" spans="1:13">
      <c r="A374" s="98"/>
      <c r="B374" s="108"/>
      <c r="C374" s="98"/>
      <c r="D374" s="79"/>
      <c r="E374" s="52"/>
      <c r="F374" s="52"/>
      <c r="G374" s="52"/>
      <c r="H374" s="52"/>
      <c r="I374" s="52"/>
      <c r="J374" s="52"/>
      <c r="K374" s="52"/>
      <c r="L374" s="52"/>
      <c r="M374" s="90">
        <f>SUM(M372:M373)</f>
        <v>878.55</v>
      </c>
    </row>
    <row r="375" spans="1:13">
      <c r="A375" s="98"/>
      <c r="B375" s="108"/>
      <c r="C375" s="98"/>
      <c r="D375" s="79"/>
      <c r="E375" s="52"/>
    </row>
    <row r="376" spans="1:13" ht="17.45">
      <c r="A376" s="98" t="s">
        <v>88</v>
      </c>
      <c r="B376" s="108" t="s">
        <v>89</v>
      </c>
      <c r="C376" s="98" t="s">
        <v>25</v>
      </c>
      <c r="D376" s="79"/>
      <c r="E376" s="52"/>
      <c r="F376" s="111"/>
      <c r="G376" s="6"/>
      <c r="H376" s="6"/>
      <c r="I376" s="6"/>
      <c r="J376" s="6"/>
      <c r="K376" s="6"/>
      <c r="L376" s="6"/>
      <c r="M376" s="6"/>
    </row>
    <row r="377" spans="1:13">
      <c r="A377" s="98"/>
      <c r="B377" s="109" t="s">
        <v>686</v>
      </c>
      <c r="C377" s="98"/>
      <c r="D377" s="79"/>
      <c r="E377" s="52"/>
      <c r="F377" s="52">
        <v>1</v>
      </c>
      <c r="G377" s="52"/>
      <c r="H377" s="52"/>
      <c r="I377" s="52">
        <v>0.25</v>
      </c>
      <c r="J377" s="52"/>
      <c r="K377" s="52"/>
      <c r="L377" s="52">
        <v>790</v>
      </c>
      <c r="M377" s="110">
        <f t="shared" ref="M377" si="32">PRODUCT(F377:L377)</f>
        <v>197.5</v>
      </c>
    </row>
    <row r="378" spans="1:13">
      <c r="A378" s="98"/>
      <c r="B378" s="109" t="s">
        <v>687</v>
      </c>
      <c r="C378" s="98"/>
      <c r="D378" s="79"/>
      <c r="E378" s="52"/>
      <c r="F378" s="52">
        <v>1</v>
      </c>
      <c r="G378" s="52">
        <v>126.5</v>
      </c>
      <c r="H378" s="52">
        <v>0.7</v>
      </c>
      <c r="I378" s="52">
        <v>0.25</v>
      </c>
      <c r="J378" s="52"/>
      <c r="K378" s="52"/>
      <c r="L378" s="52"/>
      <c r="M378" s="110">
        <f>PRODUCT(F378:L378)</f>
        <v>22.137499999999999</v>
      </c>
    </row>
    <row r="379" spans="1:13">
      <c r="A379" s="98"/>
      <c r="B379" s="109"/>
      <c r="C379" s="98"/>
      <c r="D379" s="79"/>
      <c r="E379" s="52"/>
      <c r="F379" s="52"/>
      <c r="G379" s="52"/>
      <c r="H379" s="52"/>
      <c r="I379" s="52"/>
      <c r="J379" s="52"/>
      <c r="K379" s="52"/>
      <c r="L379" s="52"/>
      <c r="M379" s="90">
        <f>SUM(M377:M378)</f>
        <v>219.63749999999999</v>
      </c>
    </row>
    <row r="380" spans="1:13">
      <c r="A380" s="98"/>
      <c r="B380" s="108"/>
      <c r="C380" s="98"/>
      <c r="D380" s="79"/>
      <c r="E380" s="52"/>
      <c r="F380" s="52"/>
      <c r="G380" s="52"/>
      <c r="H380" s="52"/>
      <c r="I380" s="52"/>
      <c r="J380" s="52"/>
      <c r="K380" s="52"/>
      <c r="L380" s="52"/>
      <c r="M380" s="52"/>
    </row>
    <row r="381" spans="1:13" ht="17.45">
      <c r="A381" s="98" t="s">
        <v>90</v>
      </c>
      <c r="B381" s="33" t="s">
        <v>91</v>
      </c>
      <c r="C381" s="29" t="s">
        <v>92</v>
      </c>
      <c r="D381" s="79">
        <f>D371</f>
        <v>0</v>
      </c>
      <c r="E381" s="52"/>
      <c r="F381" s="52"/>
      <c r="G381" s="52"/>
      <c r="H381" s="52"/>
      <c r="I381" s="52"/>
      <c r="J381" s="52"/>
      <c r="K381" s="52"/>
      <c r="L381" s="52"/>
      <c r="M381" s="52"/>
    </row>
    <row r="382" spans="1:13">
      <c r="A382" s="98"/>
      <c r="B382" s="12" t="s">
        <v>621</v>
      </c>
      <c r="C382" s="29"/>
      <c r="D382" s="79"/>
      <c r="E382" s="52"/>
      <c r="F382" s="52"/>
      <c r="G382" s="52"/>
      <c r="H382" s="52"/>
      <c r="I382" s="52"/>
      <c r="J382" s="52"/>
      <c r="K382" s="52"/>
      <c r="L382" s="52"/>
      <c r="M382" s="52"/>
    </row>
    <row r="383" spans="1:13">
      <c r="A383" s="98"/>
      <c r="B383" s="43" t="s">
        <v>622</v>
      </c>
      <c r="C383" s="29"/>
      <c r="D383" s="79"/>
      <c r="E383" s="52" t="s">
        <v>554</v>
      </c>
      <c r="F383" s="52">
        <v>1</v>
      </c>
      <c r="G383" s="52">
        <v>5.4</v>
      </c>
      <c r="H383" s="52"/>
      <c r="I383" s="85"/>
      <c r="J383" s="52"/>
      <c r="K383" s="52"/>
      <c r="L383" s="52"/>
      <c r="M383" s="52">
        <f t="shared" ref="M383:M392" si="33">PRODUCT(F383:L383)</f>
        <v>5.4</v>
      </c>
    </row>
    <row r="384" spans="1:13">
      <c r="A384" s="98"/>
      <c r="B384" s="43" t="s">
        <v>623</v>
      </c>
      <c r="C384" s="29"/>
      <c r="D384" s="79"/>
      <c r="E384" s="52"/>
      <c r="F384" s="52">
        <v>1</v>
      </c>
      <c r="G384" s="52">
        <v>18.25</v>
      </c>
      <c r="H384" s="52"/>
      <c r="I384" s="85"/>
      <c r="J384" s="52"/>
      <c r="K384" s="52"/>
      <c r="L384" s="52"/>
      <c r="M384" s="52">
        <f t="shared" si="33"/>
        <v>18.25</v>
      </c>
    </row>
    <row r="385" spans="1:13">
      <c r="A385" s="98"/>
      <c r="B385" s="43" t="s">
        <v>624</v>
      </c>
      <c r="C385" s="29"/>
      <c r="D385" s="79"/>
      <c r="E385" s="52"/>
      <c r="F385" s="52">
        <v>1</v>
      </c>
      <c r="G385" s="52">
        <v>3.1</v>
      </c>
      <c r="H385" s="52"/>
      <c r="I385" s="85"/>
      <c r="J385" s="52"/>
      <c r="K385" s="52"/>
      <c r="L385" s="52"/>
      <c r="M385" s="52">
        <f t="shared" si="33"/>
        <v>3.1</v>
      </c>
    </row>
    <row r="386" spans="1:13">
      <c r="A386" s="98"/>
      <c r="B386" s="43" t="s">
        <v>625</v>
      </c>
      <c r="C386" s="29"/>
      <c r="D386" s="79"/>
      <c r="E386" s="52"/>
      <c r="F386" s="52">
        <v>1</v>
      </c>
      <c r="G386" s="52">
        <v>10.8</v>
      </c>
      <c r="H386" s="52"/>
      <c r="I386" s="85"/>
      <c r="J386" s="52"/>
      <c r="K386" s="52"/>
      <c r="L386" s="52"/>
      <c r="M386" s="52">
        <f t="shared" si="33"/>
        <v>10.8</v>
      </c>
    </row>
    <row r="387" spans="1:13">
      <c r="A387" s="98"/>
      <c r="B387" s="43" t="s">
        <v>626</v>
      </c>
      <c r="C387" s="29"/>
      <c r="D387" s="79"/>
      <c r="E387" s="52"/>
      <c r="F387" s="52">
        <v>1</v>
      </c>
      <c r="G387" s="52">
        <v>2</v>
      </c>
      <c r="H387" s="52"/>
      <c r="I387" s="85"/>
      <c r="J387" s="52"/>
      <c r="K387" s="52"/>
      <c r="L387" s="52"/>
      <c r="M387" s="52">
        <f t="shared" si="33"/>
        <v>2</v>
      </c>
    </row>
    <row r="388" spans="1:13">
      <c r="A388" s="98"/>
      <c r="B388" s="43" t="s">
        <v>627</v>
      </c>
      <c r="C388" s="29"/>
      <c r="D388" s="79"/>
      <c r="E388" s="52"/>
      <c r="F388" s="52">
        <v>1</v>
      </c>
      <c r="G388" s="52">
        <v>10.8</v>
      </c>
      <c r="H388" s="52"/>
      <c r="I388" s="85"/>
      <c r="J388" s="52"/>
      <c r="K388" s="52"/>
      <c r="L388" s="52"/>
      <c r="M388" s="52">
        <f t="shared" si="33"/>
        <v>10.8</v>
      </c>
    </row>
    <row r="389" spans="1:13">
      <c r="A389" s="98"/>
      <c r="B389" s="12" t="s">
        <v>628</v>
      </c>
      <c r="C389" s="29"/>
      <c r="D389" s="79"/>
      <c r="E389" s="52"/>
      <c r="F389" s="52">
        <v>1</v>
      </c>
      <c r="G389" s="52">
        <v>32.5</v>
      </c>
      <c r="H389" s="52"/>
      <c r="I389" s="85"/>
      <c r="J389" s="52"/>
      <c r="K389" s="52"/>
      <c r="L389" s="52"/>
      <c r="M389" s="52">
        <f t="shared" si="33"/>
        <v>32.5</v>
      </c>
    </row>
    <row r="390" spans="1:13">
      <c r="A390" s="98"/>
      <c r="B390" s="18" t="s">
        <v>629</v>
      </c>
      <c r="C390" s="29"/>
      <c r="D390" s="79"/>
      <c r="E390" s="52"/>
      <c r="F390" s="52">
        <v>1</v>
      </c>
      <c r="G390" s="52">
        <f>15.4-6.2</f>
        <v>9.1999999999999993</v>
      </c>
      <c r="H390" s="52"/>
      <c r="I390" s="85"/>
      <c r="J390" s="52"/>
      <c r="K390" s="52"/>
      <c r="L390" s="52"/>
      <c r="M390" s="52">
        <f t="shared" si="33"/>
        <v>9.1999999999999993</v>
      </c>
    </row>
    <row r="391" spans="1:13">
      <c r="A391" s="98"/>
      <c r="B391" s="18" t="s">
        <v>630</v>
      </c>
      <c r="C391" s="29"/>
      <c r="D391" s="79"/>
      <c r="E391" s="52"/>
      <c r="F391" s="52">
        <v>1</v>
      </c>
      <c r="G391" s="52">
        <v>5</v>
      </c>
      <c r="H391" s="52"/>
      <c r="I391" s="85"/>
      <c r="J391" s="52"/>
      <c r="K391" s="52"/>
      <c r="L391" s="52"/>
      <c r="M391" s="52">
        <f t="shared" si="33"/>
        <v>5</v>
      </c>
    </row>
    <row r="392" spans="1:13">
      <c r="A392" s="98"/>
      <c r="B392" s="18" t="s">
        <v>631</v>
      </c>
      <c r="C392" s="29"/>
      <c r="D392" s="79"/>
      <c r="E392" s="52"/>
      <c r="F392" s="52">
        <v>1</v>
      </c>
      <c r="G392" s="52">
        <v>1.8</v>
      </c>
      <c r="H392" s="52"/>
      <c r="I392" s="85"/>
      <c r="J392" s="52"/>
      <c r="K392" s="52"/>
      <c r="L392" s="52"/>
      <c r="M392" s="52">
        <f t="shared" si="33"/>
        <v>1.8</v>
      </c>
    </row>
    <row r="393" spans="1:13">
      <c r="A393" s="98"/>
      <c r="B393" s="12" t="s">
        <v>632</v>
      </c>
      <c r="C393" s="29"/>
      <c r="D393" s="79"/>
      <c r="E393" s="52"/>
      <c r="F393" s="52"/>
      <c r="G393" s="52"/>
      <c r="H393" s="52"/>
      <c r="I393" s="85"/>
      <c r="J393" s="52"/>
      <c r="K393" s="52"/>
      <c r="L393" s="52"/>
      <c r="M393" s="52"/>
    </row>
    <row r="394" spans="1:13">
      <c r="A394" s="98"/>
      <c r="B394" s="43" t="s">
        <v>633</v>
      </c>
      <c r="C394" s="29"/>
      <c r="D394" s="79"/>
      <c r="E394" s="52"/>
      <c r="F394" s="52">
        <v>1</v>
      </c>
      <c r="G394" s="52">
        <v>22.9</v>
      </c>
      <c r="H394" s="52"/>
      <c r="I394" s="85"/>
      <c r="J394" s="52"/>
      <c r="K394" s="52"/>
      <c r="L394" s="52"/>
      <c r="M394" s="52">
        <f t="shared" ref="M394:M403" si="34">PRODUCT(F394:L394)</f>
        <v>22.9</v>
      </c>
    </row>
    <row r="395" spans="1:13">
      <c r="A395" s="98"/>
      <c r="B395" s="43"/>
      <c r="C395" s="29"/>
      <c r="D395" s="79"/>
      <c r="E395" s="52"/>
      <c r="F395" s="52">
        <v>2</v>
      </c>
      <c r="G395" s="52">
        <v>5.3</v>
      </c>
      <c r="H395" s="52"/>
      <c r="I395" s="85"/>
      <c r="J395" s="52"/>
      <c r="K395" s="52"/>
      <c r="L395" s="52"/>
      <c r="M395" s="52">
        <f t="shared" si="34"/>
        <v>10.6</v>
      </c>
    </row>
    <row r="396" spans="1:13">
      <c r="A396" s="98"/>
      <c r="B396" s="43"/>
      <c r="C396" s="29"/>
      <c r="D396" s="79"/>
      <c r="E396" s="52"/>
      <c r="F396" s="52">
        <v>1</v>
      </c>
      <c r="G396" s="52">
        <v>1.7</v>
      </c>
      <c r="H396" s="52"/>
      <c r="I396" s="85"/>
      <c r="J396" s="52"/>
      <c r="K396" s="52"/>
      <c r="L396" s="52"/>
      <c r="M396" s="52">
        <f t="shared" si="34"/>
        <v>1.7</v>
      </c>
    </row>
    <row r="397" spans="1:13">
      <c r="A397" s="98"/>
      <c r="B397" s="43" t="s">
        <v>634</v>
      </c>
      <c r="C397" s="29"/>
      <c r="D397" s="79"/>
      <c r="E397" s="52"/>
      <c r="F397" s="52">
        <v>1</v>
      </c>
      <c r="G397" s="52">
        <v>9.6999999999999993</v>
      </c>
      <c r="H397" s="52"/>
      <c r="I397" s="85"/>
      <c r="J397" s="52"/>
      <c r="K397" s="52"/>
      <c r="L397" s="52"/>
      <c r="M397" s="52">
        <f t="shared" si="34"/>
        <v>9.6999999999999993</v>
      </c>
    </row>
    <row r="398" spans="1:13">
      <c r="A398" s="98"/>
      <c r="B398" s="43" t="s">
        <v>635</v>
      </c>
      <c r="C398" s="29"/>
      <c r="D398" s="79"/>
      <c r="E398" s="52"/>
      <c r="F398" s="52">
        <v>1</v>
      </c>
      <c r="G398" s="52">
        <v>20.5</v>
      </c>
      <c r="H398" s="52"/>
      <c r="I398" s="85"/>
      <c r="J398" s="52"/>
      <c r="K398" s="52"/>
      <c r="L398" s="52"/>
      <c r="M398" s="52">
        <f t="shared" si="34"/>
        <v>20.5</v>
      </c>
    </row>
    <row r="399" spans="1:13">
      <c r="A399" s="98"/>
      <c r="B399" s="43" t="s">
        <v>636</v>
      </c>
      <c r="C399" s="29"/>
      <c r="D399" s="79"/>
      <c r="E399" s="52"/>
      <c r="F399" s="52">
        <v>1</v>
      </c>
      <c r="G399" s="52">
        <v>25.6</v>
      </c>
      <c r="H399" s="52"/>
      <c r="I399" s="85"/>
      <c r="J399" s="52"/>
      <c r="K399" s="52"/>
      <c r="L399" s="52"/>
      <c r="M399" s="52">
        <f t="shared" si="34"/>
        <v>25.6</v>
      </c>
    </row>
    <row r="400" spans="1:13">
      <c r="A400" s="98"/>
      <c r="B400" s="43" t="s">
        <v>637</v>
      </c>
      <c r="C400" s="29"/>
      <c r="D400" s="79"/>
      <c r="E400" s="52"/>
      <c r="F400" s="52">
        <v>2</v>
      </c>
      <c r="G400" s="52">
        <v>1.9</v>
      </c>
      <c r="H400" s="52"/>
      <c r="I400" s="85"/>
      <c r="J400" s="52"/>
      <c r="K400" s="52"/>
      <c r="L400" s="52"/>
      <c r="M400" s="52">
        <f t="shared" si="34"/>
        <v>3.8</v>
      </c>
    </row>
    <row r="401" spans="1:13">
      <c r="A401" s="98"/>
      <c r="B401" s="43" t="s">
        <v>638</v>
      </c>
      <c r="C401" s="29"/>
      <c r="D401" s="79"/>
      <c r="E401" s="52"/>
      <c r="F401" s="52">
        <v>1</v>
      </c>
      <c r="G401" s="52">
        <v>17</v>
      </c>
      <c r="H401" s="52"/>
      <c r="I401" s="85"/>
      <c r="J401" s="52"/>
      <c r="K401" s="52"/>
      <c r="L401" s="52"/>
      <c r="M401" s="52">
        <f t="shared" si="34"/>
        <v>17</v>
      </c>
    </row>
    <row r="402" spans="1:13">
      <c r="A402" s="98"/>
      <c r="B402" s="43"/>
      <c r="C402" s="29"/>
      <c r="D402" s="79"/>
      <c r="E402" s="52"/>
      <c r="F402" s="52">
        <v>1</v>
      </c>
      <c r="G402" s="52">
        <v>3.6</v>
      </c>
      <c r="H402" s="52"/>
      <c r="I402" s="85"/>
      <c r="J402" s="52"/>
      <c r="K402" s="52"/>
      <c r="L402" s="52"/>
      <c r="M402" s="52">
        <f t="shared" si="34"/>
        <v>3.6</v>
      </c>
    </row>
    <row r="403" spans="1:13">
      <c r="A403" s="98"/>
      <c r="B403" s="43" t="s">
        <v>639</v>
      </c>
      <c r="C403" s="29"/>
      <c r="D403" s="79"/>
      <c r="E403" s="52"/>
      <c r="F403" s="52">
        <v>1</v>
      </c>
      <c r="G403" s="52">
        <v>2.4</v>
      </c>
      <c r="H403" s="52"/>
      <c r="I403" s="85"/>
      <c r="J403" s="52"/>
      <c r="K403" s="52"/>
      <c r="L403" s="52"/>
      <c r="M403" s="52">
        <f t="shared" si="34"/>
        <v>2.4</v>
      </c>
    </row>
    <row r="404" spans="1:13">
      <c r="A404" s="98"/>
      <c r="B404" s="12" t="s">
        <v>640</v>
      </c>
      <c r="C404" s="29"/>
      <c r="D404" s="79"/>
      <c r="E404" s="52"/>
      <c r="F404" s="52"/>
      <c r="G404" s="52"/>
      <c r="H404" s="52"/>
      <c r="I404" s="85"/>
      <c r="J404" s="52"/>
      <c r="K404" s="52"/>
      <c r="L404" s="52"/>
      <c r="M404" s="52"/>
    </row>
    <row r="405" spans="1:13">
      <c r="A405" s="98"/>
      <c r="B405" s="43" t="s">
        <v>641</v>
      </c>
      <c r="C405" s="29"/>
      <c r="D405" s="79"/>
      <c r="E405" s="52"/>
      <c r="F405" s="52">
        <v>1</v>
      </c>
      <c r="G405" s="52">
        <v>11.9</v>
      </c>
      <c r="H405" s="52"/>
      <c r="I405" s="85"/>
      <c r="J405" s="52"/>
      <c r="K405" s="52"/>
      <c r="L405" s="52"/>
      <c r="M405" s="52">
        <f t="shared" ref="M405:M419" si="35">PRODUCT(F405:L405)</f>
        <v>11.9</v>
      </c>
    </row>
    <row r="406" spans="1:13">
      <c r="A406" s="98"/>
      <c r="B406" s="43" t="s">
        <v>634</v>
      </c>
      <c r="C406" s="29"/>
      <c r="D406" s="79"/>
      <c r="E406" s="52"/>
      <c r="F406" s="52">
        <v>1</v>
      </c>
      <c r="G406" s="52">
        <v>13.6</v>
      </c>
      <c r="H406" s="52"/>
      <c r="I406" s="85"/>
      <c r="J406" s="52"/>
      <c r="K406" s="52"/>
      <c r="L406" s="52"/>
      <c r="M406" s="52">
        <f t="shared" si="35"/>
        <v>13.6</v>
      </c>
    </row>
    <row r="407" spans="1:13">
      <c r="A407" s="98"/>
      <c r="B407" s="43" t="s">
        <v>630</v>
      </c>
      <c r="C407" s="29"/>
      <c r="D407" s="79"/>
      <c r="E407" s="52"/>
      <c r="F407" s="52">
        <v>1</v>
      </c>
      <c r="G407" s="52">
        <v>5</v>
      </c>
      <c r="H407" s="52"/>
      <c r="I407" s="85"/>
      <c r="J407" s="52"/>
      <c r="K407" s="52"/>
      <c r="L407" s="52"/>
      <c r="M407" s="52">
        <f t="shared" si="35"/>
        <v>5</v>
      </c>
    </row>
    <row r="408" spans="1:13">
      <c r="A408" s="98"/>
      <c r="B408" s="43" t="s">
        <v>642</v>
      </c>
      <c r="C408" s="29"/>
      <c r="D408" s="79"/>
      <c r="E408" s="52"/>
      <c r="F408" s="52">
        <v>1</v>
      </c>
      <c r="G408" s="52">
        <v>38.1</v>
      </c>
      <c r="H408" s="52"/>
      <c r="I408" s="85"/>
      <c r="J408" s="52"/>
      <c r="K408" s="52"/>
      <c r="L408" s="52"/>
      <c r="M408" s="52">
        <f t="shared" si="35"/>
        <v>38.1</v>
      </c>
    </row>
    <row r="409" spans="1:13">
      <c r="A409" s="98"/>
      <c r="B409" s="43"/>
      <c r="C409" s="29"/>
      <c r="D409" s="79"/>
      <c r="E409" s="52"/>
      <c r="F409" s="52">
        <v>1</v>
      </c>
      <c r="G409" s="52">
        <v>3.9</v>
      </c>
      <c r="H409" s="52"/>
      <c r="I409" s="85"/>
      <c r="J409" s="52"/>
      <c r="K409" s="52"/>
      <c r="L409" s="52"/>
      <c r="M409" s="52">
        <f t="shared" si="35"/>
        <v>3.9</v>
      </c>
    </row>
    <row r="410" spans="1:13">
      <c r="A410" s="98"/>
      <c r="B410" s="43"/>
      <c r="C410" s="29"/>
      <c r="D410" s="79"/>
      <c r="E410" s="52"/>
      <c r="F410" s="52">
        <v>1</v>
      </c>
      <c r="G410" s="52">
        <v>13.7</v>
      </c>
      <c r="H410" s="52"/>
      <c r="I410" s="85"/>
      <c r="J410" s="52"/>
      <c r="K410" s="52"/>
      <c r="L410" s="52"/>
      <c r="M410" s="52">
        <f t="shared" si="35"/>
        <v>13.7</v>
      </c>
    </row>
    <row r="411" spans="1:13">
      <c r="A411" s="98"/>
      <c r="B411" s="43" t="s">
        <v>643</v>
      </c>
      <c r="C411" s="29"/>
      <c r="D411" s="79"/>
      <c r="E411" s="52"/>
      <c r="F411" s="52">
        <v>1</v>
      </c>
      <c r="G411" s="52">
        <f>16+2.3</f>
        <v>18.3</v>
      </c>
      <c r="H411" s="52"/>
      <c r="I411" s="85"/>
      <c r="J411" s="52"/>
      <c r="K411" s="52"/>
      <c r="L411" s="52"/>
      <c r="M411" s="52">
        <f t="shared" si="35"/>
        <v>18.3</v>
      </c>
    </row>
    <row r="412" spans="1:13">
      <c r="A412" s="98"/>
      <c r="B412" s="43" t="s">
        <v>644</v>
      </c>
      <c r="C412" s="29"/>
      <c r="D412" s="79"/>
      <c r="E412" s="52"/>
      <c r="F412" s="52">
        <v>1</v>
      </c>
      <c r="G412" s="52">
        <v>16.600000000000001</v>
      </c>
      <c r="H412" s="52"/>
      <c r="I412" s="85"/>
      <c r="J412" s="52"/>
      <c r="K412" s="52"/>
      <c r="L412" s="52"/>
      <c r="M412" s="52">
        <f t="shared" si="35"/>
        <v>16.600000000000001</v>
      </c>
    </row>
    <row r="413" spans="1:13">
      <c r="A413" s="98"/>
      <c r="B413" s="43" t="s">
        <v>645</v>
      </c>
      <c r="C413" s="29"/>
      <c r="D413" s="79"/>
      <c r="E413" s="52"/>
      <c r="F413" s="52">
        <v>1</v>
      </c>
      <c r="G413" s="52">
        <v>11.3</v>
      </c>
      <c r="H413" s="52"/>
      <c r="I413" s="85"/>
      <c r="J413" s="52"/>
      <c r="K413" s="52"/>
      <c r="L413" s="52"/>
      <c r="M413" s="52">
        <f t="shared" si="35"/>
        <v>11.3</v>
      </c>
    </row>
    <row r="414" spans="1:13">
      <c r="A414" s="98"/>
      <c r="B414" s="43" t="s">
        <v>646</v>
      </c>
      <c r="C414" s="29"/>
      <c r="D414" s="79"/>
      <c r="E414" s="52"/>
      <c r="F414" s="52">
        <v>1</v>
      </c>
      <c r="G414" s="52">
        <v>10.9</v>
      </c>
      <c r="H414" s="52"/>
      <c r="I414" s="85"/>
      <c r="J414" s="52"/>
      <c r="K414" s="52"/>
      <c r="L414" s="52"/>
      <c r="M414" s="52">
        <f t="shared" si="35"/>
        <v>10.9</v>
      </c>
    </row>
    <row r="415" spans="1:13">
      <c r="A415" s="98"/>
      <c r="B415" s="43" t="s">
        <v>647</v>
      </c>
      <c r="C415" s="29"/>
      <c r="D415" s="79"/>
      <c r="E415" s="52"/>
      <c r="F415" s="52">
        <v>1</v>
      </c>
      <c r="G415" s="52">
        <v>11.9</v>
      </c>
      <c r="H415" s="52"/>
      <c r="I415" s="85"/>
      <c r="J415" s="52"/>
      <c r="K415" s="52"/>
      <c r="L415" s="52"/>
      <c r="M415" s="52">
        <f t="shared" si="35"/>
        <v>11.9</v>
      </c>
    </row>
    <row r="416" spans="1:13">
      <c r="A416" s="98"/>
      <c r="B416" s="43"/>
      <c r="C416" s="29"/>
      <c r="D416" s="79"/>
      <c r="E416" s="52"/>
      <c r="F416" s="52">
        <v>1</v>
      </c>
      <c r="G416" s="52">
        <v>7.1</v>
      </c>
      <c r="H416" s="52"/>
      <c r="I416" s="85"/>
      <c r="J416" s="52"/>
      <c r="K416" s="52"/>
      <c r="L416" s="52"/>
      <c r="M416" s="52">
        <f t="shared" si="35"/>
        <v>7.1</v>
      </c>
    </row>
    <row r="417" spans="1:13">
      <c r="A417" s="98"/>
      <c r="B417" s="43" t="s">
        <v>648</v>
      </c>
      <c r="C417" s="29"/>
      <c r="D417" s="79"/>
      <c r="E417" s="52"/>
      <c r="F417" s="52">
        <v>1</v>
      </c>
      <c r="G417" s="52">
        <v>16.8</v>
      </c>
      <c r="H417" s="52"/>
      <c r="I417" s="85"/>
      <c r="J417" s="52"/>
      <c r="K417" s="52"/>
      <c r="L417" s="52"/>
      <c r="M417" s="52">
        <f t="shared" si="35"/>
        <v>16.8</v>
      </c>
    </row>
    <row r="418" spans="1:13">
      <c r="A418" s="98"/>
      <c r="B418" s="43" t="s">
        <v>649</v>
      </c>
      <c r="C418" s="29"/>
      <c r="D418" s="79"/>
      <c r="E418" s="52"/>
      <c r="F418" s="52">
        <v>2</v>
      </c>
      <c r="G418" s="52">
        <v>4.4000000000000004</v>
      </c>
      <c r="H418" s="52"/>
      <c r="I418" s="85"/>
      <c r="J418" s="52"/>
      <c r="K418" s="52"/>
      <c r="L418" s="52"/>
      <c r="M418" s="52">
        <f t="shared" si="35"/>
        <v>8.8000000000000007</v>
      </c>
    </row>
    <row r="419" spans="1:13">
      <c r="A419" s="98"/>
      <c r="B419" s="43"/>
      <c r="C419" s="29"/>
      <c r="D419" s="79"/>
      <c r="E419" s="52"/>
      <c r="F419" s="52">
        <v>1</v>
      </c>
      <c r="G419" s="52">
        <v>4.5</v>
      </c>
      <c r="H419" s="52"/>
      <c r="I419" s="85"/>
      <c r="J419" s="52"/>
      <c r="K419" s="52"/>
      <c r="L419" s="52"/>
      <c r="M419" s="52">
        <f t="shared" si="35"/>
        <v>4.5</v>
      </c>
    </row>
    <row r="420" spans="1:13">
      <c r="A420" s="98"/>
      <c r="B420" s="86" t="s">
        <v>650</v>
      </c>
      <c r="C420" s="87"/>
      <c r="D420" s="88"/>
      <c r="E420" s="89"/>
      <c r="F420" s="89"/>
      <c r="G420" s="89"/>
      <c r="H420" s="89"/>
      <c r="I420" s="89"/>
      <c r="J420" s="89"/>
      <c r="K420" s="89"/>
      <c r="L420" s="89"/>
      <c r="M420" s="90">
        <f>SUM(M383:M419)</f>
        <v>409.05</v>
      </c>
    </row>
    <row r="421" spans="1:13">
      <c r="A421" s="98"/>
      <c r="B421" s="33"/>
      <c r="C421" s="29"/>
      <c r="D421" s="79"/>
      <c r="E421" s="52"/>
      <c r="F421" s="52"/>
      <c r="G421" s="52"/>
      <c r="H421" s="52"/>
      <c r="I421" s="52"/>
      <c r="J421" s="52"/>
      <c r="K421" s="52"/>
      <c r="L421" s="52"/>
      <c r="M421" s="52"/>
    </row>
    <row r="422" spans="1:13">
      <c r="A422" s="44"/>
      <c r="B422" s="94" t="s">
        <v>93</v>
      </c>
      <c r="C422" s="29"/>
      <c r="D422" s="79"/>
      <c r="E422" s="52"/>
      <c r="F422" s="52"/>
      <c r="G422" s="52"/>
      <c r="H422" s="52"/>
      <c r="I422" s="52"/>
      <c r="J422" s="52"/>
      <c r="K422" s="52"/>
      <c r="L422" s="52"/>
      <c r="M422" s="52"/>
    </row>
    <row r="423" spans="1:13">
      <c r="A423" s="3"/>
      <c r="C423" s="44"/>
      <c r="D423" s="79"/>
      <c r="E423" s="52"/>
      <c r="F423" s="52"/>
      <c r="G423" s="52"/>
      <c r="H423" s="52"/>
      <c r="I423" s="52"/>
      <c r="J423" s="52"/>
      <c r="K423" s="52"/>
      <c r="L423" s="52"/>
      <c r="M423" s="52"/>
    </row>
    <row r="424" spans="1:13">
      <c r="A424" s="32" t="s">
        <v>94</v>
      </c>
      <c r="B424" s="28" t="s">
        <v>95</v>
      </c>
      <c r="C424" s="29"/>
      <c r="D424" s="79"/>
      <c r="E424" s="52"/>
      <c r="F424" s="52"/>
      <c r="G424" s="52"/>
      <c r="H424" s="52"/>
      <c r="I424" s="52"/>
      <c r="J424" s="52"/>
      <c r="K424" s="52"/>
      <c r="L424" s="52"/>
      <c r="M424" s="52"/>
    </row>
    <row r="425" spans="1:13">
      <c r="A425" s="34" t="s">
        <v>96</v>
      </c>
      <c r="B425" s="28" t="s">
        <v>56</v>
      </c>
      <c r="C425" s="29"/>
      <c r="D425" s="79"/>
      <c r="E425" s="52"/>
      <c r="F425" s="52"/>
      <c r="G425" s="52"/>
      <c r="H425" s="52"/>
      <c r="I425" s="52"/>
      <c r="J425" s="52"/>
      <c r="K425" s="52"/>
      <c r="L425" s="52"/>
      <c r="M425" s="52"/>
    </row>
    <row r="426" spans="1:13">
      <c r="A426" s="29" t="s">
        <v>97</v>
      </c>
      <c r="B426" s="33" t="s">
        <v>98</v>
      </c>
      <c r="C426" s="29" t="s">
        <v>99</v>
      </c>
      <c r="D426" s="79">
        <f>(28.49*4+9.97*6+4.04*4+9.52+2.5+2.5)</f>
        <v>204.46</v>
      </c>
      <c r="E426" s="52"/>
      <c r="F426" s="52"/>
      <c r="G426" s="52"/>
      <c r="H426" s="52"/>
      <c r="I426" s="52"/>
      <c r="J426" s="52"/>
      <c r="K426" s="52"/>
      <c r="L426" s="52"/>
      <c r="M426" s="90">
        <f>M420</f>
        <v>409.05</v>
      </c>
    </row>
    <row r="427" spans="1:13" ht="17.45">
      <c r="A427" s="29" t="s">
        <v>100</v>
      </c>
      <c r="B427" s="40" t="s">
        <v>101</v>
      </c>
      <c r="C427" s="29" t="s">
        <v>92</v>
      </c>
      <c r="D427" s="79"/>
      <c r="E427" s="52"/>
      <c r="F427" s="52"/>
      <c r="G427" s="52"/>
      <c r="H427" s="52"/>
      <c r="I427" s="52"/>
      <c r="J427" s="52"/>
      <c r="K427" s="52"/>
      <c r="L427" s="52"/>
      <c r="M427" s="52"/>
    </row>
    <row r="428" spans="1:13">
      <c r="A428" s="29"/>
      <c r="B428" s="112"/>
      <c r="C428" s="29"/>
      <c r="D428" s="79"/>
      <c r="E428" s="52"/>
      <c r="F428" s="52"/>
      <c r="G428" s="52">
        <v>409</v>
      </c>
      <c r="H428" s="52"/>
      <c r="I428" s="52">
        <v>3</v>
      </c>
      <c r="J428" s="52"/>
      <c r="K428" s="52"/>
      <c r="L428" s="52"/>
      <c r="M428" s="52">
        <f t="shared" ref="M428" si="36">PRODUCT(F428:L428)</f>
        <v>1227</v>
      </c>
    </row>
    <row r="429" spans="1:13">
      <c r="A429" s="29"/>
      <c r="B429" s="113" t="s">
        <v>688</v>
      </c>
      <c r="C429" s="29"/>
      <c r="D429" s="79"/>
      <c r="E429" s="52"/>
      <c r="F429" s="52"/>
      <c r="G429" s="52"/>
      <c r="H429" s="52"/>
      <c r="I429" s="52"/>
      <c r="J429" s="52"/>
      <c r="K429" s="52"/>
      <c r="L429" s="52"/>
      <c r="M429" s="52"/>
    </row>
    <row r="430" spans="1:13">
      <c r="A430" s="29"/>
      <c r="B430" s="13" t="s">
        <v>689</v>
      </c>
      <c r="C430" s="29"/>
      <c r="D430" s="79"/>
      <c r="E430" s="52"/>
      <c r="F430" s="52"/>
      <c r="G430" s="52"/>
      <c r="H430" s="52"/>
      <c r="I430" s="52"/>
      <c r="J430" s="52"/>
      <c r="K430" s="52"/>
      <c r="L430" s="52"/>
      <c r="M430" s="52"/>
    </row>
    <row r="431" spans="1:13">
      <c r="A431" s="29"/>
      <c r="B431" s="96" t="s">
        <v>656</v>
      </c>
      <c r="C431" s="29"/>
      <c r="D431" s="79"/>
      <c r="E431" s="52"/>
      <c r="F431" s="52"/>
      <c r="G431" s="52"/>
      <c r="H431" s="52"/>
      <c r="I431" s="52"/>
      <c r="J431" s="52"/>
      <c r="K431" s="52"/>
      <c r="L431" s="52"/>
      <c r="M431" s="52"/>
    </row>
    <row r="432" spans="1:13">
      <c r="A432" s="29"/>
      <c r="B432" s="19" t="s">
        <v>657</v>
      </c>
      <c r="C432" s="29" t="s">
        <v>164</v>
      </c>
      <c r="D432" s="79"/>
      <c r="E432" s="52"/>
      <c r="F432" s="52">
        <v>2</v>
      </c>
      <c r="G432" s="52">
        <v>0.57999999999999996</v>
      </c>
      <c r="H432" s="52"/>
      <c r="I432" s="52">
        <v>0.77</v>
      </c>
      <c r="J432" s="52"/>
      <c r="K432" s="52"/>
      <c r="L432" s="52"/>
      <c r="M432" s="52">
        <f>-1*PRODUCT(F432:L432)</f>
        <v>-0.89319999999999999</v>
      </c>
    </row>
    <row r="433" spans="1:13">
      <c r="A433" s="29"/>
      <c r="B433" s="33" t="s">
        <v>658</v>
      </c>
      <c r="C433" s="29" t="s">
        <v>164</v>
      </c>
      <c r="D433" s="79"/>
      <c r="E433" s="52"/>
      <c r="F433" s="52">
        <v>4</v>
      </c>
      <c r="G433" s="52">
        <v>2.29</v>
      </c>
      <c r="H433" s="52"/>
      <c r="I433" s="52">
        <v>0.88</v>
      </c>
      <c r="J433" s="52"/>
      <c r="K433" s="52"/>
      <c r="L433" s="52"/>
      <c r="M433" s="52">
        <f t="shared" ref="M433:M450" si="37">-1*PRODUCT(F433:L433)</f>
        <v>-8.0608000000000004</v>
      </c>
    </row>
    <row r="434" spans="1:13">
      <c r="A434" s="29"/>
      <c r="B434" s="19" t="s">
        <v>659</v>
      </c>
      <c r="C434" s="29" t="s">
        <v>164</v>
      </c>
      <c r="D434" s="79"/>
      <c r="E434" s="52"/>
      <c r="F434" s="52">
        <v>2</v>
      </c>
      <c r="G434" s="52">
        <v>2.29</v>
      </c>
      <c r="H434" s="52"/>
      <c r="I434" s="52">
        <v>0.88</v>
      </c>
      <c r="J434" s="52"/>
      <c r="K434" s="52"/>
      <c r="L434" s="52"/>
      <c r="M434" s="52">
        <f t="shared" si="37"/>
        <v>-4.0304000000000002</v>
      </c>
    </row>
    <row r="435" spans="1:13">
      <c r="A435" s="29"/>
      <c r="B435" s="33" t="s">
        <v>660</v>
      </c>
      <c r="C435" s="29" t="s">
        <v>164</v>
      </c>
      <c r="D435" s="79"/>
      <c r="E435" s="52"/>
      <c r="F435" s="52">
        <v>2</v>
      </c>
      <c r="G435" s="52">
        <v>1.5</v>
      </c>
      <c r="H435" s="52"/>
      <c r="I435" s="52">
        <v>1.54</v>
      </c>
      <c r="J435" s="52"/>
      <c r="K435" s="52"/>
      <c r="L435" s="52"/>
      <c r="M435" s="52">
        <f t="shared" si="37"/>
        <v>-4.62</v>
      </c>
    </row>
    <row r="436" spans="1:13">
      <c r="A436" s="29"/>
      <c r="B436" s="19" t="s">
        <v>661</v>
      </c>
      <c r="C436" s="29" t="s">
        <v>164</v>
      </c>
      <c r="D436" s="79"/>
      <c r="E436" s="52"/>
      <c r="F436" s="52">
        <v>3</v>
      </c>
      <c r="G436" s="52">
        <v>0.57999999999999996</v>
      </c>
      <c r="H436" s="52"/>
      <c r="I436" s="52">
        <v>1.1000000000000001</v>
      </c>
      <c r="J436" s="52"/>
      <c r="K436" s="52"/>
      <c r="L436" s="52"/>
      <c r="M436" s="52">
        <f t="shared" si="37"/>
        <v>-1.9139999999999999</v>
      </c>
    </row>
    <row r="437" spans="1:13">
      <c r="A437" s="29"/>
      <c r="B437" s="33" t="s">
        <v>662</v>
      </c>
      <c r="C437" s="29" t="s">
        <v>164</v>
      </c>
      <c r="D437" s="79"/>
      <c r="E437" s="52"/>
      <c r="F437" s="52">
        <v>1</v>
      </c>
      <c r="G437" s="52">
        <v>1.1499999999999999</v>
      </c>
      <c r="H437" s="52"/>
      <c r="I437" s="52">
        <v>1.54</v>
      </c>
      <c r="J437" s="52"/>
      <c r="K437" s="52"/>
      <c r="L437" s="52"/>
      <c r="M437" s="52">
        <f t="shared" si="37"/>
        <v>-1.7709999999999999</v>
      </c>
    </row>
    <row r="438" spans="1:13">
      <c r="A438" s="29"/>
      <c r="B438" s="33" t="s">
        <v>663</v>
      </c>
      <c r="C438" s="29" t="s">
        <v>164</v>
      </c>
      <c r="D438" s="79"/>
      <c r="E438" s="52"/>
      <c r="F438" s="52">
        <v>1</v>
      </c>
      <c r="G438" s="52">
        <v>1.655</v>
      </c>
      <c r="H438" s="52"/>
      <c r="I438" s="52">
        <v>1.1000000000000001</v>
      </c>
      <c r="J438" s="52"/>
      <c r="K438" s="52"/>
      <c r="L438" s="52"/>
      <c r="M438" s="52">
        <f t="shared" si="37"/>
        <v>-1.8205000000000002</v>
      </c>
    </row>
    <row r="439" spans="1:13">
      <c r="A439" s="29"/>
      <c r="B439" s="33" t="s">
        <v>664</v>
      </c>
      <c r="C439" s="29" t="s">
        <v>164</v>
      </c>
      <c r="D439" s="79"/>
      <c r="E439" s="52"/>
      <c r="F439" s="52">
        <v>1</v>
      </c>
      <c r="G439" s="52">
        <v>0.85</v>
      </c>
      <c r="H439" s="52"/>
      <c r="I439" s="52">
        <v>1.76</v>
      </c>
      <c r="J439" s="52"/>
      <c r="K439" s="52"/>
      <c r="L439" s="52"/>
      <c r="M439" s="52">
        <f t="shared" si="37"/>
        <v>-1.496</v>
      </c>
    </row>
    <row r="440" spans="1:13">
      <c r="A440" s="29"/>
      <c r="B440" s="33"/>
      <c r="C440" s="29"/>
      <c r="D440" s="79"/>
      <c r="E440" s="52"/>
      <c r="F440" s="52"/>
      <c r="G440" s="52"/>
      <c r="H440" s="52"/>
      <c r="I440" s="52"/>
      <c r="J440" s="52"/>
      <c r="K440" s="52"/>
      <c r="L440" s="52"/>
      <c r="M440" s="52"/>
    </row>
    <row r="441" spans="1:13">
      <c r="A441" s="29"/>
      <c r="B441" s="96" t="s">
        <v>665</v>
      </c>
      <c r="C441" s="29"/>
      <c r="D441" s="79"/>
      <c r="E441" s="52"/>
      <c r="F441" s="52"/>
      <c r="G441" s="52"/>
      <c r="H441" s="52"/>
      <c r="I441" s="52"/>
      <c r="J441" s="52"/>
      <c r="K441" s="52"/>
      <c r="L441" s="52"/>
      <c r="M441" s="52"/>
    </row>
    <row r="442" spans="1:13">
      <c r="A442" s="29"/>
      <c r="B442" s="19" t="s">
        <v>657</v>
      </c>
      <c r="C442" s="29" t="s">
        <v>164</v>
      </c>
      <c r="D442" s="79"/>
      <c r="E442" s="52"/>
      <c r="F442" s="52">
        <v>2</v>
      </c>
      <c r="G442" s="52">
        <v>0.57999999999999996</v>
      </c>
      <c r="H442" s="52"/>
      <c r="I442" s="52">
        <v>0.77</v>
      </c>
      <c r="J442" s="52"/>
      <c r="K442" s="52"/>
      <c r="L442" s="52"/>
      <c r="M442" s="52">
        <f t="shared" si="37"/>
        <v>-0.89319999999999999</v>
      </c>
    </row>
    <row r="443" spans="1:13">
      <c r="A443" s="29"/>
      <c r="B443" s="33" t="s">
        <v>660</v>
      </c>
      <c r="C443" s="29" t="s">
        <v>164</v>
      </c>
      <c r="D443" s="79"/>
      <c r="E443" s="52"/>
      <c r="F443" s="52">
        <v>4</v>
      </c>
      <c r="G443" s="52">
        <v>1.5</v>
      </c>
      <c r="H443" s="52"/>
      <c r="I443" s="52">
        <v>1.54</v>
      </c>
      <c r="J443" s="52"/>
      <c r="K443" s="52"/>
      <c r="L443" s="52"/>
      <c r="M443" s="52">
        <f t="shared" si="37"/>
        <v>-9.24</v>
      </c>
    </row>
    <row r="444" spans="1:13">
      <c r="A444" s="29"/>
      <c r="B444" s="33"/>
      <c r="C444" s="29"/>
      <c r="D444" s="79"/>
      <c r="E444" s="52"/>
      <c r="F444" s="52"/>
      <c r="G444" s="52"/>
      <c r="H444" s="52"/>
      <c r="I444" s="52"/>
      <c r="J444" s="52"/>
      <c r="K444" s="52"/>
      <c r="L444" s="52"/>
      <c r="M444" s="52"/>
    </row>
    <row r="445" spans="1:13">
      <c r="A445" s="29"/>
      <c r="B445" s="96" t="s">
        <v>666</v>
      </c>
      <c r="C445" s="29"/>
      <c r="D445" s="79"/>
      <c r="E445" s="52"/>
      <c r="F445" s="52"/>
      <c r="G445" s="52"/>
      <c r="H445" s="52"/>
      <c r="I445" s="52"/>
      <c r="J445" s="52"/>
      <c r="K445" s="52"/>
      <c r="L445" s="52"/>
      <c r="M445" s="52"/>
    </row>
    <row r="446" spans="1:13">
      <c r="A446" s="29"/>
      <c r="B446" s="19" t="s">
        <v>657</v>
      </c>
      <c r="C446" s="29" t="s">
        <v>164</v>
      </c>
      <c r="D446" s="79"/>
      <c r="E446" s="52"/>
      <c r="F446" s="52">
        <v>2</v>
      </c>
      <c r="G446" s="52">
        <v>0.57999999999999996</v>
      </c>
      <c r="H446" s="52"/>
      <c r="I446" s="52">
        <v>0.77</v>
      </c>
      <c r="J446" s="52"/>
      <c r="K446" s="52"/>
      <c r="L446" s="52"/>
      <c r="M446" s="52">
        <f t="shared" si="37"/>
        <v>-0.89319999999999999</v>
      </c>
    </row>
    <row r="447" spans="1:13">
      <c r="A447" s="29"/>
      <c r="B447" s="33" t="s">
        <v>660</v>
      </c>
      <c r="C447" s="29" t="s">
        <v>164</v>
      </c>
      <c r="D447" s="79"/>
      <c r="E447" s="52"/>
      <c r="F447" s="52">
        <v>2</v>
      </c>
      <c r="G447" s="52">
        <v>1.5</v>
      </c>
      <c r="H447" s="52"/>
      <c r="I447" s="52">
        <v>1.54</v>
      </c>
      <c r="J447" s="52"/>
      <c r="K447" s="52"/>
      <c r="L447" s="52"/>
      <c r="M447" s="52">
        <f t="shared" si="37"/>
        <v>-4.62</v>
      </c>
    </row>
    <row r="448" spans="1:13">
      <c r="A448" s="29"/>
      <c r="B448" s="96" t="s">
        <v>667</v>
      </c>
      <c r="C448" s="29"/>
      <c r="D448" s="79"/>
      <c r="E448" s="52"/>
      <c r="F448" s="52"/>
      <c r="G448" s="52"/>
      <c r="H448" s="52"/>
      <c r="I448" s="52"/>
      <c r="J448" s="52"/>
      <c r="K448" s="52"/>
      <c r="L448" s="52"/>
      <c r="M448" s="52">
        <f t="shared" si="37"/>
        <v>0</v>
      </c>
    </row>
    <row r="449" spans="1:13">
      <c r="A449" s="29"/>
      <c r="B449" s="33" t="s">
        <v>668</v>
      </c>
      <c r="C449" s="29"/>
      <c r="D449" s="79"/>
      <c r="E449" s="52"/>
      <c r="F449" s="52">
        <v>11</v>
      </c>
      <c r="G449" s="52">
        <v>1.6</v>
      </c>
      <c r="H449" s="52"/>
      <c r="I449" s="52">
        <v>1.2</v>
      </c>
      <c r="J449" s="52"/>
      <c r="K449" s="52"/>
      <c r="L449" s="52"/>
      <c r="M449" s="52">
        <f t="shared" si="37"/>
        <v>-21.12</v>
      </c>
    </row>
    <row r="450" spans="1:13">
      <c r="A450" s="29"/>
      <c r="B450" s="19" t="s">
        <v>661</v>
      </c>
      <c r="C450" s="29" t="s">
        <v>164</v>
      </c>
      <c r="D450" s="79"/>
      <c r="E450" s="52"/>
      <c r="F450" s="52">
        <v>5</v>
      </c>
      <c r="G450" s="52">
        <v>0.57999999999999996</v>
      </c>
      <c r="H450" s="52"/>
      <c r="I450" s="52">
        <v>1.1000000000000001</v>
      </c>
      <c r="J450" s="52"/>
      <c r="K450" s="52"/>
      <c r="L450" s="52"/>
      <c r="M450" s="52">
        <f t="shared" si="37"/>
        <v>-3.19</v>
      </c>
    </row>
    <row r="451" spans="1:13">
      <c r="A451" s="29"/>
      <c r="B451" s="13" t="s">
        <v>690</v>
      </c>
      <c r="C451" s="29"/>
      <c r="D451" s="79"/>
      <c r="E451" s="52"/>
      <c r="F451" s="52"/>
      <c r="G451" s="52"/>
      <c r="H451" s="52"/>
      <c r="I451" s="52"/>
      <c r="J451" s="52"/>
      <c r="K451" s="52"/>
      <c r="L451" s="52"/>
      <c r="M451" s="52"/>
    </row>
    <row r="452" spans="1:13">
      <c r="A452" s="29"/>
      <c r="B452" s="96" t="s">
        <v>656</v>
      </c>
      <c r="C452" s="29"/>
      <c r="D452" s="79"/>
      <c r="E452" s="52"/>
      <c r="F452" s="52"/>
      <c r="G452" s="52"/>
      <c r="H452" s="52"/>
      <c r="I452" s="52"/>
      <c r="J452" s="52"/>
      <c r="K452" s="52"/>
      <c r="L452" s="52"/>
      <c r="M452" s="52"/>
    </row>
    <row r="453" spans="1:13">
      <c r="A453" s="29"/>
      <c r="B453" s="19" t="s">
        <v>691</v>
      </c>
      <c r="C453" s="29" t="s">
        <v>164</v>
      </c>
      <c r="D453" s="79"/>
      <c r="E453" s="52"/>
      <c r="F453" s="52">
        <v>9</v>
      </c>
      <c r="G453" s="52">
        <v>0.85</v>
      </c>
      <c r="H453" s="52"/>
      <c r="I453" s="52">
        <v>2.5</v>
      </c>
      <c r="J453" s="52"/>
      <c r="K453" s="52"/>
      <c r="L453" s="52"/>
      <c r="M453" s="52">
        <f t="shared" ref="M453:M456" si="38">-1*PRODUCT(F453:L453)</f>
        <v>-19.125</v>
      </c>
    </row>
    <row r="454" spans="1:13">
      <c r="A454" s="29"/>
      <c r="B454" s="19" t="s">
        <v>692</v>
      </c>
      <c r="C454" s="29" t="s">
        <v>164</v>
      </c>
      <c r="D454" s="79"/>
      <c r="E454" s="52"/>
      <c r="F454" s="52">
        <v>2</v>
      </c>
      <c r="G454" s="52">
        <v>0.75</v>
      </c>
      <c r="H454" s="52"/>
      <c r="I454" s="52">
        <v>2.5</v>
      </c>
      <c r="J454" s="52"/>
      <c r="K454" s="52"/>
      <c r="L454" s="52"/>
      <c r="M454" s="52">
        <f t="shared" si="38"/>
        <v>-3.75</v>
      </c>
    </row>
    <row r="455" spans="1:13">
      <c r="A455" s="29"/>
      <c r="B455" s="19" t="s">
        <v>693</v>
      </c>
      <c r="C455" s="29" t="s">
        <v>164</v>
      </c>
      <c r="D455" s="79"/>
      <c r="E455" s="52"/>
      <c r="F455" s="52">
        <v>4</v>
      </c>
      <c r="G455" s="52">
        <v>1.2</v>
      </c>
      <c r="H455" s="52"/>
      <c r="I455" s="52">
        <v>2.5</v>
      </c>
      <c r="J455" s="52"/>
      <c r="K455" s="52"/>
      <c r="L455" s="52"/>
      <c r="M455" s="52">
        <f t="shared" si="38"/>
        <v>-12</v>
      </c>
    </row>
    <row r="456" spans="1:13">
      <c r="A456" s="29"/>
      <c r="B456" s="19" t="s">
        <v>694</v>
      </c>
      <c r="C456" s="29" t="s">
        <v>164</v>
      </c>
      <c r="D456" s="79"/>
      <c r="E456" s="52"/>
      <c r="F456" s="52">
        <v>4</v>
      </c>
      <c r="G456" s="52">
        <v>1.5</v>
      </c>
      <c r="H456" s="52"/>
      <c r="I456" s="52">
        <v>2.5</v>
      </c>
      <c r="J456" s="52"/>
      <c r="K456" s="52"/>
      <c r="L456" s="52"/>
      <c r="M456" s="52">
        <f t="shared" si="38"/>
        <v>-15</v>
      </c>
    </row>
    <row r="457" spans="1:13">
      <c r="A457" s="29"/>
      <c r="B457" s="112"/>
      <c r="C457" s="29"/>
      <c r="D457" s="79"/>
      <c r="E457" s="52"/>
      <c r="F457" s="52"/>
      <c r="G457" s="52"/>
      <c r="H457" s="52"/>
      <c r="I457" s="52"/>
      <c r="J457" s="52"/>
      <c r="K457" s="52"/>
      <c r="L457" s="52"/>
      <c r="M457" s="52"/>
    </row>
    <row r="458" spans="1:13">
      <c r="A458" s="29"/>
      <c r="B458" s="96" t="s">
        <v>665</v>
      </c>
      <c r="C458" s="29"/>
      <c r="D458" s="79"/>
      <c r="E458" s="52"/>
      <c r="F458" s="52"/>
      <c r="G458" s="52"/>
      <c r="H458" s="52"/>
      <c r="I458" s="52"/>
      <c r="J458" s="52"/>
      <c r="K458" s="52"/>
      <c r="L458" s="52"/>
      <c r="M458" s="52"/>
    </row>
    <row r="459" spans="1:13">
      <c r="A459" s="29"/>
      <c r="B459" s="19" t="s">
        <v>693</v>
      </c>
      <c r="C459" s="29" t="s">
        <v>164</v>
      </c>
      <c r="D459" s="79"/>
      <c r="E459" s="52"/>
      <c r="F459" s="52">
        <v>1</v>
      </c>
      <c r="G459" s="52">
        <v>1.2</v>
      </c>
      <c r="H459" s="52"/>
      <c r="I459" s="52">
        <v>2.5</v>
      </c>
      <c r="J459" s="52"/>
      <c r="K459" s="52"/>
      <c r="L459" s="52"/>
      <c r="M459" s="52">
        <f t="shared" ref="M459:M460" si="39">-1*PRODUCT(F459:L459)</f>
        <v>-3</v>
      </c>
    </row>
    <row r="460" spans="1:13">
      <c r="A460" s="29"/>
      <c r="B460" s="19" t="s">
        <v>691</v>
      </c>
      <c r="C460" s="29" t="s">
        <v>164</v>
      </c>
      <c r="D460" s="79"/>
      <c r="E460" s="52"/>
      <c r="F460" s="52">
        <v>1</v>
      </c>
      <c r="G460" s="52">
        <v>0.85</v>
      </c>
      <c r="H460" s="52"/>
      <c r="I460" s="52">
        <v>2.5</v>
      </c>
      <c r="J460" s="52"/>
      <c r="K460" s="52"/>
      <c r="L460" s="52"/>
      <c r="M460" s="52">
        <f t="shared" si="39"/>
        <v>-2.125</v>
      </c>
    </row>
    <row r="461" spans="1:13">
      <c r="A461" s="29"/>
      <c r="B461" s="19"/>
      <c r="C461" s="29"/>
      <c r="D461" s="79"/>
      <c r="E461" s="52"/>
      <c r="F461" s="52"/>
      <c r="G461" s="52"/>
      <c r="H461" s="52"/>
      <c r="I461" s="52"/>
      <c r="J461" s="52"/>
      <c r="K461" s="52"/>
      <c r="L461" s="52"/>
      <c r="M461" s="52"/>
    </row>
    <row r="462" spans="1:13">
      <c r="A462" s="29"/>
      <c r="B462" s="96" t="s">
        <v>666</v>
      </c>
      <c r="C462" s="29"/>
      <c r="D462" s="79"/>
      <c r="E462" s="52"/>
      <c r="F462" s="52"/>
      <c r="G462" s="52"/>
      <c r="H462" s="52"/>
      <c r="I462" s="52"/>
      <c r="J462" s="52"/>
      <c r="K462" s="52"/>
      <c r="L462" s="52"/>
      <c r="M462" s="52"/>
    </row>
    <row r="463" spans="1:13">
      <c r="A463" s="29"/>
      <c r="B463" s="19" t="s">
        <v>691</v>
      </c>
      <c r="C463" s="29" t="s">
        <v>164</v>
      </c>
      <c r="D463" s="79"/>
      <c r="E463" s="52"/>
      <c r="F463" s="52">
        <v>4</v>
      </c>
      <c r="G463" s="52">
        <v>0.85</v>
      </c>
      <c r="H463" s="52"/>
      <c r="I463" s="52">
        <v>2.5</v>
      </c>
      <c r="J463" s="52"/>
      <c r="K463" s="52"/>
      <c r="L463" s="52"/>
      <c r="M463" s="52">
        <f t="shared" ref="M463:M465" si="40">-1*PRODUCT(F463:L463)</f>
        <v>-8.5</v>
      </c>
    </row>
    <row r="464" spans="1:13">
      <c r="A464" s="29"/>
      <c r="B464" s="19" t="s">
        <v>692</v>
      </c>
      <c r="C464" s="29" t="s">
        <v>164</v>
      </c>
      <c r="D464" s="79"/>
      <c r="E464" s="52"/>
      <c r="F464" s="52">
        <v>3</v>
      </c>
      <c r="G464" s="52">
        <v>0.75</v>
      </c>
      <c r="H464" s="52"/>
      <c r="I464" s="52">
        <v>2.5</v>
      </c>
      <c r="J464" s="52"/>
      <c r="K464" s="52"/>
      <c r="L464" s="52"/>
      <c r="M464" s="52">
        <f t="shared" si="40"/>
        <v>-5.625</v>
      </c>
    </row>
    <row r="465" spans="1:13">
      <c r="A465" s="29"/>
      <c r="B465" s="19" t="s">
        <v>694</v>
      </c>
      <c r="C465" s="29" t="s">
        <v>164</v>
      </c>
      <c r="D465" s="79"/>
      <c r="E465" s="52"/>
      <c r="F465" s="52">
        <v>3</v>
      </c>
      <c r="G465" s="52">
        <v>1.5</v>
      </c>
      <c r="H465" s="52"/>
      <c r="I465" s="52">
        <v>2.5</v>
      </c>
      <c r="J465" s="52"/>
      <c r="K465" s="52"/>
      <c r="L465" s="52"/>
      <c r="M465" s="52">
        <f t="shared" si="40"/>
        <v>-11.25</v>
      </c>
    </row>
    <row r="466" spans="1:13">
      <c r="A466" s="29"/>
      <c r="B466" s="33"/>
      <c r="C466" s="29"/>
      <c r="D466" s="79"/>
      <c r="E466" s="52"/>
      <c r="F466" s="52"/>
      <c r="G466" s="52"/>
      <c r="H466" s="52"/>
      <c r="I466" s="52"/>
      <c r="J466" s="52"/>
      <c r="K466" s="52"/>
      <c r="L466" s="52"/>
      <c r="M466" s="52"/>
    </row>
    <row r="467" spans="1:13">
      <c r="A467" s="29"/>
      <c r="B467" s="96" t="s">
        <v>667</v>
      </c>
      <c r="C467" s="29"/>
      <c r="D467" s="79"/>
      <c r="E467" s="52"/>
      <c r="F467" s="52"/>
      <c r="G467" s="52"/>
      <c r="H467" s="52"/>
      <c r="I467" s="52"/>
      <c r="J467" s="52"/>
      <c r="K467" s="52"/>
      <c r="L467" s="52"/>
      <c r="M467" s="52">
        <f t="shared" ref="M467:M475" si="41">-1*PRODUCT(F467:L467)</f>
        <v>0</v>
      </c>
    </row>
    <row r="468" spans="1:13">
      <c r="A468" s="29"/>
      <c r="B468" s="19"/>
      <c r="C468" s="29"/>
      <c r="D468" s="79"/>
      <c r="E468" s="52"/>
      <c r="F468" s="52"/>
      <c r="G468" s="52"/>
      <c r="H468" s="52"/>
      <c r="I468" s="52"/>
      <c r="J468" s="52"/>
      <c r="K468" s="52"/>
      <c r="L468" s="52"/>
      <c r="M468" s="52"/>
    </row>
    <row r="469" spans="1:13">
      <c r="A469" s="29"/>
      <c r="B469" s="19" t="s">
        <v>692</v>
      </c>
      <c r="C469" s="29" t="s">
        <v>164</v>
      </c>
      <c r="D469" s="79"/>
      <c r="E469" s="52"/>
      <c r="F469" s="52">
        <v>2</v>
      </c>
      <c r="G469" s="52">
        <v>0.75</v>
      </c>
      <c r="H469" s="52"/>
      <c r="I469" s="52">
        <v>2.5</v>
      </c>
      <c r="J469" s="52"/>
      <c r="K469" s="52"/>
      <c r="L469" s="52"/>
      <c r="M469" s="52">
        <f t="shared" ref="M469:M470" si="42">-1*PRODUCT(F469:L469)</f>
        <v>-3.75</v>
      </c>
    </row>
    <row r="470" spans="1:13">
      <c r="A470" s="29"/>
      <c r="B470" s="19" t="s">
        <v>695</v>
      </c>
      <c r="C470" s="29" t="s">
        <v>164</v>
      </c>
      <c r="D470" s="79"/>
      <c r="E470" s="52"/>
      <c r="F470" s="52">
        <v>5</v>
      </c>
      <c r="G470" s="52">
        <v>0.85</v>
      </c>
      <c r="H470" s="52"/>
      <c r="I470" s="52">
        <v>2.5</v>
      </c>
      <c r="J470" s="52"/>
      <c r="K470" s="52"/>
      <c r="L470" s="52"/>
      <c r="M470" s="52">
        <f t="shared" si="42"/>
        <v>-10.625</v>
      </c>
    </row>
    <row r="471" spans="1:13">
      <c r="A471" s="29"/>
      <c r="B471" s="19" t="s">
        <v>693</v>
      </c>
      <c r="C471" s="29" t="s">
        <v>164</v>
      </c>
      <c r="D471" s="79"/>
      <c r="E471" s="52"/>
      <c r="F471" s="52">
        <v>6</v>
      </c>
      <c r="G471" s="52">
        <v>1.2</v>
      </c>
      <c r="H471" s="52"/>
      <c r="I471" s="52">
        <v>2.5</v>
      </c>
      <c r="J471" s="52"/>
      <c r="K471" s="52"/>
      <c r="L471" s="52"/>
      <c r="M471" s="52">
        <f t="shared" si="41"/>
        <v>-18</v>
      </c>
    </row>
    <row r="472" spans="1:13">
      <c r="A472" s="29"/>
      <c r="B472" s="19" t="s">
        <v>696</v>
      </c>
      <c r="C472" s="29" t="s">
        <v>164</v>
      </c>
      <c r="D472" s="79"/>
      <c r="E472" s="52"/>
      <c r="F472" s="52">
        <v>4</v>
      </c>
      <c r="G472" s="52">
        <v>1.5</v>
      </c>
      <c r="H472" s="52"/>
      <c r="I472" s="52">
        <v>2.5</v>
      </c>
      <c r="J472" s="52"/>
      <c r="K472" s="52"/>
      <c r="L472" s="52"/>
      <c r="M472" s="52">
        <f t="shared" si="41"/>
        <v>-15</v>
      </c>
    </row>
    <row r="473" spans="1:13">
      <c r="A473" s="29"/>
      <c r="B473" s="19" t="s">
        <v>697</v>
      </c>
      <c r="C473" s="29" t="s">
        <v>164</v>
      </c>
      <c r="D473" s="79"/>
      <c r="E473" s="52"/>
      <c r="F473" s="52">
        <v>1</v>
      </c>
      <c r="G473" s="52">
        <v>0.85</v>
      </c>
      <c r="H473" s="52"/>
      <c r="I473" s="52">
        <v>2.5</v>
      </c>
      <c r="J473" s="52"/>
      <c r="K473" s="52"/>
      <c r="L473" s="52"/>
      <c r="M473" s="52">
        <f t="shared" si="41"/>
        <v>-2.125</v>
      </c>
    </row>
    <row r="474" spans="1:13">
      <c r="A474" s="29"/>
      <c r="B474" s="19" t="s">
        <v>698</v>
      </c>
      <c r="C474" s="29" t="s">
        <v>164</v>
      </c>
      <c r="D474" s="79"/>
      <c r="E474" s="52"/>
      <c r="F474" s="52">
        <v>1</v>
      </c>
      <c r="G474" s="52">
        <v>1.2</v>
      </c>
      <c r="H474" s="52"/>
      <c r="I474" s="52">
        <v>2.5</v>
      </c>
      <c r="J474" s="52"/>
      <c r="K474" s="52"/>
      <c r="L474" s="52"/>
      <c r="M474" s="52">
        <f t="shared" si="41"/>
        <v>-3</v>
      </c>
    </row>
    <row r="475" spans="1:13">
      <c r="A475" s="29"/>
      <c r="B475" s="19" t="s">
        <v>694</v>
      </c>
      <c r="C475" s="29" t="s">
        <v>164</v>
      </c>
      <c r="D475" s="79"/>
      <c r="E475" s="52"/>
      <c r="F475" s="52">
        <v>2</v>
      </c>
      <c r="G475" s="52">
        <v>1.5</v>
      </c>
      <c r="H475" s="52"/>
      <c r="I475" s="52">
        <v>2.5</v>
      </c>
      <c r="J475" s="52"/>
      <c r="K475" s="52"/>
      <c r="L475" s="52"/>
      <c r="M475" s="52">
        <f t="shared" si="41"/>
        <v>-7.5</v>
      </c>
    </row>
    <row r="476" spans="1:13">
      <c r="A476" s="29"/>
      <c r="B476" s="112"/>
      <c r="C476" s="29"/>
      <c r="D476" s="79"/>
      <c r="E476" s="52"/>
      <c r="F476" s="52"/>
      <c r="G476" s="52"/>
      <c r="H476" s="52"/>
      <c r="I476" s="52"/>
      <c r="J476" s="52"/>
      <c r="K476" s="52"/>
      <c r="L476" s="52"/>
      <c r="M476" s="52"/>
    </row>
    <row r="477" spans="1:13">
      <c r="A477" s="29"/>
      <c r="B477" s="86" t="s">
        <v>650</v>
      </c>
      <c r="C477" s="87"/>
      <c r="D477" s="88"/>
      <c r="E477" s="89"/>
      <c r="F477" s="89"/>
      <c r="G477" s="89"/>
      <c r="H477" s="89"/>
      <c r="I477" s="89"/>
      <c r="J477" s="89"/>
      <c r="K477" s="89"/>
      <c r="L477" s="89"/>
      <c r="M477" s="90">
        <f>SUM(M428:M476)</f>
        <v>1022.0627000000002</v>
      </c>
    </row>
    <row r="478" spans="1:13">
      <c r="A478" s="29"/>
      <c r="B478" s="112"/>
      <c r="C478" s="29"/>
      <c r="D478" s="79"/>
      <c r="E478" s="52"/>
      <c r="F478" s="52"/>
      <c r="G478" s="52"/>
      <c r="H478" s="52"/>
      <c r="I478" s="52"/>
      <c r="J478" s="52"/>
      <c r="K478" s="52"/>
      <c r="L478" s="52"/>
      <c r="M478" s="52"/>
    </row>
    <row r="479" spans="1:13">
      <c r="A479" s="34" t="s">
        <v>331</v>
      </c>
      <c r="B479" s="28" t="s">
        <v>459</v>
      </c>
      <c r="C479" s="29"/>
      <c r="D479" s="79"/>
      <c r="E479" s="52"/>
      <c r="F479" s="52"/>
      <c r="G479" s="52"/>
      <c r="H479" s="52"/>
      <c r="I479" s="52"/>
      <c r="J479" s="52"/>
      <c r="K479" s="52"/>
      <c r="L479" s="52"/>
      <c r="M479" s="52"/>
    </row>
    <row r="480" spans="1:13" ht="17.45">
      <c r="A480" s="29" t="s">
        <v>460</v>
      </c>
      <c r="B480" s="40" t="s">
        <v>461</v>
      </c>
      <c r="C480" s="29" t="s">
        <v>92</v>
      </c>
      <c r="D480" s="79"/>
      <c r="E480" s="52"/>
      <c r="F480" s="52"/>
      <c r="G480" s="52"/>
      <c r="H480" s="52"/>
      <c r="I480" s="52"/>
      <c r="J480" s="52"/>
      <c r="K480" s="52"/>
      <c r="L480" s="52"/>
      <c r="M480" s="52"/>
    </row>
    <row r="481" spans="1:13">
      <c r="A481" s="29"/>
      <c r="B481" s="64" t="s">
        <v>699</v>
      </c>
      <c r="C481" s="29"/>
      <c r="D481" s="79"/>
      <c r="E481" s="52"/>
      <c r="F481" s="52"/>
      <c r="G481" s="52"/>
      <c r="H481" s="52"/>
      <c r="I481" s="52"/>
      <c r="J481" s="52"/>
      <c r="K481" s="52"/>
      <c r="L481" s="52"/>
      <c r="M481" s="52"/>
    </row>
    <row r="482" spans="1:13">
      <c r="A482" s="29"/>
      <c r="B482" s="228" t="s">
        <v>700</v>
      </c>
      <c r="C482" s="29"/>
      <c r="D482" s="79"/>
      <c r="E482" s="52"/>
      <c r="F482" s="52"/>
      <c r="G482" s="52">
        <v>79.650000000000006</v>
      </c>
      <c r="H482" s="52"/>
      <c r="I482" s="52">
        <v>3.5</v>
      </c>
      <c r="J482" s="52"/>
      <c r="K482" s="52"/>
      <c r="L482" s="52"/>
      <c r="M482" s="52">
        <f>PRODUCT(G482:L482)</f>
        <v>278.77500000000003</v>
      </c>
    </row>
    <row r="483" spans="1:13">
      <c r="A483" s="29"/>
      <c r="B483" s="230"/>
      <c r="C483" s="29"/>
      <c r="D483" s="79"/>
      <c r="E483" s="52"/>
      <c r="F483" s="52"/>
      <c r="G483" s="52">
        <v>13.2</v>
      </c>
      <c r="H483" s="52"/>
      <c r="I483" s="52">
        <v>3.5</v>
      </c>
      <c r="J483" s="52"/>
      <c r="K483" s="52"/>
      <c r="L483" s="52"/>
      <c r="M483" s="52">
        <f t="shared" ref="M483:M506" si="43">PRODUCT(G483:L483)</f>
        <v>46.199999999999996</v>
      </c>
    </row>
    <row r="484" spans="1:13">
      <c r="A484" s="29"/>
      <c r="B484" s="230"/>
      <c r="C484" s="29"/>
      <c r="D484" s="79"/>
      <c r="E484" s="52"/>
      <c r="F484" s="52"/>
      <c r="G484" s="52">
        <f>6.2+6</f>
        <v>12.2</v>
      </c>
      <c r="H484" s="52"/>
      <c r="I484" s="52">
        <v>3.5</v>
      </c>
      <c r="J484" s="52"/>
      <c r="K484" s="52"/>
      <c r="L484" s="52"/>
      <c r="M484" s="52">
        <f t="shared" si="43"/>
        <v>42.699999999999996</v>
      </c>
    </row>
    <row r="485" spans="1:13">
      <c r="A485" s="29"/>
      <c r="B485" s="230"/>
      <c r="C485" s="29"/>
      <c r="D485" s="79"/>
      <c r="E485" s="52"/>
      <c r="F485" s="52"/>
      <c r="G485" s="52">
        <f>20.2</f>
        <v>20.2</v>
      </c>
      <c r="H485" s="52"/>
      <c r="I485" s="52">
        <v>3.5</v>
      </c>
      <c r="J485" s="52"/>
      <c r="K485" s="52"/>
      <c r="L485" s="52"/>
      <c r="M485" s="52">
        <f t="shared" si="43"/>
        <v>70.7</v>
      </c>
    </row>
    <row r="486" spans="1:13">
      <c r="A486" s="29"/>
      <c r="B486" s="230"/>
      <c r="C486" s="29"/>
      <c r="D486" s="79"/>
      <c r="E486" s="52"/>
      <c r="F486" s="52"/>
      <c r="G486" s="52">
        <f>20.2-2.4</f>
        <v>17.8</v>
      </c>
      <c r="H486" s="52"/>
      <c r="I486" s="52">
        <v>3.5</v>
      </c>
      <c r="J486" s="52"/>
      <c r="K486" s="52"/>
      <c r="L486" s="52"/>
      <c r="M486" s="52">
        <f t="shared" si="43"/>
        <v>62.300000000000004</v>
      </c>
    </row>
    <row r="487" spans="1:13">
      <c r="A487" s="29"/>
      <c r="B487" s="230"/>
      <c r="C487" s="29"/>
      <c r="D487" s="79"/>
      <c r="E487" s="52"/>
      <c r="F487" s="52"/>
      <c r="G487" s="52">
        <f>4.6*4</f>
        <v>18.399999999999999</v>
      </c>
      <c r="H487" s="52"/>
      <c r="I487" s="52">
        <v>3.5</v>
      </c>
      <c r="J487" s="52"/>
      <c r="K487" s="52"/>
      <c r="L487" s="52"/>
      <c r="M487" s="52">
        <f t="shared" si="43"/>
        <v>64.399999999999991</v>
      </c>
    </row>
    <row r="488" spans="1:13">
      <c r="A488" s="29"/>
      <c r="B488" s="230"/>
      <c r="C488" s="29"/>
      <c r="D488" s="79"/>
      <c r="E488" s="52"/>
      <c r="F488" s="52"/>
      <c r="G488" s="52">
        <f>4.2*3</f>
        <v>12.600000000000001</v>
      </c>
      <c r="H488" s="52"/>
      <c r="I488" s="52">
        <v>3.5</v>
      </c>
      <c r="J488" s="52"/>
      <c r="K488" s="52"/>
      <c r="L488" s="52"/>
      <c r="M488" s="52">
        <f t="shared" si="43"/>
        <v>44.100000000000009</v>
      </c>
    </row>
    <row r="489" spans="1:13">
      <c r="A489" s="29"/>
      <c r="B489" s="114"/>
      <c r="C489" s="29"/>
      <c r="D489" s="79"/>
      <c r="E489" s="52"/>
      <c r="F489" s="52"/>
      <c r="G489" s="52">
        <f>2*2</f>
        <v>4</v>
      </c>
      <c r="H489" s="52"/>
      <c r="I489" s="52">
        <v>3.5</v>
      </c>
      <c r="J489" s="52"/>
      <c r="K489" s="52"/>
      <c r="L489" s="52"/>
      <c r="M489" s="52">
        <f t="shared" si="43"/>
        <v>14</v>
      </c>
    </row>
    <row r="490" spans="1:13">
      <c r="A490" s="29"/>
      <c r="B490" s="64" t="s">
        <v>701</v>
      </c>
      <c r="C490" s="29"/>
      <c r="D490" s="79"/>
      <c r="E490" s="52"/>
      <c r="F490" s="52"/>
      <c r="G490" s="52"/>
      <c r="H490" s="52"/>
      <c r="I490" s="52"/>
      <c r="J490" s="52"/>
      <c r="K490" s="52"/>
      <c r="L490" s="52"/>
      <c r="M490" s="52">
        <f t="shared" si="43"/>
        <v>0</v>
      </c>
    </row>
    <row r="491" spans="1:13">
      <c r="A491" s="29"/>
      <c r="B491" s="231" t="s">
        <v>702</v>
      </c>
      <c r="C491" s="29"/>
      <c r="D491" s="79"/>
      <c r="E491" s="52"/>
      <c r="F491" s="52"/>
      <c r="G491" s="52">
        <f>65.3-2.4</f>
        <v>62.9</v>
      </c>
      <c r="H491" s="52"/>
      <c r="I491" s="52">
        <v>3.5</v>
      </c>
      <c r="J491" s="52"/>
      <c r="K491" s="52"/>
      <c r="L491" s="52"/>
      <c r="M491" s="52">
        <f t="shared" si="43"/>
        <v>220.15</v>
      </c>
    </row>
    <row r="492" spans="1:13">
      <c r="A492" s="29"/>
      <c r="B492" s="232"/>
      <c r="C492" s="29"/>
      <c r="D492" s="79"/>
      <c r="E492" s="52"/>
      <c r="F492" s="52"/>
      <c r="G492" s="52">
        <v>15</v>
      </c>
      <c r="H492" s="52"/>
      <c r="I492" s="52">
        <v>3.5</v>
      </c>
      <c r="J492" s="52"/>
      <c r="K492" s="52"/>
      <c r="L492" s="52"/>
      <c r="M492" s="52">
        <f t="shared" si="43"/>
        <v>52.5</v>
      </c>
    </row>
    <row r="493" spans="1:13">
      <c r="A493" s="29"/>
      <c r="B493" s="232"/>
      <c r="C493" s="29"/>
      <c r="D493" s="79"/>
      <c r="E493" s="52"/>
      <c r="F493" s="52"/>
      <c r="G493" s="52">
        <f>15-2.4</f>
        <v>12.6</v>
      </c>
      <c r="H493" s="52"/>
      <c r="I493" s="52">
        <v>3.5</v>
      </c>
      <c r="J493" s="52"/>
      <c r="K493" s="52"/>
      <c r="L493" s="52"/>
      <c r="M493" s="52">
        <f t="shared" si="43"/>
        <v>44.1</v>
      </c>
    </row>
    <row r="494" spans="1:13">
      <c r="A494" s="29"/>
      <c r="B494" s="232"/>
      <c r="C494" s="29"/>
      <c r="D494" s="79"/>
      <c r="E494" s="52"/>
      <c r="F494" s="52"/>
      <c r="G494" s="52">
        <f>5.9*2</f>
        <v>11.8</v>
      </c>
      <c r="H494" s="52"/>
      <c r="I494" s="52">
        <v>3.5</v>
      </c>
      <c r="J494" s="52"/>
      <c r="K494" s="52"/>
      <c r="L494" s="52"/>
      <c r="M494" s="52">
        <f t="shared" si="43"/>
        <v>41.300000000000004</v>
      </c>
    </row>
    <row r="495" spans="1:13">
      <c r="A495" s="29"/>
      <c r="B495" s="232"/>
      <c r="C495" s="29"/>
      <c r="D495" s="79"/>
      <c r="E495" s="52"/>
      <c r="F495" s="52"/>
      <c r="G495" s="52">
        <f>5.1*3</f>
        <v>15.299999999999999</v>
      </c>
      <c r="H495" s="52"/>
      <c r="I495" s="52">
        <v>3.5</v>
      </c>
      <c r="J495" s="52"/>
      <c r="K495" s="52"/>
      <c r="L495" s="52"/>
      <c r="M495" s="52">
        <f t="shared" si="43"/>
        <v>53.55</v>
      </c>
    </row>
    <row r="496" spans="1:13">
      <c r="A496" s="29"/>
      <c r="B496" s="233"/>
      <c r="C496" s="29"/>
      <c r="D496" s="79"/>
      <c r="E496" s="52"/>
      <c r="F496" s="52"/>
      <c r="G496" s="52">
        <f>(5.3+2.9)/2</f>
        <v>4.0999999999999996</v>
      </c>
      <c r="H496" s="52"/>
      <c r="I496" s="52">
        <v>3.5</v>
      </c>
      <c r="J496" s="52"/>
      <c r="K496" s="52"/>
      <c r="L496" s="52"/>
      <c r="M496" s="52">
        <f t="shared" si="43"/>
        <v>14.349999999999998</v>
      </c>
    </row>
    <row r="497" spans="1:13">
      <c r="A497" s="29"/>
      <c r="B497" s="40"/>
      <c r="C497" s="29"/>
      <c r="D497" s="79"/>
      <c r="E497" s="52"/>
      <c r="F497" s="52"/>
      <c r="G497" s="52"/>
      <c r="H497" s="52"/>
      <c r="I497" s="52"/>
      <c r="J497" s="52"/>
      <c r="K497" s="52"/>
      <c r="L497" s="52"/>
      <c r="M497" s="52">
        <f t="shared" si="43"/>
        <v>0</v>
      </c>
    </row>
    <row r="498" spans="1:13">
      <c r="A498" s="29"/>
      <c r="B498" s="64" t="s">
        <v>703</v>
      </c>
      <c r="C498" s="29"/>
      <c r="D498" s="79"/>
      <c r="E498" s="52"/>
      <c r="F498" s="52"/>
      <c r="G498" s="52"/>
      <c r="H498" s="52"/>
      <c r="I498" s="52"/>
      <c r="J498" s="52"/>
      <c r="K498" s="52"/>
      <c r="L498" s="52"/>
      <c r="M498" s="52">
        <f t="shared" si="43"/>
        <v>0</v>
      </c>
    </row>
    <row r="499" spans="1:13">
      <c r="A499" s="29"/>
      <c r="B499" s="231" t="s">
        <v>702</v>
      </c>
      <c r="C499" s="29"/>
      <c r="D499" s="79"/>
      <c r="E499" s="52"/>
      <c r="F499" s="52"/>
      <c r="G499" s="52">
        <v>37</v>
      </c>
      <c r="H499" s="52"/>
      <c r="I499" s="52">
        <v>3.5</v>
      </c>
      <c r="J499" s="52"/>
      <c r="K499" s="52"/>
      <c r="L499" s="52"/>
      <c r="M499" s="52">
        <f t="shared" si="43"/>
        <v>129.5</v>
      </c>
    </row>
    <row r="500" spans="1:13">
      <c r="A500" s="29"/>
      <c r="B500" s="232"/>
      <c r="C500" s="29"/>
      <c r="D500" s="79"/>
      <c r="E500" s="52"/>
      <c r="F500" s="52"/>
      <c r="G500" s="52">
        <f>4+6.9</f>
        <v>10.9</v>
      </c>
      <c r="H500" s="52"/>
      <c r="I500" s="52">
        <v>3.5</v>
      </c>
      <c r="J500" s="52"/>
      <c r="K500" s="52"/>
      <c r="L500" s="52"/>
      <c r="M500" s="52">
        <f t="shared" si="43"/>
        <v>38.15</v>
      </c>
    </row>
    <row r="501" spans="1:13">
      <c r="A501" s="29"/>
      <c r="B501" s="232"/>
      <c r="C501" s="29"/>
      <c r="D501" s="79"/>
      <c r="E501" s="52"/>
      <c r="F501" s="52"/>
      <c r="G501" s="52">
        <f>6.9+4.2</f>
        <v>11.100000000000001</v>
      </c>
      <c r="H501" s="52"/>
      <c r="I501" s="52">
        <v>3.5</v>
      </c>
      <c r="J501" s="52"/>
      <c r="K501" s="52"/>
      <c r="L501" s="52"/>
      <c r="M501" s="52">
        <f t="shared" si="43"/>
        <v>38.850000000000009</v>
      </c>
    </row>
    <row r="502" spans="1:13">
      <c r="A502" s="29"/>
      <c r="B502" s="233"/>
      <c r="C502" s="29"/>
      <c r="D502" s="79"/>
      <c r="E502" s="52"/>
      <c r="F502" s="52"/>
      <c r="G502" s="52">
        <v>3.7</v>
      </c>
      <c r="H502" s="52"/>
      <c r="I502" s="52">
        <v>3.5</v>
      </c>
      <c r="J502" s="52"/>
      <c r="K502" s="52"/>
      <c r="L502" s="52"/>
      <c r="M502" s="52">
        <f t="shared" si="43"/>
        <v>12.950000000000001</v>
      </c>
    </row>
    <row r="503" spans="1:13">
      <c r="A503" s="29"/>
      <c r="B503" s="115"/>
      <c r="C503" s="29"/>
      <c r="D503" s="79"/>
      <c r="E503" s="52"/>
      <c r="F503" s="52"/>
      <c r="G503" s="52"/>
      <c r="H503" s="52"/>
      <c r="I503" s="52"/>
      <c r="J503" s="52"/>
      <c r="K503" s="52"/>
      <c r="L503" s="52"/>
      <c r="M503" s="52"/>
    </row>
    <row r="504" spans="1:13">
      <c r="A504" s="29"/>
      <c r="B504" s="64" t="s">
        <v>704</v>
      </c>
      <c r="C504" s="29"/>
      <c r="D504" s="79"/>
      <c r="E504" s="52"/>
      <c r="F504" s="52"/>
      <c r="G504" s="52"/>
      <c r="H504" s="52"/>
      <c r="I504" s="52"/>
      <c r="J504" s="52"/>
      <c r="K504" s="52"/>
      <c r="L504" s="52"/>
      <c r="M504" s="52"/>
    </row>
    <row r="505" spans="1:13">
      <c r="A505" s="29"/>
      <c r="B505" s="115"/>
      <c r="C505" s="29"/>
      <c r="D505" s="79"/>
      <c r="E505" s="52"/>
      <c r="F505" s="52"/>
      <c r="G505" s="52">
        <f>12*2+6.1*2</f>
        <v>36.200000000000003</v>
      </c>
      <c r="H505" s="52"/>
      <c r="I505" s="52">
        <v>3.5</v>
      </c>
      <c r="J505" s="52"/>
      <c r="K505" s="52"/>
      <c r="L505" s="52"/>
      <c r="M505" s="52">
        <f t="shared" si="43"/>
        <v>126.70000000000002</v>
      </c>
    </row>
    <row r="506" spans="1:13">
      <c r="A506" s="29"/>
      <c r="B506" s="115"/>
      <c r="C506" s="29"/>
      <c r="D506" s="79"/>
      <c r="E506" s="52"/>
      <c r="F506" s="52"/>
      <c r="G506" s="52">
        <v>2.4</v>
      </c>
      <c r="H506" s="52"/>
      <c r="I506" s="52">
        <v>4.5</v>
      </c>
      <c r="J506" s="52"/>
      <c r="K506" s="52"/>
      <c r="L506" s="52"/>
      <c r="M506" s="52">
        <f t="shared" si="43"/>
        <v>10.799999999999999</v>
      </c>
    </row>
    <row r="507" spans="1:13">
      <c r="A507" s="29"/>
      <c r="B507" s="115"/>
      <c r="C507" s="29"/>
      <c r="D507" s="79"/>
      <c r="E507" s="52"/>
      <c r="F507" s="52"/>
      <c r="G507" s="52"/>
      <c r="H507" s="52"/>
      <c r="I507" s="52"/>
      <c r="J507" s="52"/>
      <c r="K507" s="52"/>
      <c r="L507" s="52"/>
      <c r="M507" s="52"/>
    </row>
    <row r="508" spans="1:13" ht="17.45" customHeight="1">
      <c r="A508" s="29"/>
      <c r="B508" s="40" t="s">
        <v>705</v>
      </c>
      <c r="C508" s="29"/>
      <c r="D508" s="79"/>
      <c r="E508" s="52"/>
      <c r="F508" s="52"/>
      <c r="G508" s="52"/>
      <c r="H508" s="52"/>
      <c r="I508" s="52"/>
      <c r="J508" s="52"/>
      <c r="K508" s="52"/>
      <c r="L508" s="52"/>
      <c r="M508" s="52">
        <f>SUM(M432:M475)</f>
        <v>-204.93729999999999</v>
      </c>
    </row>
    <row r="509" spans="1:13">
      <c r="A509" s="29"/>
      <c r="B509" s="40"/>
      <c r="C509" s="29"/>
      <c r="D509" s="79"/>
      <c r="E509" s="52"/>
      <c r="F509" s="52"/>
      <c r="G509" s="52"/>
      <c r="H509" s="52"/>
      <c r="I509" s="52"/>
      <c r="J509" s="52"/>
      <c r="K509" s="52"/>
      <c r="L509" s="52"/>
      <c r="M509" s="52"/>
    </row>
    <row r="510" spans="1:13">
      <c r="A510" s="29"/>
      <c r="B510" s="86" t="s">
        <v>105</v>
      </c>
      <c r="C510" s="87"/>
      <c r="D510" s="88"/>
      <c r="E510" s="89"/>
      <c r="F510" s="89"/>
      <c r="G510" s="89"/>
      <c r="H510" s="89"/>
      <c r="I510" s="89"/>
      <c r="J510" s="89"/>
      <c r="K510" s="89"/>
      <c r="L510" s="89"/>
      <c r="M510" s="90">
        <f>SUM(M482:M508)</f>
        <v>1201.1377</v>
      </c>
    </row>
    <row r="511" spans="1:13">
      <c r="A511" s="29"/>
      <c r="B511" s="40"/>
      <c r="C511" s="29"/>
      <c r="D511" s="79"/>
      <c r="E511" s="52"/>
      <c r="F511" s="52"/>
      <c r="G511" s="52"/>
      <c r="H511" s="52"/>
      <c r="I511" s="52"/>
      <c r="J511" s="52"/>
      <c r="K511" s="52"/>
      <c r="L511" s="52"/>
      <c r="M511" s="52"/>
    </row>
    <row r="512" spans="1:13">
      <c r="A512" s="45" t="s">
        <v>106</v>
      </c>
      <c r="B512" s="46" t="s">
        <v>107</v>
      </c>
      <c r="C512" s="29"/>
      <c r="D512" s="79"/>
      <c r="E512" s="52"/>
      <c r="F512" s="52"/>
      <c r="G512" s="52"/>
      <c r="H512" s="52"/>
      <c r="I512" s="52"/>
      <c r="J512" s="52"/>
      <c r="K512" s="52"/>
      <c r="L512" s="52"/>
      <c r="M512" s="52"/>
    </row>
    <row r="513" spans="1:13">
      <c r="A513" s="47" t="s">
        <v>108</v>
      </c>
      <c r="B513" s="46" t="s">
        <v>56</v>
      </c>
      <c r="C513" s="29"/>
      <c r="D513" s="79"/>
      <c r="E513" s="52"/>
      <c r="F513" s="52"/>
      <c r="G513" s="52"/>
      <c r="H513" s="52"/>
      <c r="I513" s="52"/>
      <c r="J513" s="52"/>
      <c r="K513" s="52"/>
      <c r="L513" s="52"/>
      <c r="M513" s="52"/>
    </row>
    <row r="514" spans="1:13">
      <c r="A514" s="47" t="s">
        <v>109</v>
      </c>
      <c r="B514" s="39" t="s">
        <v>110</v>
      </c>
      <c r="C514" s="29"/>
      <c r="D514" s="79"/>
      <c r="E514" s="52"/>
      <c r="F514" s="52"/>
      <c r="G514" s="52"/>
      <c r="H514" s="52"/>
      <c r="I514" s="52"/>
      <c r="J514" s="52"/>
      <c r="K514" s="52"/>
      <c r="L514" s="52"/>
      <c r="M514" s="52"/>
    </row>
    <row r="515" spans="1:13" ht="17.45">
      <c r="A515" s="44" t="s">
        <v>706</v>
      </c>
      <c r="B515" s="40" t="s">
        <v>707</v>
      </c>
      <c r="C515" s="48" t="s">
        <v>113</v>
      </c>
      <c r="D515" s="79"/>
      <c r="E515" s="52" t="s">
        <v>208</v>
      </c>
      <c r="F515" s="52">
        <v>1</v>
      </c>
      <c r="G515" s="52"/>
      <c r="H515" s="52"/>
      <c r="I515" s="52"/>
      <c r="J515" s="52"/>
      <c r="K515" s="52"/>
      <c r="L515" s="52"/>
      <c r="M515" s="52">
        <f>M477</f>
        <v>1022.0627000000002</v>
      </c>
    </row>
    <row r="516" spans="1:13" ht="33.6">
      <c r="A516" s="44" t="s">
        <v>111</v>
      </c>
      <c r="B516" s="33" t="s">
        <v>112</v>
      </c>
      <c r="C516" s="48" t="s">
        <v>113</v>
      </c>
      <c r="D516" s="79"/>
      <c r="E516" s="52"/>
      <c r="F516" s="52"/>
      <c r="G516" s="52"/>
      <c r="H516" s="52"/>
      <c r="I516" s="52"/>
      <c r="J516" s="52"/>
      <c r="K516" s="52"/>
      <c r="L516" s="52"/>
      <c r="M516" s="52">
        <f>M515</f>
        <v>1022.0627000000002</v>
      </c>
    </row>
    <row r="517" spans="1:13" ht="17.45">
      <c r="A517" s="44" t="s">
        <v>114</v>
      </c>
      <c r="B517" s="40" t="s">
        <v>115</v>
      </c>
      <c r="C517" s="48" t="s">
        <v>113</v>
      </c>
      <c r="D517" s="79"/>
      <c r="E517" s="52"/>
      <c r="F517" s="52"/>
      <c r="G517" s="52"/>
      <c r="H517" s="52"/>
      <c r="I517" s="52"/>
      <c r="J517" s="52"/>
      <c r="K517" s="52"/>
      <c r="L517" s="52"/>
      <c r="M517" s="52"/>
    </row>
    <row r="518" spans="1:13" ht="17.45">
      <c r="A518" s="44"/>
      <c r="B518" s="40"/>
      <c r="C518" s="48"/>
      <c r="D518" s="79"/>
      <c r="E518" s="52"/>
      <c r="F518" s="52"/>
      <c r="G518" s="52"/>
      <c r="H518" s="52"/>
      <c r="I518" s="52"/>
      <c r="J518" s="52"/>
      <c r="K518" s="52"/>
      <c r="L518" s="52"/>
      <c r="M518" s="52"/>
    </row>
    <row r="519" spans="1:13" ht="17.45">
      <c r="A519" s="44"/>
      <c r="B519" s="96" t="s">
        <v>656</v>
      </c>
      <c r="C519" s="48"/>
      <c r="D519" s="79"/>
      <c r="E519" s="52" t="s">
        <v>208</v>
      </c>
      <c r="F519" s="52">
        <v>1</v>
      </c>
      <c r="G519" s="52">
        <f>11.8-0.85*2-0.75*2</f>
        <v>8.6000000000000014</v>
      </c>
      <c r="H519" s="52"/>
      <c r="I519" s="52">
        <v>2.1</v>
      </c>
      <c r="J519" s="52"/>
      <c r="K519" s="52"/>
      <c r="L519" s="52"/>
      <c r="M519" s="52">
        <f>PRODUCT(F519:L519)</f>
        <v>18.060000000000002</v>
      </c>
    </row>
    <row r="520" spans="1:13" ht="17.45">
      <c r="A520" s="44"/>
      <c r="B520" s="33" t="s">
        <v>708</v>
      </c>
      <c r="C520" s="48"/>
      <c r="D520" s="79"/>
      <c r="E520" s="52"/>
      <c r="F520" s="52">
        <v>2</v>
      </c>
      <c r="G520" s="52">
        <f>7.6+0.75</f>
        <v>8.35</v>
      </c>
      <c r="H520" s="52"/>
      <c r="I520" s="52">
        <v>2.1</v>
      </c>
      <c r="J520" s="52"/>
      <c r="K520" s="52"/>
      <c r="L520" s="52"/>
      <c r="M520" s="52">
        <f>PRODUCT(F520:L520)</f>
        <v>35.07</v>
      </c>
    </row>
    <row r="521" spans="1:13" ht="17.45">
      <c r="A521" s="44"/>
      <c r="B521" s="33"/>
      <c r="C521" s="48"/>
      <c r="D521" s="79"/>
      <c r="E521" s="52"/>
      <c r="F521" s="52"/>
      <c r="G521" s="52"/>
      <c r="H521" s="52"/>
      <c r="I521" s="52"/>
      <c r="J521" s="52"/>
      <c r="K521" s="52"/>
      <c r="L521" s="52"/>
      <c r="M521" s="52"/>
    </row>
    <row r="522" spans="1:13" ht="17.45">
      <c r="A522" s="44"/>
      <c r="B522" s="33" t="s">
        <v>709</v>
      </c>
      <c r="C522" s="48"/>
      <c r="D522" s="79"/>
      <c r="E522" s="52"/>
      <c r="F522" s="52">
        <v>1</v>
      </c>
      <c r="G522" s="52">
        <f>6.3-0.75</f>
        <v>5.55</v>
      </c>
      <c r="H522" s="52"/>
      <c r="I522" s="52">
        <v>2.1</v>
      </c>
      <c r="J522" s="52"/>
      <c r="K522" s="52"/>
      <c r="L522" s="52"/>
      <c r="M522" s="52">
        <f t="shared" ref="M522:M529" si="44">PRODUCT(F522:L522)</f>
        <v>11.654999999999999</v>
      </c>
    </row>
    <row r="523" spans="1:13" ht="17.45">
      <c r="A523" s="44"/>
      <c r="B523" s="33"/>
      <c r="C523" s="48"/>
      <c r="D523" s="79"/>
      <c r="E523" s="52"/>
      <c r="F523" s="52">
        <v>1</v>
      </c>
      <c r="G523" s="52">
        <f>8.3-0.75</f>
        <v>7.5500000000000007</v>
      </c>
      <c r="H523" s="52"/>
      <c r="I523" s="52">
        <v>2.1</v>
      </c>
      <c r="J523" s="52"/>
      <c r="K523" s="52"/>
      <c r="L523" s="52"/>
      <c r="M523" s="52">
        <f t="shared" si="44"/>
        <v>15.855000000000002</v>
      </c>
    </row>
    <row r="524" spans="1:13" ht="17.45">
      <c r="A524" s="44"/>
      <c r="B524" s="33"/>
      <c r="C524" s="48"/>
      <c r="D524" s="79"/>
      <c r="E524" s="52"/>
      <c r="F524" s="52">
        <v>1</v>
      </c>
      <c r="G524" s="52">
        <f>6.7-0.75</f>
        <v>5.95</v>
      </c>
      <c r="H524" s="52"/>
      <c r="I524" s="52">
        <v>2.1</v>
      </c>
      <c r="J524" s="52"/>
      <c r="K524" s="52"/>
      <c r="L524" s="52"/>
      <c r="M524" s="52">
        <f t="shared" si="44"/>
        <v>12.495000000000001</v>
      </c>
    </row>
    <row r="525" spans="1:13" ht="17.45">
      <c r="A525" s="44"/>
      <c r="B525" s="33" t="s">
        <v>710</v>
      </c>
      <c r="C525" s="48"/>
      <c r="D525" s="79"/>
      <c r="E525" s="52"/>
      <c r="F525" s="52">
        <v>1</v>
      </c>
      <c r="G525" s="52">
        <f>8.9-0.85*2</f>
        <v>7.2</v>
      </c>
      <c r="H525" s="52"/>
      <c r="I525" s="52">
        <v>2.1</v>
      </c>
      <c r="J525" s="52"/>
      <c r="K525" s="52"/>
      <c r="L525" s="52"/>
      <c r="M525" s="52">
        <f t="shared" si="44"/>
        <v>15.120000000000001</v>
      </c>
    </row>
    <row r="526" spans="1:13" ht="17.45">
      <c r="A526" s="44"/>
      <c r="B526" s="33"/>
      <c r="C526" s="48"/>
      <c r="D526" s="79"/>
      <c r="E526" s="52"/>
      <c r="F526" s="52">
        <v>1</v>
      </c>
      <c r="G526" s="52">
        <f>8.9-0.85</f>
        <v>8.0500000000000007</v>
      </c>
      <c r="H526" s="52"/>
      <c r="I526" s="52">
        <v>2.1</v>
      </c>
      <c r="J526" s="52"/>
      <c r="K526" s="52"/>
      <c r="L526" s="52"/>
      <c r="M526" s="52">
        <f t="shared" si="44"/>
        <v>16.905000000000001</v>
      </c>
    </row>
    <row r="527" spans="1:13" ht="17.45">
      <c r="A527" s="44"/>
      <c r="B527" s="33"/>
      <c r="C527" s="48"/>
      <c r="D527" s="79"/>
      <c r="E527" s="52"/>
      <c r="F527" s="52"/>
      <c r="G527" s="52"/>
      <c r="H527" s="52"/>
      <c r="I527" s="52"/>
      <c r="J527" s="52"/>
      <c r="K527" s="52"/>
      <c r="L527" s="52"/>
      <c r="M527" s="52"/>
    </row>
    <row r="528" spans="1:13" ht="17.45">
      <c r="A528" s="44"/>
      <c r="B528" s="96" t="s">
        <v>665</v>
      </c>
      <c r="C528" s="48"/>
      <c r="D528" s="79"/>
      <c r="E528" s="52"/>
      <c r="F528" s="52"/>
      <c r="G528" s="52"/>
      <c r="H528" s="52"/>
      <c r="I528" s="52"/>
      <c r="J528" s="52"/>
      <c r="K528" s="52"/>
      <c r="L528" s="52"/>
      <c r="M528" s="52"/>
    </row>
    <row r="529" spans="1:13">
      <c r="A529" s="44"/>
      <c r="B529" s="44"/>
      <c r="C529" s="44"/>
      <c r="D529" s="44"/>
      <c r="E529" s="52"/>
      <c r="F529" s="52">
        <v>1</v>
      </c>
      <c r="G529" s="52">
        <f>6.9-0.85</f>
        <v>6.0500000000000007</v>
      </c>
      <c r="H529" s="52"/>
      <c r="I529" s="52">
        <v>2.1</v>
      </c>
      <c r="J529" s="52"/>
      <c r="K529" s="52"/>
      <c r="L529" s="52"/>
      <c r="M529" s="52">
        <f t="shared" si="44"/>
        <v>12.705000000000002</v>
      </c>
    </row>
    <row r="530" spans="1:13">
      <c r="A530" s="44"/>
      <c r="B530" s="44"/>
      <c r="C530" s="44"/>
      <c r="D530" s="44"/>
      <c r="E530" s="52"/>
      <c r="F530" s="52"/>
      <c r="G530" s="52"/>
      <c r="H530" s="52"/>
      <c r="I530" s="52"/>
      <c r="J530" s="52"/>
      <c r="K530" s="52"/>
      <c r="L530" s="52"/>
      <c r="M530" s="52"/>
    </row>
    <row r="531" spans="1:13" ht="17.45">
      <c r="A531" s="44"/>
      <c r="B531" s="96" t="s">
        <v>666</v>
      </c>
      <c r="C531" s="48"/>
      <c r="D531" s="79"/>
      <c r="E531" s="52"/>
      <c r="F531" s="52"/>
      <c r="G531" s="52"/>
      <c r="H531" s="52"/>
      <c r="I531" s="52"/>
      <c r="J531" s="52"/>
      <c r="K531" s="52"/>
      <c r="L531" s="52"/>
      <c r="M531" s="52"/>
    </row>
    <row r="532" spans="1:13">
      <c r="A532" s="44"/>
      <c r="B532" s="44" t="s">
        <v>711</v>
      </c>
      <c r="C532" s="44"/>
      <c r="D532" s="44"/>
      <c r="E532" s="52"/>
      <c r="F532" s="52">
        <v>1</v>
      </c>
      <c r="G532" s="52">
        <f>6.5-0.75</f>
        <v>5.75</v>
      </c>
      <c r="H532" s="52"/>
      <c r="I532" s="52">
        <v>2.1</v>
      </c>
      <c r="J532" s="52"/>
      <c r="K532" s="52"/>
      <c r="L532" s="52"/>
      <c r="M532" s="52">
        <f>PRODUCT(F532:L532)</f>
        <v>12.075000000000001</v>
      </c>
    </row>
    <row r="533" spans="1:13">
      <c r="A533" s="44"/>
      <c r="B533" s="44" t="s">
        <v>712</v>
      </c>
      <c r="C533" s="44"/>
      <c r="D533" s="44"/>
      <c r="E533" s="52"/>
      <c r="F533" s="52">
        <v>2</v>
      </c>
      <c r="G533" s="52">
        <f>10.6-0.85</f>
        <v>9.75</v>
      </c>
      <c r="H533" s="52"/>
      <c r="I533" s="52">
        <v>2.1</v>
      </c>
      <c r="J533" s="52"/>
      <c r="K533" s="52"/>
      <c r="L533" s="52"/>
      <c r="M533" s="52">
        <f>PRODUCT(F533:L533)</f>
        <v>40.950000000000003</v>
      </c>
    </row>
    <row r="534" spans="1:13">
      <c r="A534" s="44"/>
      <c r="B534" s="44"/>
      <c r="C534" s="44"/>
      <c r="D534" s="44"/>
      <c r="E534" s="52"/>
      <c r="F534" s="52"/>
      <c r="G534" s="52"/>
      <c r="H534" s="52"/>
      <c r="I534" s="52"/>
      <c r="J534" s="52"/>
      <c r="K534" s="52"/>
      <c r="L534" s="52"/>
      <c r="M534" s="52"/>
    </row>
    <row r="535" spans="1:13" ht="17.45">
      <c r="A535" s="44"/>
      <c r="B535" s="96" t="s">
        <v>667</v>
      </c>
      <c r="C535" s="48"/>
      <c r="D535" s="79"/>
      <c r="E535" s="52"/>
      <c r="F535" s="52"/>
      <c r="G535" s="52"/>
      <c r="H535" s="52"/>
      <c r="I535" s="52"/>
      <c r="J535" s="52"/>
      <c r="K535" s="52"/>
      <c r="L535" s="52"/>
      <c r="M535" s="52"/>
    </row>
    <row r="536" spans="1:13" ht="17.45">
      <c r="A536" s="44"/>
      <c r="B536" s="228" t="s">
        <v>713</v>
      </c>
      <c r="C536" s="48"/>
      <c r="D536" s="79"/>
      <c r="E536" s="52"/>
      <c r="F536" s="52">
        <v>2</v>
      </c>
      <c r="G536" s="52">
        <v>6.2</v>
      </c>
      <c r="H536" s="52"/>
      <c r="I536" s="52">
        <v>2.1</v>
      </c>
      <c r="J536" s="52"/>
      <c r="K536" s="52"/>
      <c r="L536" s="52"/>
      <c r="M536" s="52">
        <f t="shared" ref="M536:M555" si="45">PRODUCT(F536:L536)</f>
        <v>26.040000000000003</v>
      </c>
    </row>
    <row r="537" spans="1:13" ht="17.45">
      <c r="A537" s="44"/>
      <c r="B537" s="229"/>
      <c r="C537" s="48"/>
      <c r="D537" s="79"/>
      <c r="E537" s="52"/>
      <c r="F537" s="52">
        <v>1</v>
      </c>
      <c r="G537" s="52">
        <v>6.5</v>
      </c>
      <c r="H537" s="52"/>
      <c r="I537" s="52">
        <v>2.1</v>
      </c>
      <c r="J537" s="52"/>
      <c r="K537" s="52"/>
      <c r="L537" s="52"/>
      <c r="M537" s="52">
        <f t="shared" si="45"/>
        <v>13.65</v>
      </c>
    </row>
    <row r="538" spans="1:13" ht="17.45">
      <c r="A538" s="44"/>
      <c r="B538" s="228" t="s">
        <v>714</v>
      </c>
      <c r="C538" s="48"/>
      <c r="D538" s="79"/>
      <c r="E538" s="52"/>
      <c r="F538" s="52">
        <v>1</v>
      </c>
      <c r="G538" s="52">
        <v>9.8000000000000007</v>
      </c>
      <c r="H538" s="52"/>
      <c r="I538" s="52">
        <f>2.1-0.9-0.3</f>
        <v>0.90000000000000013</v>
      </c>
      <c r="J538" s="52"/>
      <c r="K538" s="52"/>
      <c r="L538" s="52"/>
      <c r="M538" s="52">
        <f t="shared" si="45"/>
        <v>8.8200000000000021</v>
      </c>
    </row>
    <row r="539" spans="1:13" ht="17.45">
      <c r="A539" s="44"/>
      <c r="B539" s="229"/>
      <c r="C539" s="48"/>
      <c r="D539" s="79"/>
      <c r="E539" s="52"/>
      <c r="F539" s="52">
        <v>1</v>
      </c>
      <c r="G539" s="52">
        <v>1.5</v>
      </c>
      <c r="H539" s="52"/>
      <c r="I539" s="52">
        <v>0.9</v>
      </c>
      <c r="J539" s="52"/>
      <c r="K539" s="52"/>
      <c r="L539" s="52"/>
      <c r="M539" s="52">
        <f t="shared" si="45"/>
        <v>1.35</v>
      </c>
    </row>
    <row r="540" spans="1:13" ht="17.45">
      <c r="A540" s="44"/>
      <c r="B540" s="40"/>
      <c r="C540" s="48"/>
      <c r="D540" s="79"/>
      <c r="E540" s="52"/>
      <c r="F540" s="52">
        <v>2</v>
      </c>
      <c r="G540" s="52">
        <v>2</v>
      </c>
      <c r="H540" s="52"/>
      <c r="I540" s="52">
        <v>0.9</v>
      </c>
      <c r="J540" s="52"/>
      <c r="K540" s="52"/>
      <c r="L540" s="52"/>
      <c r="M540" s="52">
        <f t="shared" si="45"/>
        <v>3.6</v>
      </c>
    </row>
    <row r="541" spans="1:13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>
        <f>SUM(M519:M540)</f>
        <v>244.34999999999997</v>
      </c>
    </row>
    <row r="542" spans="1:13" ht="17.45">
      <c r="A542" s="44"/>
      <c r="B542" s="40"/>
      <c r="C542" s="48"/>
      <c r="D542" s="79"/>
      <c r="E542" s="52"/>
      <c r="F542" s="52"/>
      <c r="G542" s="52"/>
      <c r="H542" s="52"/>
      <c r="I542" s="52"/>
      <c r="J542" s="52"/>
      <c r="K542" s="52"/>
      <c r="L542" s="52"/>
      <c r="M542" s="52"/>
    </row>
    <row r="543" spans="1:13" ht="17.45">
      <c r="A543" s="44"/>
      <c r="B543" s="40"/>
      <c r="C543" s="48"/>
      <c r="D543" s="79"/>
      <c r="E543" s="52"/>
      <c r="F543" s="52"/>
      <c r="G543" s="52"/>
      <c r="H543" s="52"/>
      <c r="I543" s="52"/>
      <c r="J543" s="52"/>
      <c r="K543" s="52"/>
      <c r="L543" s="52"/>
      <c r="M543" s="52"/>
    </row>
    <row r="544" spans="1:13" ht="17.45">
      <c r="A544" s="44"/>
      <c r="B544" s="40"/>
      <c r="C544" s="48"/>
      <c r="D544" s="79"/>
      <c r="E544" s="52"/>
      <c r="F544" s="52"/>
      <c r="G544" s="52"/>
      <c r="H544" s="52"/>
      <c r="I544" s="52"/>
      <c r="J544" s="52"/>
      <c r="K544" s="52"/>
      <c r="L544" s="52"/>
      <c r="M544" s="52"/>
    </row>
    <row r="545" spans="1:14">
      <c r="A545" s="47" t="s">
        <v>116</v>
      </c>
      <c r="B545" s="39" t="s">
        <v>117</v>
      </c>
      <c r="C545" s="29"/>
      <c r="D545" s="79"/>
      <c r="E545" s="52"/>
      <c r="F545" s="52"/>
      <c r="G545" s="52"/>
      <c r="H545" s="52"/>
      <c r="I545" s="52"/>
      <c r="J545" s="52"/>
      <c r="K545" s="52"/>
      <c r="L545" s="52"/>
      <c r="M545" s="52"/>
    </row>
    <row r="546" spans="1:14">
      <c r="A546" s="44" t="s">
        <v>118</v>
      </c>
      <c r="B546" s="40" t="s">
        <v>119</v>
      </c>
      <c r="C546" s="29" t="s">
        <v>99</v>
      </c>
      <c r="D546" s="79"/>
      <c r="E546" s="52"/>
      <c r="F546" s="52"/>
      <c r="G546" s="52"/>
      <c r="H546" s="52"/>
      <c r="I546" s="52"/>
      <c r="J546" s="52"/>
      <c r="K546" s="52"/>
      <c r="L546" s="52"/>
      <c r="M546" s="52"/>
    </row>
    <row r="547" spans="1:14">
      <c r="A547" s="44"/>
      <c r="B547" s="40"/>
      <c r="C547" s="29"/>
      <c r="D547" s="79"/>
      <c r="E547" s="52"/>
      <c r="F547" s="52">
        <v>1</v>
      </c>
      <c r="G547" s="52">
        <v>397.5</v>
      </c>
      <c r="H547" s="52"/>
      <c r="I547" s="52"/>
      <c r="J547" s="52"/>
      <c r="K547" s="52"/>
      <c r="L547" s="52"/>
      <c r="M547" s="52">
        <f t="shared" si="45"/>
        <v>397.5</v>
      </c>
    </row>
    <row r="548" spans="1:14">
      <c r="A548" s="44"/>
      <c r="B548" s="40"/>
      <c r="C548" s="29"/>
      <c r="D548" s="79"/>
      <c r="E548" s="52"/>
      <c r="F548" s="52"/>
      <c r="G548" s="52"/>
      <c r="H548" s="52"/>
      <c r="I548" s="52"/>
      <c r="J548" s="52"/>
      <c r="K548" s="52"/>
      <c r="L548" s="52"/>
      <c r="M548" s="52">
        <f t="shared" si="45"/>
        <v>0</v>
      </c>
    </row>
    <row r="549" spans="1:14">
      <c r="A549" s="44" t="s">
        <v>120</v>
      </c>
      <c r="B549" s="40" t="s">
        <v>121</v>
      </c>
      <c r="C549" s="29" t="s">
        <v>99</v>
      </c>
      <c r="D549" s="116"/>
      <c r="E549" s="52"/>
      <c r="F549" s="52">
        <v>0</v>
      </c>
      <c r="G549" s="52"/>
      <c r="H549" s="52"/>
      <c r="I549" s="52"/>
      <c r="J549" s="52"/>
      <c r="K549" s="52"/>
      <c r="L549" s="52"/>
      <c r="M549" s="52">
        <f t="shared" si="45"/>
        <v>0</v>
      </c>
    </row>
    <row r="550" spans="1:14">
      <c r="A550" s="44" t="s">
        <v>122</v>
      </c>
      <c r="B550" s="39" t="s">
        <v>123</v>
      </c>
      <c r="C550" s="29"/>
      <c r="D550" s="79"/>
      <c r="E550" s="52"/>
      <c r="F550" s="52"/>
      <c r="G550" s="52"/>
      <c r="H550" s="52"/>
      <c r="I550" s="52"/>
      <c r="J550" s="52"/>
      <c r="K550" s="52"/>
      <c r="L550" s="52"/>
      <c r="M550" s="52">
        <f t="shared" si="45"/>
        <v>0</v>
      </c>
    </row>
    <row r="551" spans="1:14" ht="17.45">
      <c r="A551" s="44" t="s">
        <v>124</v>
      </c>
      <c r="B551" s="40" t="s">
        <v>715</v>
      </c>
      <c r="C551" s="48" t="s">
        <v>113</v>
      </c>
      <c r="D551" s="79"/>
      <c r="E551" s="52"/>
      <c r="F551" s="52"/>
      <c r="G551" s="52"/>
      <c r="H551" s="52"/>
      <c r="I551" s="52"/>
      <c r="J551" s="52"/>
      <c r="K551" s="52"/>
      <c r="L551" s="52"/>
      <c r="M551" s="52"/>
    </row>
    <row r="552" spans="1:14" ht="17.45">
      <c r="A552" s="44"/>
      <c r="B552" s="96" t="s">
        <v>656</v>
      </c>
      <c r="C552" s="48"/>
      <c r="D552" s="79"/>
      <c r="E552" s="52"/>
      <c r="F552" s="52">
        <v>1</v>
      </c>
      <c r="G552" s="52"/>
      <c r="H552" s="52"/>
      <c r="I552" s="52"/>
      <c r="J552" s="52"/>
      <c r="K552" s="52"/>
      <c r="L552" s="52">
        <v>250.8</v>
      </c>
      <c r="M552" s="52">
        <f t="shared" si="45"/>
        <v>250.8</v>
      </c>
    </row>
    <row r="553" spans="1:14" ht="17.45">
      <c r="A553" s="44"/>
      <c r="B553" s="96" t="s">
        <v>665</v>
      </c>
      <c r="C553" s="48"/>
      <c r="D553" s="79"/>
      <c r="E553" s="52"/>
      <c r="F553" s="52">
        <v>1</v>
      </c>
      <c r="G553" s="52"/>
      <c r="H553" s="52"/>
      <c r="I553" s="52"/>
      <c r="J553" s="52"/>
      <c r="K553" s="52"/>
      <c r="L553" s="52">
        <v>62.5</v>
      </c>
      <c r="M553" s="52">
        <f t="shared" si="45"/>
        <v>62.5</v>
      </c>
    </row>
    <row r="554" spans="1:14" ht="17.45">
      <c r="A554" s="44"/>
      <c r="B554" s="96" t="s">
        <v>666</v>
      </c>
      <c r="C554" s="48"/>
      <c r="D554" s="79"/>
      <c r="E554" s="52"/>
      <c r="F554" s="52">
        <v>1</v>
      </c>
      <c r="G554" s="52"/>
      <c r="H554" s="52"/>
      <c r="I554" s="52"/>
      <c r="J554" s="52"/>
      <c r="K554" s="52"/>
      <c r="L554" s="52">
        <v>113.6</v>
      </c>
      <c r="M554" s="52">
        <f t="shared" si="45"/>
        <v>113.6</v>
      </c>
    </row>
    <row r="555" spans="1:14" ht="17.45">
      <c r="A555" s="44"/>
      <c r="B555" s="96" t="s">
        <v>667</v>
      </c>
      <c r="C555" s="48"/>
      <c r="D555" s="79"/>
      <c r="E555" s="52"/>
      <c r="F555" s="52">
        <v>1</v>
      </c>
      <c r="G555" s="52"/>
      <c r="H555" s="52"/>
      <c r="I555" s="52"/>
      <c r="J555" s="52"/>
      <c r="K555" s="52"/>
      <c r="L555" s="52">
        <v>319.60000000000002</v>
      </c>
      <c r="M555" s="52">
        <f t="shared" si="45"/>
        <v>319.60000000000002</v>
      </c>
    </row>
    <row r="556" spans="1:14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>
        <f>SUM(M552:M555)-M583</f>
        <v>705.2</v>
      </c>
    </row>
    <row r="557" spans="1:14" ht="17.45">
      <c r="A557" s="44"/>
      <c r="B557" s="40"/>
      <c r="C557" s="48"/>
      <c r="D557" s="79"/>
      <c r="E557" s="52"/>
      <c r="F557" s="52"/>
      <c r="G557" s="52"/>
      <c r="H557" s="52"/>
      <c r="I557" s="52"/>
      <c r="J557" s="52"/>
      <c r="K557" s="52"/>
      <c r="L557" s="52"/>
      <c r="M557" s="52"/>
    </row>
    <row r="558" spans="1:14" ht="17.45">
      <c r="A558" s="44" t="s">
        <v>126</v>
      </c>
      <c r="B558" s="40" t="s">
        <v>127</v>
      </c>
      <c r="C558" s="48" t="s">
        <v>113</v>
      </c>
      <c r="D558" s="79"/>
      <c r="E558" s="52"/>
      <c r="F558" s="52"/>
      <c r="G558" s="52"/>
      <c r="H558" s="52"/>
      <c r="I558" s="52"/>
      <c r="J558" s="52"/>
      <c r="K558" s="52"/>
      <c r="L558" s="52"/>
      <c r="M558" s="52"/>
    </row>
    <row r="559" spans="1:14">
      <c r="A559" s="110"/>
      <c r="B559" s="110"/>
      <c r="C559" s="110"/>
      <c r="D559" s="110"/>
      <c r="E559" s="110"/>
      <c r="F559" s="52">
        <v>1</v>
      </c>
      <c r="G559" s="52">
        <v>126.5</v>
      </c>
      <c r="H559" s="52">
        <v>0.7</v>
      </c>
      <c r="I559" s="52"/>
      <c r="J559" s="110"/>
      <c r="K559" s="110"/>
      <c r="L559" s="110"/>
      <c r="M559" s="52">
        <f>PRODUCT(F559:L559)</f>
        <v>88.55</v>
      </c>
      <c r="N559" s="80" t="s">
        <v>716</v>
      </c>
    </row>
    <row r="560" spans="1:14" ht="17.45">
      <c r="A560" s="44"/>
      <c r="B560" s="40"/>
      <c r="C560" s="48"/>
      <c r="D560" s="79"/>
      <c r="E560" s="52"/>
      <c r="F560" s="52">
        <v>1</v>
      </c>
      <c r="G560" s="52"/>
      <c r="H560" s="52"/>
      <c r="I560" s="52"/>
      <c r="J560" s="52"/>
      <c r="K560" s="52">
        <v>7</v>
      </c>
      <c r="L560" s="52"/>
      <c r="M560" s="52">
        <f t="shared" ref="M560" si="46">PRODUCT(F560:L560)</f>
        <v>7</v>
      </c>
      <c r="N560" s="80" t="s">
        <v>717</v>
      </c>
    </row>
    <row r="561" spans="1:14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>
        <f>SUM(M559:M560)</f>
        <v>95.55</v>
      </c>
    </row>
    <row r="562" spans="1:14" ht="17.45">
      <c r="A562" s="44"/>
      <c r="B562" s="40"/>
      <c r="C562" s="48"/>
      <c r="D562" s="79"/>
      <c r="E562" s="52"/>
      <c r="F562" s="52"/>
      <c r="G562" s="52"/>
      <c r="H562" s="52"/>
      <c r="I562" s="52"/>
      <c r="J562" s="52"/>
      <c r="K562" s="52"/>
      <c r="L562" s="52"/>
      <c r="M562" s="52"/>
    </row>
    <row r="563" spans="1:14" ht="17.45">
      <c r="A563" s="44" t="s">
        <v>128</v>
      </c>
      <c r="B563" s="40" t="s">
        <v>129</v>
      </c>
      <c r="C563" s="48" t="s">
        <v>113</v>
      </c>
      <c r="D563" s="79"/>
      <c r="E563" s="52"/>
      <c r="F563" s="52"/>
      <c r="G563" s="52"/>
      <c r="H563" s="52"/>
      <c r="I563" s="52"/>
      <c r="J563" s="52"/>
      <c r="K563" s="52"/>
      <c r="L563" s="52"/>
      <c r="M563" s="52"/>
      <c r="N563" s="80" t="s">
        <v>718</v>
      </c>
    </row>
    <row r="564" spans="1:14" ht="17.45">
      <c r="A564" s="44"/>
      <c r="B564" s="40"/>
      <c r="C564" s="48"/>
      <c r="D564" s="79"/>
      <c r="E564" s="52"/>
      <c r="F564" s="52"/>
      <c r="G564" s="52"/>
      <c r="H564" s="52"/>
      <c r="I564" s="52"/>
      <c r="J564" s="52"/>
      <c r="K564" s="52"/>
      <c r="L564" s="52"/>
      <c r="M564" s="52"/>
    </row>
    <row r="565" spans="1:14" ht="17.45">
      <c r="A565" s="44" t="s">
        <v>130</v>
      </c>
      <c r="B565" s="40" t="s">
        <v>131</v>
      </c>
      <c r="C565" s="48" t="s">
        <v>113</v>
      </c>
      <c r="D565" s="79">
        <v>16.350000000000001</v>
      </c>
      <c r="E565" s="52"/>
      <c r="F565" s="52"/>
      <c r="G565" s="52"/>
      <c r="H565" s="52"/>
      <c r="I565" s="52"/>
      <c r="J565" s="52"/>
      <c r="K565" s="52"/>
      <c r="L565" s="52"/>
      <c r="M565" s="52"/>
    </row>
    <row r="566" spans="1:14" ht="17.45">
      <c r="A566" s="44"/>
      <c r="B566" s="33" t="s">
        <v>656</v>
      </c>
      <c r="C566" s="48"/>
      <c r="D566" s="79"/>
      <c r="E566" s="52"/>
      <c r="F566" s="52"/>
      <c r="G566" s="52"/>
      <c r="H566" s="52"/>
      <c r="I566" s="52"/>
      <c r="J566" s="52"/>
      <c r="K566" s="52"/>
      <c r="L566" s="52"/>
      <c r="M566" s="52"/>
    </row>
    <row r="567" spans="1:14" ht="17.45">
      <c r="A567" s="44"/>
      <c r="B567" s="44" t="s">
        <v>710</v>
      </c>
      <c r="C567" s="48"/>
      <c r="D567" s="79"/>
      <c r="E567" s="52"/>
      <c r="F567" s="52">
        <v>2</v>
      </c>
      <c r="G567" s="52"/>
      <c r="H567" s="52"/>
      <c r="I567" s="52"/>
      <c r="J567" s="52"/>
      <c r="K567" s="52"/>
      <c r="L567" s="52">
        <v>4.8</v>
      </c>
      <c r="M567" s="52">
        <f>PRODUCT(F567:L567)</f>
        <v>9.6</v>
      </c>
    </row>
    <row r="568" spans="1:14" ht="17.45">
      <c r="A568" s="44"/>
      <c r="B568" s="44" t="s">
        <v>708</v>
      </c>
      <c r="C568" s="48"/>
      <c r="D568" s="79"/>
      <c r="E568" s="52"/>
      <c r="F568" s="52">
        <v>2</v>
      </c>
      <c r="G568" s="52"/>
      <c r="H568" s="52"/>
      <c r="I568" s="52"/>
      <c r="J568" s="52"/>
      <c r="K568" s="52"/>
      <c r="L568" s="52">
        <v>3.4</v>
      </c>
      <c r="M568" s="52">
        <f t="shared" ref="M568:M582" si="47">PRODUCT(F568:L568)</f>
        <v>6.8</v>
      </c>
    </row>
    <row r="569" spans="1:14" ht="17.45">
      <c r="A569" s="44"/>
      <c r="B569" s="44" t="s">
        <v>719</v>
      </c>
      <c r="C569" s="48"/>
      <c r="D569" s="79"/>
      <c r="E569" s="52"/>
      <c r="F569" s="52">
        <v>1</v>
      </c>
      <c r="G569" s="52"/>
      <c r="H569" s="52"/>
      <c r="I569" s="52"/>
      <c r="J569" s="52"/>
      <c r="K569" s="52"/>
      <c r="L569" s="52">
        <v>3.2</v>
      </c>
      <c r="M569" s="52">
        <f t="shared" si="47"/>
        <v>3.2</v>
      </c>
    </row>
    <row r="570" spans="1:14" ht="17.45">
      <c r="A570" s="44"/>
      <c r="B570" s="44"/>
      <c r="C570" s="48"/>
      <c r="D570" s="79"/>
      <c r="E570" s="52"/>
      <c r="F570" s="52">
        <v>1</v>
      </c>
      <c r="G570" s="52"/>
      <c r="H570" s="52"/>
      <c r="I570" s="52"/>
      <c r="J570" s="52"/>
      <c r="K570" s="52"/>
      <c r="L570" s="52">
        <v>2.2000000000000002</v>
      </c>
      <c r="M570" s="52">
        <f t="shared" si="47"/>
        <v>2.2000000000000002</v>
      </c>
    </row>
    <row r="571" spans="1:14" ht="17.45">
      <c r="A571" s="44"/>
      <c r="B571" s="44"/>
      <c r="C571" s="48"/>
      <c r="D571" s="79"/>
      <c r="E571" s="52"/>
      <c r="F571" s="52">
        <v>1</v>
      </c>
      <c r="G571" s="52"/>
      <c r="H571" s="52"/>
      <c r="I571" s="52"/>
      <c r="J571" s="52"/>
      <c r="K571" s="52"/>
      <c r="L571" s="52">
        <v>2.8</v>
      </c>
      <c r="M571" s="52">
        <f t="shared" si="47"/>
        <v>2.8</v>
      </c>
    </row>
    <row r="572" spans="1:14" ht="17.45">
      <c r="A572" s="44"/>
      <c r="B572" s="44"/>
      <c r="C572" s="48"/>
      <c r="D572" s="79"/>
      <c r="E572" s="52"/>
      <c r="F572" s="52"/>
      <c r="G572" s="52"/>
      <c r="H572" s="52"/>
      <c r="I572" s="52"/>
      <c r="J572" s="52"/>
      <c r="K572" s="52"/>
      <c r="L572" s="52"/>
      <c r="M572" s="52"/>
    </row>
    <row r="573" spans="1:14" ht="17.45">
      <c r="A573" s="44"/>
      <c r="B573" s="33" t="s">
        <v>665</v>
      </c>
      <c r="C573" s="48"/>
      <c r="D573" s="79"/>
      <c r="E573" s="52"/>
      <c r="F573" s="52"/>
      <c r="G573" s="52"/>
      <c r="H573" s="52"/>
      <c r="I573" s="52"/>
      <c r="J573" s="52"/>
      <c r="K573" s="52"/>
      <c r="L573" s="52"/>
      <c r="M573" s="52"/>
    </row>
    <row r="574" spans="1:14" ht="17.45">
      <c r="A574" s="44"/>
      <c r="B574" s="33"/>
      <c r="C574" s="48"/>
      <c r="D574" s="79"/>
      <c r="E574" s="52"/>
      <c r="F574" s="52">
        <v>1</v>
      </c>
      <c r="G574" s="52"/>
      <c r="H574" s="52"/>
      <c r="I574" s="52"/>
      <c r="J574" s="52"/>
      <c r="K574" s="52"/>
      <c r="L574" s="52">
        <v>2.7</v>
      </c>
      <c r="M574" s="52">
        <f t="shared" si="47"/>
        <v>2.7</v>
      </c>
    </row>
    <row r="575" spans="1:14" ht="17.45">
      <c r="A575" s="44"/>
      <c r="B575" s="33"/>
      <c r="C575" s="48"/>
      <c r="D575" s="79"/>
      <c r="E575" s="52"/>
      <c r="F575" s="52"/>
      <c r="G575" s="52"/>
      <c r="H575" s="52"/>
      <c r="I575" s="52"/>
      <c r="J575" s="52"/>
      <c r="K575" s="52"/>
      <c r="L575" s="52"/>
      <c r="M575" s="52"/>
    </row>
    <row r="576" spans="1:14" ht="17.45">
      <c r="A576" s="44"/>
      <c r="B576" s="33" t="s">
        <v>666</v>
      </c>
      <c r="C576" s="48"/>
      <c r="D576" s="79"/>
      <c r="E576" s="52"/>
      <c r="F576" s="52"/>
      <c r="G576" s="52"/>
      <c r="H576" s="52"/>
      <c r="I576" s="52"/>
      <c r="J576" s="52"/>
      <c r="K576" s="52"/>
      <c r="L576" s="52"/>
      <c r="M576" s="52"/>
    </row>
    <row r="577" spans="1:13" ht="17.45">
      <c r="A577" s="44"/>
      <c r="B577" s="18" t="s">
        <v>711</v>
      </c>
      <c r="C577" s="48"/>
      <c r="D577" s="79"/>
      <c r="E577" s="52"/>
      <c r="F577" s="52">
        <v>1</v>
      </c>
      <c r="G577" s="52"/>
      <c r="H577" s="52"/>
      <c r="I577" s="52"/>
      <c r="J577" s="52"/>
      <c r="K577" s="52"/>
      <c r="L577" s="52">
        <v>2.5</v>
      </c>
      <c r="M577" s="52">
        <f t="shared" si="47"/>
        <v>2.5</v>
      </c>
    </row>
    <row r="578" spans="1:13" ht="17.45">
      <c r="A578" s="44"/>
      <c r="B578" s="18" t="s">
        <v>720</v>
      </c>
      <c r="C578" s="48"/>
      <c r="D578" s="79"/>
      <c r="E578" s="52"/>
      <c r="F578" s="52">
        <v>1</v>
      </c>
      <c r="G578" s="52"/>
      <c r="H578" s="52"/>
      <c r="I578" s="52"/>
      <c r="J578" s="52"/>
      <c r="K578" s="52"/>
      <c r="L578" s="52">
        <v>5</v>
      </c>
      <c r="M578" s="52">
        <f t="shared" si="47"/>
        <v>5</v>
      </c>
    </row>
    <row r="579" spans="1:13" ht="17.45">
      <c r="A579" s="44"/>
      <c r="B579" s="33"/>
      <c r="C579" s="48"/>
      <c r="D579" s="79"/>
      <c r="E579" s="52"/>
      <c r="F579" s="52"/>
      <c r="G579" s="52"/>
      <c r="H579" s="52"/>
      <c r="I579" s="52"/>
      <c r="J579" s="52"/>
      <c r="K579" s="52"/>
      <c r="L579" s="52"/>
      <c r="M579" s="52"/>
    </row>
    <row r="580" spans="1:13" ht="17.45">
      <c r="A580" s="44"/>
      <c r="B580" s="33" t="s">
        <v>667</v>
      </c>
      <c r="C580" s="48"/>
      <c r="D580" s="79"/>
      <c r="E580" s="52"/>
      <c r="F580" s="52"/>
      <c r="G580" s="52"/>
      <c r="H580" s="52"/>
      <c r="I580" s="52"/>
      <c r="J580" s="52"/>
      <c r="K580" s="52"/>
      <c r="L580" s="52"/>
      <c r="M580" s="52"/>
    </row>
    <row r="581" spans="1:13" ht="17.45">
      <c r="A581" s="44"/>
      <c r="B581" s="29" t="s">
        <v>721</v>
      </c>
      <c r="C581" s="48"/>
      <c r="D581" s="79"/>
      <c r="E581" s="52"/>
      <c r="F581" s="52">
        <v>2</v>
      </c>
      <c r="G581" s="52"/>
      <c r="H581" s="52"/>
      <c r="I581" s="52"/>
      <c r="J581" s="52"/>
      <c r="K581" s="52"/>
      <c r="L581" s="52">
        <v>2</v>
      </c>
      <c r="M581" s="52">
        <f t="shared" si="47"/>
        <v>4</v>
      </c>
    </row>
    <row r="582" spans="1:13" ht="17.45">
      <c r="A582" s="44"/>
      <c r="B582" s="29" t="s">
        <v>722</v>
      </c>
      <c r="C582" s="48"/>
      <c r="D582" s="79"/>
      <c r="E582" s="52"/>
      <c r="F582" s="52">
        <v>1</v>
      </c>
      <c r="G582" s="52"/>
      <c r="H582" s="52"/>
      <c r="I582" s="52"/>
      <c r="J582" s="52"/>
      <c r="K582" s="52"/>
      <c r="L582" s="52">
        <v>2.5</v>
      </c>
      <c r="M582" s="52">
        <f t="shared" si="47"/>
        <v>2.5</v>
      </c>
    </row>
    <row r="583" spans="1:13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>
        <f>SUM(M567:M582)</f>
        <v>41.3</v>
      </c>
    </row>
    <row r="584" spans="1:13" ht="17.45">
      <c r="A584" s="44"/>
      <c r="B584" s="40"/>
      <c r="C584" s="48"/>
      <c r="D584" s="79"/>
      <c r="E584" s="52"/>
      <c r="F584" s="52"/>
      <c r="G584" s="52"/>
      <c r="H584" s="52"/>
      <c r="I584" s="52"/>
      <c r="J584" s="52"/>
      <c r="K584" s="52"/>
      <c r="L584" s="52"/>
      <c r="M584" s="52"/>
    </row>
    <row r="585" spans="1:13">
      <c r="A585" s="47" t="s">
        <v>344</v>
      </c>
      <c r="B585" s="46" t="s">
        <v>462</v>
      </c>
      <c r="C585" s="29"/>
      <c r="D585" s="79"/>
      <c r="E585" s="52"/>
      <c r="F585" s="52"/>
      <c r="G585" s="52"/>
      <c r="H585" s="52"/>
      <c r="I585" s="52"/>
      <c r="J585" s="52"/>
      <c r="K585" s="52"/>
      <c r="L585" s="52"/>
      <c r="M585" s="52"/>
    </row>
    <row r="586" spans="1:13">
      <c r="A586" s="47" t="s">
        <v>346</v>
      </c>
      <c r="B586" s="39" t="s">
        <v>110</v>
      </c>
      <c r="C586" s="29"/>
      <c r="D586" s="79"/>
      <c r="E586" s="52"/>
      <c r="F586" s="52"/>
      <c r="G586" s="52"/>
      <c r="H586" s="52"/>
      <c r="I586" s="52"/>
      <c r="J586" s="52"/>
      <c r="K586" s="52"/>
      <c r="L586" s="52"/>
      <c r="M586" s="52"/>
    </row>
    <row r="587" spans="1:13" ht="45.6" customHeight="1">
      <c r="A587" s="44" t="s">
        <v>606</v>
      </c>
      <c r="B587" s="108" t="s">
        <v>723</v>
      </c>
      <c r="C587" s="48" t="s">
        <v>113</v>
      </c>
      <c r="D587" s="79">
        <f>66.84*3.5</f>
        <v>233.94</v>
      </c>
      <c r="E587" s="52"/>
      <c r="F587" s="52">
        <v>1</v>
      </c>
      <c r="G587" s="52">
        <v>171</v>
      </c>
      <c r="H587" s="52"/>
      <c r="I587" s="52">
        <v>3.2</v>
      </c>
      <c r="J587" s="52"/>
      <c r="K587" s="52"/>
      <c r="L587" s="52"/>
      <c r="M587" s="52">
        <f t="shared" ref="M587" si="48">PRODUCT(F587:L587)</f>
        <v>547.20000000000005</v>
      </c>
    </row>
    <row r="588" spans="1:13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>
        <f>M587</f>
        <v>547.20000000000005</v>
      </c>
    </row>
    <row r="589" spans="1:13" ht="17.45">
      <c r="A589" s="44"/>
      <c r="B589" s="108"/>
      <c r="C589" s="48"/>
      <c r="D589" s="79"/>
      <c r="E589" s="52"/>
      <c r="F589" s="52"/>
      <c r="G589" s="52"/>
      <c r="H589" s="52"/>
      <c r="I589" s="52"/>
      <c r="J589" s="52"/>
      <c r="K589" s="52"/>
      <c r="L589" s="52"/>
      <c r="M589" s="52"/>
    </row>
    <row r="590" spans="1:13" ht="17.45">
      <c r="A590" s="44" t="s">
        <v>463</v>
      </c>
      <c r="B590" s="117" t="s">
        <v>342</v>
      </c>
      <c r="C590" s="118" t="s">
        <v>113</v>
      </c>
      <c r="D590" s="79">
        <f>((28.76+13.96+14.5+20.69+13.96+22.92+19.56+32.75)*3.53)+((7+8.3+6.8+10.4)*1.73)</f>
        <v>646.08799999999997</v>
      </c>
      <c r="E590" s="52"/>
      <c r="F590" s="52"/>
      <c r="G590" s="52"/>
      <c r="H590" s="52"/>
      <c r="I590" s="52"/>
      <c r="J590" s="52"/>
      <c r="K590" s="52"/>
      <c r="L590" s="52"/>
      <c r="M590" s="52"/>
    </row>
    <row r="591" spans="1:13" ht="17.45">
      <c r="A591" s="44"/>
      <c r="B591" s="96" t="s">
        <v>724</v>
      </c>
      <c r="C591" s="118"/>
      <c r="D591" s="79"/>
      <c r="E591" s="52"/>
      <c r="F591" s="52"/>
      <c r="G591" s="52"/>
      <c r="H591" s="52"/>
      <c r="I591" s="52"/>
      <c r="J591" s="52"/>
      <c r="K591" s="52"/>
      <c r="L591" s="52"/>
      <c r="M591" s="52"/>
    </row>
    <row r="592" spans="1:13">
      <c r="A592" s="44"/>
      <c r="B592" s="44" t="s">
        <v>725</v>
      </c>
      <c r="C592" s="44"/>
      <c r="D592" s="44"/>
      <c r="E592" s="52"/>
      <c r="F592" s="52">
        <v>1</v>
      </c>
      <c r="G592" s="52">
        <v>7</v>
      </c>
      <c r="H592" s="52">
        <v>6</v>
      </c>
      <c r="I592" s="52">
        <v>3.2</v>
      </c>
      <c r="J592" s="52"/>
      <c r="K592" s="52"/>
      <c r="L592" s="52"/>
      <c r="M592" s="52">
        <f t="shared" ref="M592:M598" si="49">PRODUCT(F592:L592)</f>
        <v>134.4</v>
      </c>
    </row>
    <row r="593" spans="1:13">
      <c r="A593" s="44"/>
      <c r="B593" s="44" t="s">
        <v>726</v>
      </c>
      <c r="C593" s="44"/>
      <c r="D593" s="44"/>
      <c r="E593" s="52"/>
      <c r="F593" s="52">
        <v>1</v>
      </c>
      <c r="G593" s="52">
        <v>9.4</v>
      </c>
      <c r="H593" s="52">
        <v>5</v>
      </c>
      <c r="I593" s="52">
        <v>3.2</v>
      </c>
      <c r="J593" s="52"/>
      <c r="K593" s="52"/>
      <c r="L593" s="52"/>
      <c r="M593" s="52">
        <f t="shared" si="49"/>
        <v>150.4</v>
      </c>
    </row>
    <row r="594" spans="1:13">
      <c r="A594" s="44"/>
      <c r="B594" s="44" t="s">
        <v>727</v>
      </c>
      <c r="C594" s="44"/>
      <c r="D594" s="44"/>
      <c r="E594" s="52"/>
      <c r="F594" s="52">
        <v>1</v>
      </c>
      <c r="G594" s="52">
        <v>5.9</v>
      </c>
      <c r="H594" s="52">
        <v>5.2</v>
      </c>
      <c r="I594" s="52">
        <v>3.2</v>
      </c>
      <c r="J594" s="52"/>
      <c r="K594" s="52"/>
      <c r="L594" s="52"/>
      <c r="M594" s="52">
        <f t="shared" si="49"/>
        <v>98.176000000000016</v>
      </c>
    </row>
    <row r="595" spans="1:13">
      <c r="A595" s="44"/>
      <c r="B595" s="44" t="s">
        <v>728</v>
      </c>
      <c r="C595" s="44"/>
      <c r="D595" s="44"/>
      <c r="E595" s="52"/>
      <c r="F595" s="52">
        <v>2</v>
      </c>
      <c r="G595" s="52">
        <v>5</v>
      </c>
      <c r="H595" s="52">
        <v>1.5</v>
      </c>
      <c r="I595" s="52">
        <f>3.2-2.1</f>
        <v>1.1000000000000001</v>
      </c>
      <c r="J595" s="52"/>
      <c r="K595" s="52"/>
      <c r="L595" s="52"/>
      <c r="M595" s="52">
        <f t="shared" si="49"/>
        <v>16.5</v>
      </c>
    </row>
    <row r="596" spans="1:13">
      <c r="A596" s="44"/>
      <c r="B596" s="44" t="s">
        <v>729</v>
      </c>
      <c r="C596" s="44"/>
      <c r="D596" s="44"/>
      <c r="E596" s="52"/>
      <c r="F596" s="52">
        <v>2</v>
      </c>
      <c r="G596" s="52">
        <v>3.9</v>
      </c>
      <c r="H596" s="52">
        <v>2.6</v>
      </c>
      <c r="I596" s="52">
        <v>3.2</v>
      </c>
      <c r="J596" s="52"/>
      <c r="K596" s="52"/>
      <c r="L596" s="52"/>
      <c r="M596" s="52">
        <f t="shared" si="49"/>
        <v>64.896000000000001</v>
      </c>
    </row>
    <row r="597" spans="1:13">
      <c r="A597" s="44"/>
      <c r="B597" s="44" t="s">
        <v>728</v>
      </c>
      <c r="C597" s="44"/>
      <c r="D597" s="44"/>
      <c r="E597" s="52"/>
      <c r="F597" s="52">
        <v>2</v>
      </c>
      <c r="G597" s="52">
        <v>2.6</v>
      </c>
      <c r="H597" s="52">
        <v>1.1000000000000001</v>
      </c>
      <c r="I597" s="52">
        <v>1.1000000000000001</v>
      </c>
      <c r="J597" s="52"/>
      <c r="K597" s="52"/>
      <c r="L597" s="52"/>
      <c r="M597" s="52">
        <f t="shared" si="49"/>
        <v>6.2920000000000016</v>
      </c>
    </row>
    <row r="598" spans="1:13">
      <c r="A598" s="44"/>
      <c r="B598" s="44" t="s">
        <v>730</v>
      </c>
      <c r="C598" s="44"/>
      <c r="D598" s="44"/>
      <c r="E598" s="52"/>
      <c r="F598" s="52">
        <v>1</v>
      </c>
      <c r="G598" s="52">
        <v>26.8</v>
      </c>
      <c r="H598" s="52">
        <v>2.4</v>
      </c>
      <c r="I598" s="52">
        <v>3.2</v>
      </c>
      <c r="J598" s="52"/>
      <c r="K598" s="52"/>
      <c r="L598" s="52"/>
      <c r="M598" s="52">
        <f t="shared" si="49"/>
        <v>205.82399999999998</v>
      </c>
    </row>
    <row r="599" spans="1:13">
      <c r="A599" s="44"/>
      <c r="B599" s="44"/>
      <c r="C599" s="44"/>
      <c r="D599" s="44"/>
      <c r="E599" s="52"/>
      <c r="F599" s="52"/>
      <c r="G599" s="52"/>
      <c r="H599" s="52"/>
      <c r="I599" s="52"/>
      <c r="J599" s="52"/>
      <c r="K599" s="52"/>
      <c r="L599" s="52"/>
      <c r="M599" s="52"/>
    </row>
    <row r="600" spans="1:13" ht="17.45">
      <c r="A600" s="44"/>
      <c r="B600" s="96" t="s">
        <v>731</v>
      </c>
      <c r="C600" s="118"/>
      <c r="D600" s="79"/>
      <c r="E600" s="52"/>
      <c r="F600" s="52"/>
      <c r="G600" s="52"/>
      <c r="H600" s="52"/>
      <c r="I600" s="52"/>
      <c r="J600" s="52"/>
      <c r="K600" s="52"/>
      <c r="L600" s="52"/>
      <c r="M600" s="52"/>
    </row>
    <row r="601" spans="1:13">
      <c r="A601" s="44"/>
      <c r="B601" s="44" t="s">
        <v>725</v>
      </c>
      <c r="C601" s="44"/>
      <c r="D601" s="44"/>
      <c r="E601" s="52"/>
      <c r="F601" s="52">
        <v>1</v>
      </c>
      <c r="G601" s="52">
        <v>6.3</v>
      </c>
      <c r="H601" s="52">
        <v>5.8</v>
      </c>
      <c r="I601" s="52">
        <v>3.2</v>
      </c>
      <c r="J601" s="52"/>
      <c r="K601" s="52"/>
      <c r="L601" s="52"/>
      <c r="M601" s="52">
        <f t="shared" ref="M601:M608" si="50">PRODUCT(F601:L601)</f>
        <v>116.928</v>
      </c>
    </row>
    <row r="602" spans="1:13">
      <c r="A602" s="44"/>
      <c r="B602" s="44" t="s">
        <v>732</v>
      </c>
      <c r="C602" s="44"/>
      <c r="D602" s="44"/>
      <c r="E602" s="52"/>
      <c r="F602" s="52">
        <v>1</v>
      </c>
      <c r="G602" s="52">
        <v>5.8</v>
      </c>
      <c r="H602" s="52">
        <v>5.0999999999999996</v>
      </c>
      <c r="I602" s="52">
        <v>3.2</v>
      </c>
      <c r="J602" s="52"/>
      <c r="K602" s="52"/>
      <c r="L602" s="52"/>
      <c r="M602" s="52">
        <f t="shared" si="50"/>
        <v>94.656000000000006</v>
      </c>
    </row>
    <row r="603" spans="1:13">
      <c r="A603" s="44"/>
      <c r="B603" s="44"/>
      <c r="C603" s="44"/>
      <c r="D603" s="44"/>
      <c r="E603" s="52"/>
      <c r="F603" s="52"/>
      <c r="G603" s="52"/>
      <c r="H603" s="52"/>
      <c r="I603" s="52"/>
      <c r="J603" s="52"/>
      <c r="K603" s="52"/>
      <c r="L603" s="52"/>
      <c r="M603" s="52"/>
    </row>
    <row r="604" spans="1:13" ht="17.45">
      <c r="A604" s="44"/>
      <c r="B604" s="96" t="s">
        <v>733</v>
      </c>
      <c r="C604" s="118"/>
      <c r="D604" s="79"/>
      <c r="E604" s="52"/>
      <c r="F604" s="52"/>
      <c r="G604" s="52"/>
      <c r="H604" s="52"/>
      <c r="I604" s="52"/>
      <c r="J604" s="52"/>
      <c r="K604" s="52"/>
      <c r="L604" s="52"/>
      <c r="M604" s="52"/>
    </row>
    <row r="605" spans="1:13">
      <c r="A605" s="44"/>
      <c r="B605" s="44" t="s">
        <v>734</v>
      </c>
      <c r="C605" s="44"/>
      <c r="D605" s="44"/>
      <c r="E605" s="44"/>
      <c r="F605" s="52">
        <v>2</v>
      </c>
      <c r="G605" s="52">
        <v>6.5</v>
      </c>
      <c r="H605" s="52">
        <v>4</v>
      </c>
      <c r="I605" s="52">
        <v>3.2</v>
      </c>
      <c r="J605" s="52"/>
      <c r="K605" s="52"/>
      <c r="L605" s="52"/>
      <c r="M605" s="52">
        <f t="shared" si="50"/>
        <v>166.4</v>
      </c>
    </row>
    <row r="606" spans="1:13">
      <c r="A606" s="44"/>
      <c r="B606" s="44" t="s">
        <v>735</v>
      </c>
      <c r="C606" s="44"/>
      <c r="D606" s="44"/>
      <c r="E606" s="44"/>
      <c r="F606" s="52">
        <v>2</v>
      </c>
      <c r="G606" s="52">
        <v>3.7</v>
      </c>
      <c r="H606" s="52">
        <v>4</v>
      </c>
      <c r="I606" s="52">
        <v>3.2</v>
      </c>
      <c r="J606" s="52"/>
      <c r="K606" s="52"/>
      <c r="L606" s="52"/>
      <c r="M606" s="52">
        <f t="shared" si="50"/>
        <v>94.720000000000013</v>
      </c>
    </row>
    <row r="607" spans="1:13">
      <c r="A607" s="44"/>
      <c r="B607" s="44" t="s">
        <v>736</v>
      </c>
      <c r="C607" s="44"/>
      <c r="D607" s="44"/>
      <c r="E607" s="44"/>
      <c r="F607" s="52">
        <v>1</v>
      </c>
      <c r="G607" s="52">
        <v>5.9</v>
      </c>
      <c r="H607" s="52">
        <v>3.7</v>
      </c>
      <c r="I607" s="52">
        <v>3.2</v>
      </c>
      <c r="J607" s="52"/>
      <c r="K607" s="52"/>
      <c r="L607" s="52"/>
      <c r="M607" s="52">
        <f t="shared" si="50"/>
        <v>69.856000000000009</v>
      </c>
    </row>
    <row r="608" spans="1:13">
      <c r="A608" s="44"/>
      <c r="B608" s="44" t="s">
        <v>737</v>
      </c>
      <c r="C608" s="44"/>
      <c r="D608" s="44"/>
      <c r="E608" s="44"/>
      <c r="F608" s="52">
        <v>1</v>
      </c>
      <c r="G608" s="52">
        <v>6.5</v>
      </c>
      <c r="H608" s="52">
        <v>1.6</v>
      </c>
      <c r="I608" s="52">
        <v>3.2</v>
      </c>
      <c r="J608" s="52"/>
      <c r="K608" s="52"/>
      <c r="L608" s="52"/>
      <c r="M608" s="52">
        <f t="shared" si="50"/>
        <v>33.28</v>
      </c>
    </row>
    <row r="609" spans="1:13">
      <c r="A609" s="44"/>
      <c r="B609" s="44"/>
      <c r="C609" s="44"/>
      <c r="D609" s="44"/>
      <c r="E609" s="44"/>
      <c r="F609" s="52"/>
      <c r="G609" s="52"/>
      <c r="H609" s="52"/>
      <c r="I609" s="52"/>
      <c r="J609" s="52"/>
      <c r="K609" s="52"/>
      <c r="L609" s="52"/>
      <c r="M609" s="52"/>
    </row>
    <row r="610" spans="1:13" ht="17.45">
      <c r="A610" s="44"/>
      <c r="B610" s="96" t="s">
        <v>738</v>
      </c>
      <c r="C610" s="118"/>
      <c r="D610" s="79"/>
      <c r="E610" s="52"/>
      <c r="F610" s="52"/>
      <c r="G610" s="52"/>
      <c r="H610" s="52"/>
      <c r="I610" s="52"/>
      <c r="J610" s="52"/>
      <c r="K610" s="52"/>
      <c r="L610" s="52"/>
      <c r="M610" s="52"/>
    </row>
    <row r="611" spans="1:13">
      <c r="A611" s="44"/>
      <c r="B611" s="44" t="s">
        <v>739</v>
      </c>
      <c r="C611" s="44"/>
      <c r="D611" s="44"/>
      <c r="E611" s="44"/>
      <c r="F611" s="52">
        <v>1</v>
      </c>
      <c r="G611" s="52">
        <f>13.2-0.4</f>
        <v>12.799999999999999</v>
      </c>
      <c r="H611" s="52">
        <v>4.2</v>
      </c>
      <c r="I611" s="52">
        <v>3.2</v>
      </c>
      <c r="J611" s="52"/>
      <c r="K611" s="52"/>
      <c r="L611" s="52"/>
      <c r="M611" s="52">
        <f t="shared" ref="M611:M628" si="51">PRODUCT(F611:L611)</f>
        <v>172.03200000000001</v>
      </c>
    </row>
    <row r="612" spans="1:13">
      <c r="A612" s="44"/>
      <c r="B612" s="44" t="s">
        <v>740</v>
      </c>
      <c r="C612" s="44"/>
      <c r="D612" s="44"/>
      <c r="E612" s="44"/>
      <c r="F612" s="52">
        <v>1</v>
      </c>
      <c r="G612" s="52">
        <f>6.1-0.4</f>
        <v>5.6999999999999993</v>
      </c>
      <c r="H612" s="52">
        <v>5.7</v>
      </c>
      <c r="I612" s="52">
        <v>3.2</v>
      </c>
      <c r="J612" s="52"/>
      <c r="K612" s="52"/>
      <c r="L612" s="52"/>
      <c r="M612" s="52">
        <f t="shared" si="51"/>
        <v>103.96799999999999</v>
      </c>
    </row>
    <row r="613" spans="1:13">
      <c r="A613" s="44"/>
      <c r="B613" s="44" t="s">
        <v>741</v>
      </c>
      <c r="C613" s="44"/>
      <c r="D613" s="44"/>
      <c r="E613" s="44"/>
      <c r="F613" s="52">
        <v>1</v>
      </c>
      <c r="G613" s="52">
        <v>7.4</v>
      </c>
      <c r="H613" s="52">
        <v>4.2</v>
      </c>
      <c r="I613" s="52">
        <v>3.2</v>
      </c>
      <c r="J613" s="52"/>
      <c r="K613" s="52"/>
      <c r="L613" s="52"/>
      <c r="M613" s="52">
        <f t="shared" si="51"/>
        <v>99.456000000000017</v>
      </c>
    </row>
    <row r="614" spans="1:13">
      <c r="A614" s="44"/>
      <c r="B614" s="44" t="s">
        <v>742</v>
      </c>
      <c r="C614" s="44"/>
      <c r="D614" s="44"/>
      <c r="E614" s="44"/>
      <c r="F614" s="52">
        <v>1</v>
      </c>
      <c r="G614" s="52">
        <v>5.9</v>
      </c>
      <c r="H614" s="52">
        <v>4.2</v>
      </c>
      <c r="I614" s="52">
        <v>3.2</v>
      </c>
      <c r="J614" s="52"/>
      <c r="K614" s="52"/>
      <c r="L614" s="52"/>
      <c r="M614" s="52">
        <f t="shared" si="51"/>
        <v>79.296000000000006</v>
      </c>
    </row>
    <row r="615" spans="1:13" ht="17.45">
      <c r="A615" s="44"/>
      <c r="B615" s="44" t="s">
        <v>743</v>
      </c>
      <c r="C615" s="118"/>
      <c r="D615" s="79"/>
      <c r="E615" s="52"/>
      <c r="F615" s="52">
        <v>1</v>
      </c>
      <c r="G615" s="52">
        <v>7.15</v>
      </c>
      <c r="H615" s="52">
        <v>4.2</v>
      </c>
      <c r="I615" s="52">
        <v>3.2</v>
      </c>
      <c r="J615" s="52"/>
      <c r="K615" s="52"/>
      <c r="L615" s="52"/>
      <c r="M615" s="52">
        <f t="shared" si="51"/>
        <v>96.096000000000004</v>
      </c>
    </row>
    <row r="616" spans="1:13" ht="17.45">
      <c r="A616" s="44"/>
      <c r="B616" s="44" t="s">
        <v>744</v>
      </c>
      <c r="C616" s="118"/>
      <c r="D616" s="79"/>
      <c r="E616" s="52"/>
      <c r="F616" s="52">
        <v>1</v>
      </c>
      <c r="G616" s="52">
        <v>4.2</v>
      </c>
      <c r="H616" s="52">
        <v>3.25</v>
      </c>
      <c r="I616" s="52">
        <v>3.2</v>
      </c>
      <c r="J616" s="52"/>
      <c r="K616" s="52"/>
      <c r="L616" s="52"/>
      <c r="M616" s="52">
        <f t="shared" si="51"/>
        <v>43.680000000000007</v>
      </c>
    </row>
    <row r="617" spans="1:13" ht="17.45">
      <c r="A617" s="44"/>
      <c r="B617" s="44" t="s">
        <v>745</v>
      </c>
      <c r="C617" s="118"/>
      <c r="D617" s="79"/>
      <c r="E617" s="52"/>
      <c r="F617" s="52">
        <v>2</v>
      </c>
      <c r="G617" s="52">
        <v>3.3</v>
      </c>
      <c r="H617" s="52">
        <v>2.0499999999999998</v>
      </c>
      <c r="I617" s="52">
        <v>3.2</v>
      </c>
      <c r="J617" s="52"/>
      <c r="K617" s="52"/>
      <c r="L617" s="52"/>
      <c r="M617" s="52">
        <f t="shared" si="51"/>
        <v>43.295999999999992</v>
      </c>
    </row>
    <row r="618" spans="1:13" ht="17.45">
      <c r="A618" s="44"/>
      <c r="B618" s="44" t="s">
        <v>746</v>
      </c>
      <c r="C618" s="118"/>
      <c r="D618" s="79"/>
      <c r="E618" s="52"/>
      <c r="F618" s="52">
        <v>2</v>
      </c>
      <c r="G618" s="52">
        <v>2.0499999999999998</v>
      </c>
      <c r="H618" s="52">
        <v>1</v>
      </c>
      <c r="I618" s="52">
        <v>1.1000000000000001</v>
      </c>
      <c r="J618" s="52"/>
      <c r="K618" s="52"/>
      <c r="L618" s="52"/>
      <c r="M618" s="52">
        <f t="shared" si="51"/>
        <v>4.51</v>
      </c>
    </row>
    <row r="619" spans="1:13" ht="17.45">
      <c r="A619" s="44"/>
      <c r="B619" s="44" t="s">
        <v>747</v>
      </c>
      <c r="C619" s="118"/>
      <c r="D619" s="79"/>
      <c r="E619" s="52"/>
      <c r="F619" s="52">
        <v>2</v>
      </c>
      <c r="G619" s="52">
        <v>4.2</v>
      </c>
      <c r="H619" s="52">
        <v>1.5</v>
      </c>
      <c r="I619" s="52">
        <v>1.1000000000000001</v>
      </c>
      <c r="J619" s="52"/>
      <c r="K619" s="52"/>
      <c r="L619" s="52"/>
      <c r="M619" s="52">
        <f t="shared" si="51"/>
        <v>13.860000000000003</v>
      </c>
    </row>
    <row r="620" spans="1:13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>
        <f>SUM(M592:M619)</f>
        <v>1908.5220000000002</v>
      </c>
    </row>
    <row r="621" spans="1:13" ht="17.45">
      <c r="A621" s="44"/>
      <c r="B621" s="117"/>
      <c r="C621" s="118"/>
      <c r="D621" s="79"/>
      <c r="E621" s="52"/>
      <c r="F621" s="52"/>
      <c r="G621" s="52"/>
      <c r="H621" s="52"/>
      <c r="I621" s="52"/>
      <c r="J621" s="52"/>
      <c r="K621" s="52"/>
      <c r="L621" s="52"/>
      <c r="M621" s="52"/>
    </row>
    <row r="622" spans="1:13" ht="17.45">
      <c r="A622" s="44" t="s">
        <v>464</v>
      </c>
      <c r="B622" s="40" t="s">
        <v>465</v>
      </c>
      <c r="C622" s="48" t="s">
        <v>113</v>
      </c>
      <c r="D622" s="79"/>
      <c r="E622" s="52"/>
      <c r="F622" s="52"/>
      <c r="G622" s="52"/>
      <c r="H622" s="52"/>
      <c r="I622" s="52"/>
      <c r="J622" s="52"/>
      <c r="K622" s="52"/>
      <c r="L622" s="52"/>
      <c r="M622" s="52"/>
    </row>
    <row r="623" spans="1:13" ht="17.45">
      <c r="A623" s="44"/>
      <c r="B623" s="96" t="s">
        <v>724</v>
      </c>
      <c r="C623" s="118"/>
      <c r="D623" s="79"/>
      <c r="E623" s="52"/>
      <c r="F623" s="52"/>
      <c r="G623" s="52"/>
      <c r="H623" s="52"/>
      <c r="I623" s="52"/>
      <c r="J623" s="52"/>
      <c r="K623" s="52"/>
      <c r="L623" s="52"/>
      <c r="M623" s="52"/>
    </row>
    <row r="624" spans="1:13">
      <c r="A624" s="44"/>
      <c r="B624" s="44" t="s">
        <v>728</v>
      </c>
      <c r="C624" s="44"/>
      <c r="D624" s="44"/>
      <c r="E624" s="52"/>
      <c r="F624" s="52">
        <v>2</v>
      </c>
      <c r="G624" s="52">
        <v>5</v>
      </c>
      <c r="H624" s="52">
        <v>1.5</v>
      </c>
      <c r="I624" s="52">
        <v>2.1</v>
      </c>
      <c r="J624" s="52"/>
      <c r="K624" s="52"/>
      <c r="L624" s="52"/>
      <c r="M624" s="52">
        <f t="shared" si="51"/>
        <v>31.5</v>
      </c>
    </row>
    <row r="625" spans="1:14">
      <c r="A625" s="44"/>
      <c r="B625" s="44" t="s">
        <v>728</v>
      </c>
      <c r="C625" s="44"/>
      <c r="D625" s="44"/>
      <c r="E625" s="52"/>
      <c r="F625" s="52">
        <v>2</v>
      </c>
      <c r="G625" s="52">
        <v>2.6</v>
      </c>
      <c r="H625" s="52">
        <v>1.1000000000000001</v>
      </c>
      <c r="I625" s="52">
        <v>2.1</v>
      </c>
      <c r="J625" s="52"/>
      <c r="K625" s="52"/>
      <c r="L625" s="52"/>
      <c r="M625" s="52">
        <f t="shared" si="51"/>
        <v>12.012000000000002</v>
      </c>
    </row>
    <row r="626" spans="1:14" ht="17.45">
      <c r="A626" s="44"/>
      <c r="B626" s="96" t="s">
        <v>738</v>
      </c>
      <c r="C626" s="118"/>
      <c r="D626" s="79"/>
      <c r="E626" s="52"/>
      <c r="F626" s="52"/>
      <c r="G626" s="52"/>
      <c r="H626" s="52"/>
      <c r="I626" s="52"/>
      <c r="J626" s="52"/>
      <c r="K626" s="52"/>
      <c r="L626" s="52"/>
      <c r="M626" s="52"/>
    </row>
    <row r="627" spans="1:14" ht="17.45">
      <c r="A627" s="44"/>
      <c r="B627" s="44" t="s">
        <v>746</v>
      </c>
      <c r="C627" s="118"/>
      <c r="D627" s="79"/>
      <c r="E627" s="52"/>
      <c r="F627" s="52">
        <v>2</v>
      </c>
      <c r="G627" s="52">
        <v>2.0499999999999998</v>
      </c>
      <c r="H627" s="52">
        <v>1</v>
      </c>
      <c r="I627" s="52">
        <v>2.1</v>
      </c>
      <c r="J627" s="52"/>
      <c r="K627" s="52"/>
      <c r="L627" s="52"/>
      <c r="M627" s="52">
        <f t="shared" si="51"/>
        <v>8.61</v>
      </c>
    </row>
    <row r="628" spans="1:14" ht="17.45">
      <c r="A628" s="44"/>
      <c r="B628" s="44" t="s">
        <v>747</v>
      </c>
      <c r="C628" s="118"/>
      <c r="D628" s="79"/>
      <c r="E628" s="52"/>
      <c r="F628" s="52">
        <v>2</v>
      </c>
      <c r="G628" s="52">
        <v>4.2</v>
      </c>
      <c r="H628" s="52">
        <v>1.5</v>
      </c>
      <c r="I628" s="52">
        <v>2.1</v>
      </c>
      <c r="J628" s="52"/>
      <c r="K628" s="52"/>
      <c r="L628" s="52"/>
      <c r="M628" s="52">
        <f t="shared" si="51"/>
        <v>26.460000000000004</v>
      </c>
    </row>
    <row r="629" spans="1:14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>
        <f>SUM(M624:M628)</f>
        <v>78.582000000000008</v>
      </c>
    </row>
    <row r="630" spans="1:14" ht="17.45">
      <c r="A630" s="44"/>
      <c r="B630" s="44"/>
      <c r="C630" s="118"/>
      <c r="D630" s="79"/>
      <c r="E630" s="52"/>
      <c r="F630" s="52"/>
      <c r="G630" s="52"/>
      <c r="H630" s="52"/>
      <c r="I630" s="52"/>
      <c r="J630" s="52"/>
      <c r="K630" s="52"/>
      <c r="L630" s="52"/>
      <c r="M630" s="52"/>
    </row>
    <row r="631" spans="1:14" ht="17.45">
      <c r="A631" s="44"/>
      <c r="B631" s="44"/>
      <c r="C631" s="118"/>
      <c r="D631" s="79"/>
      <c r="E631" s="52"/>
      <c r="F631" s="52"/>
      <c r="G631" s="52"/>
      <c r="H631" s="52"/>
      <c r="I631" s="52"/>
      <c r="J631" s="52"/>
      <c r="K631" s="52"/>
      <c r="L631" s="52"/>
      <c r="M631" s="52"/>
    </row>
    <row r="632" spans="1:14" ht="17.45">
      <c r="A632" s="44" t="s">
        <v>466</v>
      </c>
      <c r="B632" s="39" t="s">
        <v>117</v>
      </c>
      <c r="C632" s="48"/>
      <c r="D632" s="79"/>
      <c r="E632" s="52"/>
      <c r="F632" s="52"/>
      <c r="G632" s="52"/>
      <c r="H632" s="52"/>
      <c r="I632" s="52"/>
      <c r="J632" s="52"/>
      <c r="K632" s="52"/>
      <c r="L632" s="52"/>
      <c r="M632" s="52"/>
    </row>
    <row r="633" spans="1:14">
      <c r="A633" s="44" t="s">
        <v>467</v>
      </c>
      <c r="B633" s="40" t="s">
        <v>468</v>
      </c>
      <c r="C633" s="29" t="s">
        <v>99</v>
      </c>
      <c r="D633" s="79"/>
      <c r="E633" s="52"/>
      <c r="F633" s="52"/>
      <c r="G633" s="52"/>
      <c r="H633" s="52"/>
      <c r="I633" s="52"/>
      <c r="J633" s="52"/>
      <c r="K633" s="52"/>
      <c r="L633" s="52"/>
      <c r="M633" s="52"/>
    </row>
    <row r="634" spans="1:14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>
        <v>0</v>
      </c>
    </row>
    <row r="635" spans="1:14">
      <c r="A635" s="44" t="s">
        <v>348</v>
      </c>
      <c r="B635" s="39" t="s">
        <v>123</v>
      </c>
      <c r="C635" s="29"/>
      <c r="D635" s="79"/>
      <c r="E635" s="52"/>
      <c r="F635" s="52"/>
      <c r="G635" s="52"/>
      <c r="H635" s="52"/>
      <c r="I635" s="52"/>
      <c r="J635" s="52"/>
      <c r="K635" s="52"/>
      <c r="L635" s="52"/>
      <c r="M635" s="52"/>
    </row>
    <row r="636" spans="1:14" ht="17.45">
      <c r="A636" s="44" t="s">
        <v>469</v>
      </c>
      <c r="B636" s="40" t="s">
        <v>470</v>
      </c>
      <c r="C636" s="48" t="s">
        <v>113</v>
      </c>
      <c r="D636" s="79"/>
      <c r="E636" s="52"/>
      <c r="F636" s="52"/>
      <c r="G636" s="52"/>
      <c r="H636" s="52"/>
      <c r="I636" s="52"/>
      <c r="J636" s="52"/>
      <c r="K636" s="52"/>
      <c r="L636" s="52"/>
      <c r="M636" s="52"/>
    </row>
    <row r="637" spans="1:14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>
        <v>0</v>
      </c>
      <c r="N637" s="80" t="s">
        <v>748</v>
      </c>
    </row>
    <row r="638" spans="1:14" ht="17.45">
      <c r="A638" s="44"/>
      <c r="B638" s="40"/>
      <c r="C638" s="48"/>
      <c r="D638" s="79"/>
      <c r="E638" s="52"/>
      <c r="F638" s="52"/>
      <c r="G638" s="52"/>
      <c r="H638" s="52"/>
      <c r="I638" s="52"/>
      <c r="J638" s="52"/>
      <c r="K638" s="52"/>
      <c r="L638" s="52"/>
      <c r="M638" s="52"/>
    </row>
    <row r="639" spans="1:14" ht="17.45">
      <c r="A639" s="44" t="s">
        <v>471</v>
      </c>
      <c r="B639" s="40" t="s">
        <v>131</v>
      </c>
      <c r="C639" s="48" t="s">
        <v>113</v>
      </c>
      <c r="D639" s="79"/>
      <c r="E639" s="52"/>
      <c r="F639" s="52"/>
      <c r="G639" s="52"/>
      <c r="H639" s="52"/>
      <c r="I639" s="52"/>
      <c r="J639" s="52"/>
      <c r="K639" s="52"/>
      <c r="L639" s="52"/>
      <c r="M639" s="52"/>
    </row>
    <row r="640" spans="1:14" ht="17.45">
      <c r="A640" s="44"/>
      <c r="B640" s="96" t="s">
        <v>724</v>
      </c>
      <c r="C640" s="118"/>
      <c r="D640" s="79"/>
      <c r="E640" s="52"/>
      <c r="F640" s="52"/>
      <c r="G640" s="52"/>
      <c r="H640" s="52"/>
      <c r="I640" s="52"/>
      <c r="J640" s="52"/>
      <c r="K640" s="52"/>
      <c r="L640" s="52"/>
      <c r="M640" s="52"/>
    </row>
    <row r="641" spans="1:13">
      <c r="A641" s="44"/>
      <c r="B641" s="44" t="s">
        <v>728</v>
      </c>
      <c r="C641" s="44"/>
      <c r="D641" s="44"/>
      <c r="E641" s="52"/>
      <c r="F641" s="52">
        <v>2</v>
      </c>
      <c r="G641" s="52">
        <v>5</v>
      </c>
      <c r="H641" s="52">
        <v>1.5</v>
      </c>
      <c r="I641" s="52"/>
      <c r="J641" s="52"/>
      <c r="K641" s="52"/>
      <c r="L641" s="52"/>
      <c r="M641" s="52">
        <f t="shared" ref="M641:M642" si="52">PRODUCT(F641:L641)</f>
        <v>15</v>
      </c>
    </row>
    <row r="642" spans="1:13">
      <c r="A642" s="44"/>
      <c r="B642" s="44" t="s">
        <v>728</v>
      </c>
      <c r="C642" s="44"/>
      <c r="D642" s="44"/>
      <c r="E642" s="52"/>
      <c r="F642" s="52">
        <v>2</v>
      </c>
      <c r="G642" s="52">
        <v>2.6</v>
      </c>
      <c r="H642" s="52">
        <v>1.1000000000000001</v>
      </c>
      <c r="I642" s="52"/>
      <c r="J642" s="52"/>
      <c r="K642" s="52"/>
      <c r="L642" s="52"/>
      <c r="M642" s="52">
        <f t="shared" si="52"/>
        <v>5.7200000000000006</v>
      </c>
    </row>
    <row r="643" spans="1:13" ht="17.45">
      <c r="A643" s="44"/>
      <c r="B643" s="96" t="s">
        <v>738</v>
      </c>
      <c r="C643" s="118"/>
      <c r="D643" s="79"/>
      <c r="E643" s="52"/>
      <c r="F643" s="52"/>
      <c r="G643" s="52"/>
      <c r="H643" s="52"/>
      <c r="I643" s="52"/>
      <c r="J643" s="52"/>
      <c r="K643" s="52"/>
      <c r="L643" s="52"/>
      <c r="M643" s="52"/>
    </row>
    <row r="644" spans="1:13" ht="17.45">
      <c r="A644" s="44"/>
      <c r="B644" s="44" t="s">
        <v>746</v>
      </c>
      <c r="C644" s="118"/>
      <c r="D644" s="79"/>
      <c r="E644" s="52"/>
      <c r="F644" s="52">
        <v>2</v>
      </c>
      <c r="G644" s="52">
        <v>2.0499999999999998</v>
      </c>
      <c r="H644" s="52">
        <v>1</v>
      </c>
      <c r="I644" s="52"/>
      <c r="J644" s="52"/>
      <c r="K644" s="52"/>
      <c r="L644" s="52"/>
      <c r="M644" s="52">
        <f t="shared" ref="M644:M645" si="53">PRODUCT(F644:L644)</f>
        <v>4.0999999999999996</v>
      </c>
    </row>
    <row r="645" spans="1:13" ht="17.45">
      <c r="A645" s="44"/>
      <c r="B645" s="44" t="s">
        <v>747</v>
      </c>
      <c r="C645" s="118"/>
      <c r="D645" s="79"/>
      <c r="E645" s="52"/>
      <c r="F645" s="52">
        <v>2</v>
      </c>
      <c r="G645" s="52">
        <v>4.2</v>
      </c>
      <c r="H645" s="52">
        <v>1.5</v>
      </c>
      <c r="I645" s="52"/>
      <c r="J645" s="52"/>
      <c r="K645" s="52"/>
      <c r="L645" s="52"/>
      <c r="M645" s="52">
        <f t="shared" si="53"/>
        <v>12.600000000000001</v>
      </c>
    </row>
    <row r="646" spans="1:13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>
        <f>SUM(M641:M645)</f>
        <v>37.42</v>
      </c>
    </row>
    <row r="647" spans="1:13" ht="17.45">
      <c r="A647" s="44"/>
      <c r="B647" s="40"/>
      <c r="C647" s="48"/>
      <c r="D647" s="79"/>
      <c r="E647" s="52"/>
      <c r="F647" s="52"/>
      <c r="G647" s="52"/>
      <c r="H647" s="52"/>
      <c r="I647" s="52"/>
      <c r="J647" s="52"/>
      <c r="K647" s="52"/>
      <c r="L647" s="52"/>
      <c r="M647" s="52"/>
    </row>
    <row r="648" spans="1:13">
      <c r="A648" s="44"/>
      <c r="B648" s="119" t="s">
        <v>132</v>
      </c>
      <c r="C648" s="31"/>
      <c r="D648" s="79"/>
      <c r="E648" s="52"/>
      <c r="F648" s="52"/>
      <c r="G648" s="52"/>
      <c r="H648" s="52"/>
      <c r="I648" s="52"/>
      <c r="J648" s="52"/>
      <c r="K648" s="52"/>
      <c r="L648" s="52"/>
      <c r="M648" s="52"/>
    </row>
    <row r="649" spans="1:13">
      <c r="A649" s="44"/>
      <c r="B649" s="31"/>
      <c r="C649" s="31"/>
      <c r="D649" s="79"/>
      <c r="E649" s="52"/>
      <c r="F649" s="52"/>
      <c r="G649" s="52"/>
      <c r="H649" s="52"/>
      <c r="I649" s="52"/>
      <c r="J649" s="52"/>
      <c r="K649" s="52"/>
      <c r="L649" s="52"/>
      <c r="M649" s="52"/>
    </row>
    <row r="650" spans="1:13">
      <c r="A650" s="45" t="s">
        <v>351</v>
      </c>
      <c r="B650" s="46" t="s">
        <v>352</v>
      </c>
      <c r="C650" s="29"/>
      <c r="D650" s="79"/>
      <c r="E650" s="52"/>
      <c r="F650" s="52"/>
      <c r="G650" s="52"/>
      <c r="H650" s="52"/>
      <c r="I650" s="52"/>
      <c r="J650" s="52"/>
      <c r="K650" s="52"/>
      <c r="L650" s="52"/>
      <c r="M650" s="52"/>
    </row>
    <row r="651" spans="1:13">
      <c r="A651" s="47" t="s">
        <v>353</v>
      </c>
      <c r="B651" s="46" t="s">
        <v>56</v>
      </c>
      <c r="C651" s="29"/>
      <c r="D651" s="79"/>
      <c r="E651" s="52"/>
      <c r="F651" s="52"/>
      <c r="G651" s="52"/>
      <c r="H651" s="52"/>
      <c r="I651" s="52"/>
      <c r="J651" s="52"/>
      <c r="K651" s="52"/>
      <c r="L651" s="52"/>
      <c r="M651" s="52"/>
    </row>
    <row r="652" spans="1:13">
      <c r="A652" s="47" t="s">
        <v>749</v>
      </c>
      <c r="B652" s="39" t="s">
        <v>354</v>
      </c>
      <c r="C652" s="29"/>
      <c r="D652" s="79"/>
      <c r="E652" s="52"/>
      <c r="F652" s="52"/>
      <c r="G652" s="52"/>
      <c r="H652" s="52"/>
      <c r="I652" s="52"/>
      <c r="J652" s="52"/>
      <c r="K652" s="52"/>
      <c r="L652" s="52"/>
      <c r="M652" s="52"/>
    </row>
    <row r="653" spans="1:13">
      <c r="A653" s="44" t="s">
        <v>355</v>
      </c>
      <c r="B653" s="36" t="s">
        <v>557</v>
      </c>
      <c r="C653" s="31" t="s">
        <v>147</v>
      </c>
      <c r="D653" s="79"/>
      <c r="E653" s="52"/>
      <c r="F653" s="52"/>
      <c r="G653" s="52"/>
      <c r="H653" s="52"/>
      <c r="I653" s="52"/>
      <c r="J653" s="52"/>
      <c r="K653" s="52"/>
      <c r="L653" s="52"/>
      <c r="M653" s="52"/>
    </row>
    <row r="654" spans="1:13">
      <c r="A654" s="44" t="s">
        <v>357</v>
      </c>
      <c r="B654" s="36" t="s">
        <v>750</v>
      </c>
      <c r="C654" s="31" t="s">
        <v>147</v>
      </c>
      <c r="D654" s="79"/>
      <c r="E654" s="52"/>
      <c r="F654" s="52"/>
      <c r="G654" s="52"/>
      <c r="H654" s="52"/>
      <c r="I654" s="52"/>
      <c r="J654" s="52"/>
      <c r="K654" s="52"/>
      <c r="L654" s="52"/>
      <c r="M654" s="52"/>
    </row>
    <row r="655" spans="1:13">
      <c r="A655" s="44" t="s">
        <v>751</v>
      </c>
      <c r="B655" s="36" t="s">
        <v>752</v>
      </c>
      <c r="C655" s="31" t="s">
        <v>147</v>
      </c>
      <c r="D655" s="79"/>
      <c r="E655" s="52"/>
      <c r="F655" s="52"/>
      <c r="G655" s="52"/>
      <c r="H655" s="52"/>
      <c r="I655" s="52"/>
      <c r="J655" s="52"/>
      <c r="K655" s="52"/>
      <c r="L655" s="52"/>
      <c r="M655" s="52"/>
    </row>
    <row r="656" spans="1:13">
      <c r="A656" s="44" t="s">
        <v>753</v>
      </c>
      <c r="B656" s="36" t="s">
        <v>754</v>
      </c>
      <c r="C656" s="31" t="s">
        <v>147</v>
      </c>
      <c r="D656" s="79"/>
      <c r="E656" s="52"/>
      <c r="F656" s="52"/>
      <c r="G656" s="52"/>
      <c r="H656" s="52"/>
      <c r="I656" s="52"/>
      <c r="J656" s="52"/>
      <c r="K656" s="52"/>
      <c r="L656" s="52"/>
      <c r="M656" s="52"/>
    </row>
    <row r="657" spans="1:13">
      <c r="A657" s="44" t="s">
        <v>359</v>
      </c>
      <c r="B657" s="40" t="s">
        <v>474</v>
      </c>
      <c r="C657" s="29" t="s">
        <v>99</v>
      </c>
      <c r="D657" s="79"/>
      <c r="E657" s="52"/>
      <c r="F657" s="52"/>
      <c r="G657" s="52"/>
      <c r="H657" s="52"/>
      <c r="I657" s="52"/>
      <c r="J657" s="52"/>
      <c r="K657" s="52"/>
      <c r="L657" s="52"/>
      <c r="M657" s="52"/>
    </row>
    <row r="658" spans="1:13">
      <c r="A658" s="47" t="s">
        <v>755</v>
      </c>
      <c r="B658" s="39" t="s">
        <v>362</v>
      </c>
      <c r="C658" s="29"/>
      <c r="D658" s="79"/>
      <c r="E658" s="52"/>
      <c r="F658" s="52"/>
      <c r="G658" s="52"/>
      <c r="H658" s="52"/>
      <c r="I658" s="52"/>
      <c r="J658" s="52"/>
      <c r="K658" s="52"/>
      <c r="L658" s="52"/>
      <c r="M658" s="52"/>
    </row>
    <row r="659" spans="1:13" ht="17.45">
      <c r="A659" s="44" t="s">
        <v>756</v>
      </c>
      <c r="B659" s="108" t="s">
        <v>586</v>
      </c>
      <c r="C659" s="98" t="s">
        <v>92</v>
      </c>
      <c r="D659" s="79"/>
      <c r="E659" s="52"/>
      <c r="F659" s="52"/>
      <c r="G659" s="52"/>
      <c r="H659" s="52"/>
      <c r="I659" s="52"/>
      <c r="J659" s="52"/>
      <c r="K659" s="52"/>
      <c r="L659" s="52"/>
      <c r="M659" s="52"/>
    </row>
    <row r="660" spans="1:13">
      <c r="A660" s="44" t="s">
        <v>757</v>
      </c>
      <c r="B660" s="108" t="s">
        <v>758</v>
      </c>
      <c r="C660" s="98" t="s">
        <v>99</v>
      </c>
      <c r="D660" s="79"/>
      <c r="E660" s="52"/>
      <c r="F660" s="52"/>
      <c r="G660" s="52"/>
      <c r="H660" s="52"/>
      <c r="I660" s="52"/>
      <c r="J660" s="52"/>
      <c r="K660" s="52"/>
      <c r="L660" s="52"/>
      <c r="M660" s="52"/>
    </row>
    <row r="661" spans="1:13">
      <c r="A661" s="44" t="s">
        <v>759</v>
      </c>
      <c r="B661" s="40" t="s">
        <v>478</v>
      </c>
      <c r="C661" s="29" t="s">
        <v>99</v>
      </c>
      <c r="D661" s="79"/>
      <c r="E661" s="52"/>
      <c r="F661" s="52"/>
      <c r="G661" s="52"/>
      <c r="H661" s="52"/>
      <c r="I661" s="52"/>
      <c r="J661" s="52"/>
      <c r="K661" s="52"/>
      <c r="L661" s="52"/>
      <c r="M661" s="52"/>
    </row>
    <row r="662" spans="1:13">
      <c r="A662" s="44" t="s">
        <v>760</v>
      </c>
      <c r="B662" s="40" t="s">
        <v>761</v>
      </c>
      <c r="C662" s="29" t="s">
        <v>99</v>
      </c>
      <c r="D662" s="79"/>
      <c r="E662" s="52"/>
      <c r="F662" s="52"/>
      <c r="G662" s="52"/>
      <c r="H662" s="52"/>
      <c r="I662" s="52"/>
      <c r="J662" s="52"/>
      <c r="K662" s="52"/>
      <c r="L662" s="52"/>
      <c r="M662" s="52"/>
    </row>
    <row r="663" spans="1:13">
      <c r="A663" s="44" t="s">
        <v>762</v>
      </c>
      <c r="B663" s="40" t="s">
        <v>763</v>
      </c>
      <c r="C663" s="29" t="s">
        <v>99</v>
      </c>
      <c r="D663" s="79"/>
      <c r="E663" s="52"/>
      <c r="F663" s="52"/>
      <c r="G663" s="52"/>
      <c r="H663" s="52"/>
      <c r="I663" s="52"/>
      <c r="J663" s="52"/>
      <c r="K663" s="52"/>
      <c r="L663" s="52"/>
      <c r="M663" s="52"/>
    </row>
    <row r="664" spans="1:13">
      <c r="A664" s="44" t="s">
        <v>764</v>
      </c>
      <c r="B664" s="33" t="s">
        <v>480</v>
      </c>
      <c r="C664" s="29" t="s">
        <v>99</v>
      </c>
      <c r="D664" s="79"/>
      <c r="E664" s="52"/>
      <c r="F664" s="52"/>
      <c r="G664" s="52"/>
      <c r="H664" s="52"/>
      <c r="I664" s="52"/>
      <c r="J664" s="52"/>
      <c r="K664" s="52"/>
      <c r="L664" s="52"/>
      <c r="M664" s="52"/>
    </row>
    <row r="665" spans="1:13" ht="17.45">
      <c r="A665" s="44" t="s">
        <v>765</v>
      </c>
      <c r="B665" s="40" t="s">
        <v>766</v>
      </c>
      <c r="C665" s="29" t="s">
        <v>92</v>
      </c>
      <c r="D665" s="79"/>
      <c r="E665" s="52"/>
      <c r="F665" s="52"/>
      <c r="G665" s="52"/>
      <c r="H665" s="52"/>
      <c r="I665" s="52"/>
      <c r="J665" s="52"/>
      <c r="K665" s="52"/>
      <c r="L665" s="52"/>
      <c r="M665" s="52"/>
    </row>
    <row r="666" spans="1:13">
      <c r="A666" s="47" t="s">
        <v>361</v>
      </c>
      <c r="B666" s="46" t="s">
        <v>459</v>
      </c>
      <c r="C666" s="29"/>
      <c r="D666" s="79"/>
      <c r="E666" s="52"/>
      <c r="F666" s="52"/>
      <c r="G666" s="52"/>
      <c r="H666" s="52"/>
      <c r="I666" s="52"/>
      <c r="J666" s="52"/>
      <c r="K666" s="52"/>
      <c r="L666" s="52"/>
      <c r="M666" s="52"/>
    </row>
    <row r="667" spans="1:13">
      <c r="A667" s="47" t="s">
        <v>472</v>
      </c>
      <c r="B667" s="39" t="s">
        <v>354</v>
      </c>
      <c r="C667" s="29"/>
      <c r="D667" s="79"/>
      <c r="E667" s="52"/>
      <c r="F667" s="52"/>
      <c r="G667" s="52"/>
      <c r="H667" s="52"/>
      <c r="I667" s="52"/>
      <c r="J667" s="52"/>
      <c r="K667" s="52"/>
      <c r="L667" s="52"/>
      <c r="M667" s="52"/>
    </row>
    <row r="668" spans="1:13">
      <c r="A668" s="47"/>
      <c r="B668" s="120" t="s">
        <v>555</v>
      </c>
      <c r="C668" s="29"/>
      <c r="D668" s="79"/>
      <c r="E668" s="52"/>
      <c r="F668" s="52"/>
      <c r="G668" s="52"/>
      <c r="H668" s="52"/>
      <c r="I668" s="52"/>
      <c r="J668" s="52"/>
      <c r="K668" s="52"/>
      <c r="L668" s="52"/>
      <c r="M668" s="52"/>
    </row>
    <row r="669" spans="1:13">
      <c r="A669" s="44" t="s">
        <v>556</v>
      </c>
      <c r="B669" s="36" t="s">
        <v>557</v>
      </c>
      <c r="C669" s="29" t="s">
        <v>147</v>
      </c>
      <c r="D669" s="79"/>
      <c r="E669" s="52"/>
      <c r="F669" s="52">
        <v>2</v>
      </c>
      <c r="G669" s="52">
        <f>13.2+1.4</f>
        <v>14.6</v>
      </c>
      <c r="H669" s="52"/>
      <c r="I669" s="52"/>
      <c r="J669" s="52"/>
      <c r="K669" s="52"/>
      <c r="L669" s="52"/>
      <c r="M669" s="52">
        <f>F669</f>
        <v>2</v>
      </c>
    </row>
    <row r="670" spans="1:13">
      <c r="A670" s="44" t="s">
        <v>558</v>
      </c>
      <c r="B670" s="19" t="s">
        <v>559</v>
      </c>
      <c r="C670" s="29" t="s">
        <v>164</v>
      </c>
      <c r="D670" s="79"/>
      <c r="E670" s="52"/>
      <c r="F670" s="52">
        <v>3</v>
      </c>
      <c r="G670" s="52">
        <f>11.7+1.4</f>
        <v>13.1</v>
      </c>
      <c r="H670" s="52"/>
      <c r="I670" s="52"/>
      <c r="J670" s="52"/>
      <c r="K670" s="52"/>
      <c r="L670" s="52"/>
      <c r="M670" s="52">
        <f t="shared" ref="M670:M672" si="54">F670</f>
        <v>3</v>
      </c>
    </row>
    <row r="671" spans="1:13">
      <c r="A671" s="44" t="s">
        <v>560</v>
      </c>
      <c r="B671" s="19" t="s">
        <v>561</v>
      </c>
      <c r="C671" s="29" t="s">
        <v>164</v>
      </c>
      <c r="D671" s="79"/>
      <c r="E671" s="52"/>
      <c r="F671" s="52">
        <v>3</v>
      </c>
      <c r="G671" s="52">
        <v>7.5</v>
      </c>
      <c r="H671" s="52"/>
      <c r="I671" s="52"/>
      <c r="J671" s="52"/>
      <c r="K671" s="52"/>
      <c r="L671" s="52"/>
      <c r="M671" s="52">
        <f t="shared" si="54"/>
        <v>3</v>
      </c>
    </row>
    <row r="672" spans="1:13">
      <c r="A672" s="44" t="s">
        <v>562</v>
      </c>
      <c r="B672" s="19" t="s">
        <v>563</v>
      </c>
      <c r="C672" s="29" t="s">
        <v>164</v>
      </c>
      <c r="D672" s="79"/>
      <c r="E672" s="52"/>
      <c r="F672" s="52"/>
      <c r="G672" s="52"/>
      <c r="H672" s="52"/>
      <c r="I672" s="52"/>
      <c r="J672" s="52"/>
      <c r="K672" s="52"/>
      <c r="L672" s="52"/>
      <c r="M672" s="52">
        <f t="shared" si="54"/>
        <v>0</v>
      </c>
    </row>
    <row r="673" spans="1:13">
      <c r="A673" s="44" t="s">
        <v>473</v>
      </c>
      <c r="B673" s="40" t="s">
        <v>474</v>
      </c>
      <c r="C673" s="29" t="s">
        <v>99</v>
      </c>
      <c r="D673" s="79"/>
      <c r="E673" s="52"/>
      <c r="F673" s="52">
        <v>12</v>
      </c>
      <c r="G673" s="52">
        <v>26.5</v>
      </c>
      <c r="H673" s="52"/>
      <c r="I673" s="52"/>
      <c r="J673" s="52"/>
      <c r="K673" s="52"/>
      <c r="L673" s="52"/>
      <c r="M673" s="52">
        <f t="shared" ref="M673" si="55">PRODUCT(F673:L673)</f>
        <v>318</v>
      </c>
    </row>
    <row r="674" spans="1:13">
      <c r="A674" s="44" t="s">
        <v>475</v>
      </c>
      <c r="B674" s="39" t="s">
        <v>362</v>
      </c>
      <c r="C674" s="29"/>
      <c r="D674" s="79"/>
      <c r="E674" s="52"/>
      <c r="F674" s="52"/>
      <c r="G674" s="52"/>
      <c r="H674" s="52"/>
      <c r="I674" s="52"/>
      <c r="J674" s="52"/>
      <c r="K674" s="52"/>
      <c r="L674" s="52"/>
      <c r="M674" s="52"/>
    </row>
    <row r="675" spans="1:13" ht="17.45">
      <c r="A675" s="44" t="s">
        <v>363</v>
      </c>
      <c r="B675" s="40" t="s">
        <v>586</v>
      </c>
      <c r="C675" s="98" t="s">
        <v>92</v>
      </c>
      <c r="D675" s="79"/>
      <c r="E675" s="52"/>
      <c r="F675" s="52">
        <v>1</v>
      </c>
      <c r="G675" s="52"/>
      <c r="H675" s="52"/>
      <c r="I675" s="52"/>
      <c r="J675" s="52"/>
      <c r="K675" s="52"/>
      <c r="L675" s="52">
        <v>330</v>
      </c>
      <c r="M675" s="52">
        <f>PRODUCT(F675:L675)</f>
        <v>330</v>
      </c>
    </row>
    <row r="676" spans="1:13">
      <c r="A676" s="44" t="s">
        <v>365</v>
      </c>
      <c r="B676" s="33" t="s">
        <v>477</v>
      </c>
      <c r="C676" s="29" t="s">
        <v>99</v>
      </c>
      <c r="D676" s="79"/>
      <c r="E676" s="52"/>
      <c r="F676" s="52">
        <v>1</v>
      </c>
      <c r="G676" s="52">
        <f>26.4</f>
        <v>26.4</v>
      </c>
      <c r="H676" s="52"/>
      <c r="I676" s="52"/>
      <c r="J676" s="52"/>
      <c r="K676" s="52"/>
      <c r="L676" s="52"/>
      <c r="M676" s="52">
        <f t="shared" ref="M676:M679" si="56">PRODUCT(F676:L676)</f>
        <v>26.4</v>
      </c>
    </row>
    <row r="677" spans="1:13">
      <c r="A677" s="44" t="s">
        <v>367</v>
      </c>
      <c r="B677" s="40" t="s">
        <v>478</v>
      </c>
      <c r="C677" s="29" t="s">
        <v>99</v>
      </c>
      <c r="D677" s="79"/>
      <c r="E677" s="52"/>
      <c r="F677" s="52">
        <v>1</v>
      </c>
      <c r="G677" s="52">
        <v>76.400000000000006</v>
      </c>
      <c r="H677" s="52"/>
      <c r="I677" s="52"/>
      <c r="J677" s="52"/>
      <c r="K677" s="52"/>
      <c r="L677" s="52"/>
      <c r="M677" s="52">
        <f t="shared" si="56"/>
        <v>76.400000000000006</v>
      </c>
    </row>
    <row r="678" spans="1:13">
      <c r="A678" s="44" t="s">
        <v>369</v>
      </c>
      <c r="B678" s="40" t="s">
        <v>479</v>
      </c>
      <c r="C678" s="29" t="s">
        <v>99</v>
      </c>
      <c r="D678" s="79"/>
      <c r="E678" s="52"/>
      <c r="F678" s="52">
        <v>2</v>
      </c>
      <c r="G678" s="52">
        <f>26.4</f>
        <v>26.4</v>
      </c>
      <c r="H678" s="52"/>
      <c r="I678" s="52"/>
      <c r="J678" s="52"/>
      <c r="K678" s="52"/>
      <c r="L678" s="52"/>
      <c r="M678" s="52">
        <f t="shared" si="56"/>
        <v>52.8</v>
      </c>
    </row>
    <row r="679" spans="1:13">
      <c r="A679" s="44" t="s">
        <v>371</v>
      </c>
      <c r="B679" s="33" t="s">
        <v>480</v>
      </c>
      <c r="C679" s="29" t="s">
        <v>99</v>
      </c>
      <c r="D679" s="79"/>
      <c r="E679" s="52"/>
      <c r="F679" s="52">
        <v>4</v>
      </c>
      <c r="G679" s="52">
        <f>8</f>
        <v>8</v>
      </c>
      <c r="H679" s="52"/>
      <c r="I679" s="52"/>
      <c r="J679" s="52"/>
      <c r="K679" s="52"/>
      <c r="L679" s="52"/>
      <c r="M679" s="52">
        <f t="shared" si="56"/>
        <v>32</v>
      </c>
    </row>
    <row r="680" spans="1:13">
      <c r="A680" s="44"/>
      <c r="B680" s="33"/>
      <c r="C680" s="29"/>
      <c r="D680" s="79"/>
      <c r="E680" s="52"/>
      <c r="F680" s="52"/>
      <c r="G680" s="52"/>
      <c r="H680" s="52"/>
      <c r="I680" s="52"/>
      <c r="J680" s="52"/>
      <c r="K680" s="52"/>
      <c r="L680" s="52"/>
      <c r="M680" s="52"/>
    </row>
    <row r="681" spans="1:13">
      <c r="A681" s="47"/>
      <c r="B681" s="120" t="s">
        <v>583</v>
      </c>
      <c r="C681" s="29"/>
      <c r="D681" s="79"/>
      <c r="E681" s="52"/>
      <c r="F681" s="52"/>
      <c r="G681" s="52"/>
      <c r="H681" s="52"/>
      <c r="I681" s="52"/>
      <c r="J681" s="52"/>
      <c r="K681" s="52"/>
      <c r="L681" s="52"/>
      <c r="M681" s="52"/>
    </row>
    <row r="682" spans="1:13">
      <c r="A682" s="44" t="s">
        <v>556</v>
      </c>
      <c r="B682" s="36" t="s">
        <v>584</v>
      </c>
      <c r="C682" s="29" t="s">
        <v>147</v>
      </c>
      <c r="D682" s="79"/>
      <c r="E682" s="52"/>
      <c r="F682" s="52">
        <v>3</v>
      </c>
      <c r="G682" s="52">
        <f>14.1+1.4</f>
        <v>15.5</v>
      </c>
      <c r="H682" s="52"/>
      <c r="I682" s="52"/>
      <c r="J682" s="52"/>
      <c r="K682" s="52"/>
      <c r="L682" s="52"/>
      <c r="M682" s="52">
        <f>F682</f>
        <v>3</v>
      </c>
    </row>
    <row r="683" spans="1:13">
      <c r="A683" s="44" t="s">
        <v>558</v>
      </c>
      <c r="B683" s="19" t="s">
        <v>585</v>
      </c>
      <c r="C683" s="29" t="s">
        <v>164</v>
      </c>
      <c r="D683" s="79"/>
      <c r="E683" s="52"/>
      <c r="F683" s="52">
        <v>3</v>
      </c>
      <c r="G683" s="52">
        <v>8.6999999999999993</v>
      </c>
      <c r="H683" s="52"/>
      <c r="I683" s="52"/>
      <c r="J683" s="52"/>
      <c r="K683" s="52"/>
      <c r="L683" s="52"/>
      <c r="M683" s="52">
        <f t="shared" ref="M683:M685" si="57">F683</f>
        <v>3</v>
      </c>
    </row>
    <row r="684" spans="1:13">
      <c r="A684" s="44" t="s">
        <v>560</v>
      </c>
      <c r="B684" s="19" t="s">
        <v>561</v>
      </c>
      <c r="C684" s="29" t="s">
        <v>164</v>
      </c>
      <c r="D684" s="79"/>
      <c r="E684" s="52"/>
      <c r="F684" s="52">
        <v>4</v>
      </c>
      <c r="G684" s="52">
        <v>7.5</v>
      </c>
      <c r="H684" s="52"/>
      <c r="I684" s="52"/>
      <c r="J684" s="52"/>
      <c r="K684" s="52"/>
      <c r="L684" s="52"/>
      <c r="M684" s="52">
        <f t="shared" si="57"/>
        <v>4</v>
      </c>
    </row>
    <row r="685" spans="1:13">
      <c r="A685" s="44" t="s">
        <v>562</v>
      </c>
      <c r="B685" s="19" t="s">
        <v>563</v>
      </c>
      <c r="C685" s="29" t="s">
        <v>164</v>
      </c>
      <c r="D685" s="79"/>
      <c r="E685" s="52"/>
      <c r="F685" s="52"/>
      <c r="G685" s="52"/>
      <c r="H685" s="52"/>
      <c r="I685" s="52"/>
      <c r="J685" s="52"/>
      <c r="K685" s="52"/>
      <c r="L685" s="52"/>
      <c r="M685" s="52">
        <f t="shared" si="57"/>
        <v>0</v>
      </c>
    </row>
    <row r="686" spans="1:13">
      <c r="A686" s="44" t="s">
        <v>473</v>
      </c>
      <c r="B686" s="40" t="s">
        <v>474</v>
      </c>
      <c r="C686" s="29" t="s">
        <v>99</v>
      </c>
      <c r="D686" s="79"/>
      <c r="E686" s="52"/>
      <c r="F686" s="52">
        <v>12</v>
      </c>
      <c r="G686" s="52">
        <f>18.5+0.7</f>
        <v>19.2</v>
      </c>
      <c r="H686" s="52"/>
      <c r="I686" s="52"/>
      <c r="J686" s="52"/>
      <c r="K686" s="52"/>
      <c r="L686" s="52"/>
      <c r="M686" s="52">
        <f t="shared" ref="M686" si="58">PRODUCT(F686:L686)</f>
        <v>230.39999999999998</v>
      </c>
    </row>
    <row r="687" spans="1:13">
      <c r="A687" s="44" t="s">
        <v>475</v>
      </c>
      <c r="B687" s="39" t="s">
        <v>362</v>
      </c>
      <c r="C687" s="29"/>
      <c r="D687" s="79"/>
      <c r="E687" s="52"/>
      <c r="F687" s="52"/>
      <c r="G687" s="52"/>
      <c r="H687" s="52"/>
      <c r="I687" s="52"/>
      <c r="J687" s="52"/>
      <c r="K687" s="52"/>
      <c r="L687" s="52"/>
      <c r="M687" s="52"/>
    </row>
    <row r="688" spans="1:13" ht="17.45">
      <c r="A688" s="44" t="s">
        <v>363</v>
      </c>
      <c r="B688" s="40" t="s">
        <v>586</v>
      </c>
      <c r="C688" s="98" t="s">
        <v>92</v>
      </c>
      <c r="D688" s="79"/>
      <c r="E688" s="52"/>
      <c r="F688" s="52">
        <v>1</v>
      </c>
      <c r="G688" s="52">
        <v>19.2</v>
      </c>
      <c r="H688" s="52">
        <f>14.1+1.4</f>
        <v>15.5</v>
      </c>
      <c r="I688" s="52"/>
      <c r="J688" s="52"/>
      <c r="K688" s="52"/>
      <c r="L688" s="52"/>
      <c r="M688" s="52">
        <f>PRODUCT(F688:L688)</f>
        <v>297.59999999999997</v>
      </c>
    </row>
    <row r="689" spans="1:13">
      <c r="A689" s="44" t="s">
        <v>365</v>
      </c>
      <c r="B689" s="33" t="s">
        <v>477</v>
      </c>
      <c r="C689" s="29" t="s">
        <v>99</v>
      </c>
      <c r="D689" s="79"/>
      <c r="E689" s="52"/>
      <c r="F689" s="52">
        <v>1</v>
      </c>
      <c r="G689" s="52">
        <v>19.2</v>
      </c>
      <c r="H689" s="52"/>
      <c r="I689" s="52"/>
      <c r="J689" s="52"/>
      <c r="K689" s="52"/>
      <c r="L689" s="52"/>
      <c r="M689" s="52">
        <f>PRODUCT(F689:L689)</f>
        <v>19.2</v>
      </c>
    </row>
    <row r="690" spans="1:13">
      <c r="A690" s="44" t="s">
        <v>367</v>
      </c>
      <c r="B690" s="40" t="s">
        <v>478</v>
      </c>
      <c r="C690" s="29" t="s">
        <v>99</v>
      </c>
      <c r="D690" s="79"/>
      <c r="E690" s="52"/>
      <c r="F690" s="52">
        <v>1</v>
      </c>
      <c r="G690" s="52">
        <f>(19.2*2+15.5)</f>
        <v>53.9</v>
      </c>
      <c r="H690" s="52"/>
      <c r="I690" s="52"/>
      <c r="J690" s="52"/>
      <c r="K690" s="52"/>
      <c r="L690" s="52"/>
      <c r="M690" s="52">
        <f t="shared" ref="M690:M692" si="59">PRODUCT(F690:L690)</f>
        <v>53.9</v>
      </c>
    </row>
    <row r="691" spans="1:13">
      <c r="A691" s="44" t="s">
        <v>369</v>
      </c>
      <c r="B691" s="40" t="s">
        <v>479</v>
      </c>
      <c r="C691" s="29" t="s">
        <v>99</v>
      </c>
      <c r="D691" s="79"/>
      <c r="E691" s="52"/>
      <c r="F691" s="52">
        <v>2</v>
      </c>
      <c r="G691" s="52">
        <v>19.2</v>
      </c>
      <c r="H691" s="52"/>
      <c r="I691" s="52"/>
      <c r="J691" s="52"/>
      <c r="K691" s="52"/>
      <c r="L691" s="52"/>
      <c r="M691" s="52">
        <f t="shared" si="59"/>
        <v>38.4</v>
      </c>
    </row>
    <row r="692" spans="1:13">
      <c r="A692" s="44" t="s">
        <v>371</v>
      </c>
      <c r="B692" s="33" t="s">
        <v>480</v>
      </c>
      <c r="C692" s="29" t="s">
        <v>99</v>
      </c>
      <c r="D692" s="79"/>
      <c r="E692" s="52"/>
      <c r="F692" s="52">
        <v>4</v>
      </c>
      <c r="G692" s="52">
        <f>8</f>
        <v>8</v>
      </c>
      <c r="H692" s="52"/>
      <c r="I692" s="52"/>
      <c r="J692" s="52"/>
      <c r="K692" s="52"/>
      <c r="L692" s="52"/>
      <c r="M692" s="52">
        <f t="shared" si="59"/>
        <v>32</v>
      </c>
    </row>
    <row r="693" spans="1:13">
      <c r="A693" s="44"/>
      <c r="B693" s="120" t="s">
        <v>587</v>
      </c>
      <c r="C693" s="29"/>
      <c r="D693" s="79"/>
      <c r="E693" s="52"/>
      <c r="F693" s="52"/>
      <c r="G693" s="52"/>
      <c r="H693" s="52"/>
      <c r="I693" s="52"/>
      <c r="J693" s="52"/>
      <c r="K693" s="52"/>
      <c r="L693" s="52"/>
      <c r="M693" s="52"/>
    </row>
    <row r="694" spans="1:13">
      <c r="A694" s="47"/>
      <c r="C694" s="29"/>
      <c r="D694" s="79"/>
      <c r="E694" s="52"/>
      <c r="F694" s="52"/>
      <c r="G694" s="52"/>
      <c r="H694" s="52"/>
      <c r="I694" s="52"/>
      <c r="J694" s="52"/>
      <c r="K694" s="52"/>
      <c r="L694" s="52"/>
      <c r="M694" s="52"/>
    </row>
    <row r="695" spans="1:13">
      <c r="A695" s="44" t="s">
        <v>556</v>
      </c>
      <c r="B695" s="36" t="s">
        <v>584</v>
      </c>
      <c r="C695" s="29" t="s">
        <v>147</v>
      </c>
      <c r="D695" s="79"/>
      <c r="E695" s="52"/>
      <c r="F695" s="52">
        <v>3</v>
      </c>
      <c r="G695" s="52">
        <f>10.5+1.4</f>
        <v>11.9</v>
      </c>
      <c r="H695" s="52"/>
      <c r="I695" s="52"/>
      <c r="J695" s="52"/>
      <c r="K695" s="52"/>
      <c r="L695" s="52"/>
      <c r="M695" s="52">
        <f>F695</f>
        <v>3</v>
      </c>
    </row>
    <row r="696" spans="1:13">
      <c r="A696" s="44" t="s">
        <v>558</v>
      </c>
      <c r="B696" s="19" t="s">
        <v>585</v>
      </c>
      <c r="C696" s="29" t="s">
        <v>164</v>
      </c>
      <c r="D696" s="79"/>
      <c r="E696" s="52"/>
      <c r="F696" s="52">
        <v>4</v>
      </c>
      <c r="G696" s="52">
        <v>7</v>
      </c>
      <c r="H696" s="52"/>
      <c r="I696" s="52"/>
      <c r="J696" s="52"/>
      <c r="K696" s="52"/>
      <c r="L696" s="52"/>
      <c r="M696" s="52">
        <f t="shared" ref="M696:M697" si="60">F696</f>
        <v>4</v>
      </c>
    </row>
    <row r="697" spans="1:13">
      <c r="A697" s="44" t="s">
        <v>560</v>
      </c>
      <c r="B697" s="19" t="s">
        <v>561</v>
      </c>
      <c r="C697" s="29" t="s">
        <v>164</v>
      </c>
      <c r="D697" s="79"/>
      <c r="E697" s="52"/>
      <c r="F697" s="52">
        <v>4</v>
      </c>
      <c r="G697" s="52">
        <v>7.5</v>
      </c>
      <c r="H697" s="52"/>
      <c r="I697" s="52"/>
      <c r="J697" s="52"/>
      <c r="K697" s="52"/>
      <c r="L697" s="52"/>
      <c r="M697" s="52">
        <f t="shared" si="60"/>
        <v>4</v>
      </c>
    </row>
    <row r="698" spans="1:13">
      <c r="A698" s="44" t="s">
        <v>562</v>
      </c>
      <c r="B698" s="19" t="s">
        <v>563</v>
      </c>
      <c r="C698" s="29" t="s">
        <v>164</v>
      </c>
      <c r="D698" s="79"/>
      <c r="E698" s="52"/>
      <c r="F698" s="52"/>
      <c r="G698" s="52"/>
      <c r="H698" s="52"/>
      <c r="I698" s="52"/>
      <c r="J698" s="52"/>
      <c r="K698" s="52"/>
      <c r="L698" s="52"/>
      <c r="M698" s="52"/>
    </row>
    <row r="699" spans="1:13">
      <c r="A699" s="44" t="s">
        <v>473</v>
      </c>
      <c r="B699" s="40" t="s">
        <v>474</v>
      </c>
      <c r="C699" s="29" t="s">
        <v>99</v>
      </c>
      <c r="D699" s="79"/>
      <c r="E699" s="52"/>
      <c r="F699" s="52">
        <v>10</v>
      </c>
      <c r="G699" s="52">
        <v>5</v>
      </c>
      <c r="H699" s="52"/>
      <c r="I699" s="52"/>
      <c r="J699" s="52"/>
      <c r="K699" s="52"/>
      <c r="L699" s="52"/>
      <c r="M699" s="52">
        <f t="shared" ref="M699" si="61">PRODUCT(F699:L699)</f>
        <v>50</v>
      </c>
    </row>
    <row r="700" spans="1:13">
      <c r="A700" s="44" t="s">
        <v>475</v>
      </c>
      <c r="B700" s="39" t="s">
        <v>362</v>
      </c>
      <c r="C700" s="29"/>
      <c r="D700" s="79"/>
      <c r="E700" s="52"/>
      <c r="F700" s="52"/>
      <c r="G700" s="52"/>
      <c r="H700" s="52"/>
      <c r="I700" s="52"/>
      <c r="J700" s="52"/>
      <c r="K700" s="52"/>
      <c r="L700" s="52"/>
      <c r="M700" s="52"/>
    </row>
    <row r="701" spans="1:13" ht="17.45">
      <c r="A701" s="44" t="s">
        <v>363</v>
      </c>
      <c r="B701" s="40" t="s">
        <v>586</v>
      </c>
      <c r="C701" s="98" t="s">
        <v>92</v>
      </c>
      <c r="D701" s="79"/>
      <c r="E701" s="52"/>
      <c r="F701" s="52">
        <v>1</v>
      </c>
      <c r="G701" s="52">
        <f>19.5+1.4</f>
        <v>20.9</v>
      </c>
      <c r="H701" s="52">
        <f>10.5+1.4</f>
        <v>11.9</v>
      </c>
      <c r="I701" s="52"/>
      <c r="J701" s="52"/>
      <c r="K701" s="52"/>
      <c r="L701" s="52"/>
      <c r="M701" s="52">
        <f>PRODUCT(F701:L701)</f>
        <v>248.70999999999998</v>
      </c>
    </row>
    <row r="702" spans="1:13">
      <c r="A702" s="44" t="s">
        <v>365</v>
      </c>
      <c r="B702" s="33" t="s">
        <v>477</v>
      </c>
      <c r="C702" s="29" t="s">
        <v>99</v>
      </c>
      <c r="D702" s="79"/>
      <c r="E702" s="52"/>
      <c r="F702" s="52">
        <v>1</v>
      </c>
      <c r="G702" s="52">
        <f>19.5+1.4</f>
        <v>20.9</v>
      </c>
      <c r="H702" s="52"/>
      <c r="I702" s="52"/>
      <c r="J702" s="52"/>
      <c r="K702" s="52"/>
      <c r="L702" s="52"/>
      <c r="M702" s="52">
        <f>PRODUCT(F702:L702)</f>
        <v>20.9</v>
      </c>
    </row>
    <row r="703" spans="1:13">
      <c r="A703" s="44" t="s">
        <v>367</v>
      </c>
      <c r="B703" s="40" t="s">
        <v>478</v>
      </c>
      <c r="C703" s="29" t="s">
        <v>99</v>
      </c>
      <c r="D703" s="79"/>
      <c r="E703" s="52"/>
      <c r="F703" s="52">
        <v>1</v>
      </c>
      <c r="G703" s="52">
        <f>19.5+1.4+11.9+5.4</f>
        <v>38.199999999999996</v>
      </c>
      <c r="H703" s="52"/>
      <c r="I703" s="52"/>
      <c r="J703" s="52"/>
      <c r="K703" s="52"/>
      <c r="L703" s="52"/>
      <c r="M703" s="52">
        <f t="shared" ref="M703:M717" si="62">PRODUCT(F703:L703)</f>
        <v>38.199999999999996</v>
      </c>
    </row>
    <row r="704" spans="1:13">
      <c r="A704" s="44" t="s">
        <v>369</v>
      </c>
      <c r="B704" s="40" t="s">
        <v>479</v>
      </c>
      <c r="C704" s="29" t="s">
        <v>99</v>
      </c>
      <c r="D704" s="79"/>
      <c r="E704" s="52"/>
      <c r="F704" s="52">
        <v>2</v>
      </c>
      <c r="G704" s="52">
        <f>19.5+1.4+5.4</f>
        <v>26.299999999999997</v>
      </c>
      <c r="H704" s="52"/>
      <c r="I704" s="52"/>
      <c r="J704" s="52"/>
      <c r="K704" s="52"/>
      <c r="L704" s="52"/>
      <c r="M704" s="52">
        <f t="shared" si="62"/>
        <v>52.599999999999994</v>
      </c>
    </row>
    <row r="705" spans="1:13">
      <c r="A705" s="44" t="s">
        <v>371</v>
      </c>
      <c r="B705" s="33" t="s">
        <v>480</v>
      </c>
      <c r="C705" s="29" t="s">
        <v>99</v>
      </c>
      <c r="D705" s="79"/>
      <c r="E705" s="52"/>
      <c r="F705" s="52">
        <v>3</v>
      </c>
      <c r="G705" s="52">
        <f>8</f>
        <v>8</v>
      </c>
      <c r="H705" s="52"/>
      <c r="I705" s="52"/>
      <c r="J705" s="52"/>
      <c r="K705" s="52"/>
      <c r="L705" s="52"/>
      <c r="M705" s="52">
        <f t="shared" si="62"/>
        <v>24</v>
      </c>
    </row>
    <row r="706" spans="1:13">
      <c r="A706" s="44"/>
      <c r="B706" s="32" t="s">
        <v>481</v>
      </c>
      <c r="C706" s="29"/>
      <c r="D706" s="79"/>
      <c r="E706" s="52"/>
      <c r="F706" s="52"/>
      <c r="G706" s="52"/>
      <c r="H706" s="52"/>
      <c r="I706" s="52"/>
      <c r="J706" s="52"/>
      <c r="K706" s="52"/>
      <c r="L706" s="52"/>
      <c r="M706" s="52"/>
    </row>
    <row r="707" spans="1:13">
      <c r="A707" s="44"/>
      <c r="B707" s="32"/>
      <c r="C707" s="29"/>
      <c r="D707" s="79"/>
      <c r="E707" s="52"/>
      <c r="F707" s="52"/>
      <c r="G707" s="52"/>
      <c r="H707" s="52"/>
      <c r="I707" s="52"/>
      <c r="J707" s="52"/>
      <c r="K707" s="52"/>
      <c r="L707" s="52"/>
      <c r="M707" s="52"/>
    </row>
    <row r="708" spans="1:13">
      <c r="A708" s="45" t="s">
        <v>133</v>
      </c>
      <c r="B708" s="46" t="s">
        <v>134</v>
      </c>
      <c r="C708" s="29"/>
      <c r="D708" s="79"/>
      <c r="E708" s="52"/>
      <c r="F708" s="52"/>
      <c r="G708" s="52"/>
      <c r="H708" s="52"/>
      <c r="I708" s="52"/>
      <c r="J708" s="52"/>
      <c r="K708" s="52"/>
      <c r="L708" s="52"/>
      <c r="M708" s="52"/>
    </row>
    <row r="709" spans="1:13">
      <c r="A709" s="47" t="s">
        <v>135</v>
      </c>
      <c r="B709" s="50" t="s">
        <v>136</v>
      </c>
      <c r="C709" s="29"/>
      <c r="D709" s="79"/>
      <c r="E709" s="52"/>
      <c r="F709" s="52"/>
      <c r="G709" s="52"/>
      <c r="H709" s="52"/>
      <c r="I709" s="52"/>
      <c r="J709" s="52"/>
      <c r="K709" s="52"/>
      <c r="L709" s="52"/>
      <c r="M709" s="52"/>
    </row>
    <row r="710" spans="1:13" ht="33.6">
      <c r="A710" s="44" t="s">
        <v>137</v>
      </c>
      <c r="B710" s="51" t="s">
        <v>138</v>
      </c>
      <c r="C710" s="29" t="s">
        <v>99</v>
      </c>
      <c r="D710" s="79"/>
      <c r="E710" s="52"/>
      <c r="F710" s="52">
        <v>1</v>
      </c>
      <c r="G710" s="52">
        <f>171+15</f>
        <v>186</v>
      </c>
      <c r="H710" s="52"/>
      <c r="I710" s="52"/>
      <c r="J710" s="52"/>
      <c r="K710" s="52"/>
      <c r="L710" s="52"/>
      <c r="M710" s="52">
        <f t="shared" si="62"/>
        <v>186</v>
      </c>
    </row>
    <row r="711" spans="1:13">
      <c r="A711" s="44"/>
      <c r="B711" s="121" t="s">
        <v>139</v>
      </c>
      <c r="C711" s="31"/>
      <c r="D711" s="79"/>
      <c r="E711" s="52"/>
      <c r="F711" s="52"/>
      <c r="G711" s="52"/>
      <c r="H711" s="52"/>
      <c r="I711" s="52"/>
      <c r="J711" s="52"/>
      <c r="K711" s="52"/>
      <c r="L711" s="52"/>
      <c r="M711" s="52"/>
    </row>
    <row r="712" spans="1:13">
      <c r="A712" s="44"/>
      <c r="B712" s="50"/>
      <c r="C712" s="31"/>
      <c r="D712" s="79"/>
      <c r="E712" s="52"/>
      <c r="F712" s="52"/>
      <c r="G712" s="52"/>
      <c r="H712" s="52"/>
      <c r="I712" s="52"/>
      <c r="J712" s="52"/>
      <c r="K712" s="52"/>
      <c r="L712" s="52"/>
      <c r="M712" s="52"/>
    </row>
    <row r="713" spans="1:13">
      <c r="A713" s="45" t="s">
        <v>373</v>
      </c>
      <c r="B713" s="46" t="s">
        <v>374</v>
      </c>
      <c r="C713" s="29"/>
      <c r="D713" s="79"/>
      <c r="E713" s="52"/>
      <c r="F713" s="52"/>
      <c r="G713" s="52"/>
      <c r="H713" s="52"/>
      <c r="I713" s="52"/>
      <c r="J713" s="52"/>
      <c r="K713" s="52"/>
      <c r="L713" s="52"/>
      <c r="M713" s="52"/>
    </row>
    <row r="714" spans="1:13">
      <c r="A714" s="45" t="s">
        <v>375</v>
      </c>
      <c r="B714" s="46" t="s">
        <v>56</v>
      </c>
      <c r="C714" s="29"/>
      <c r="D714" s="79"/>
      <c r="E714" s="52"/>
      <c r="F714" s="52"/>
      <c r="G714" s="52"/>
      <c r="H714" s="52"/>
      <c r="I714" s="52"/>
      <c r="J714" s="52"/>
      <c r="K714" s="52"/>
      <c r="L714" s="52"/>
      <c r="M714" s="52"/>
    </row>
    <row r="715" spans="1:13" ht="17.45">
      <c r="A715" s="44" t="s">
        <v>482</v>
      </c>
      <c r="B715" s="40" t="s">
        <v>565</v>
      </c>
      <c r="C715" s="29" t="s">
        <v>92</v>
      </c>
      <c r="D715" s="79"/>
      <c r="E715" s="52"/>
      <c r="F715" s="52">
        <v>0</v>
      </c>
      <c r="G715" s="52">
        <v>0</v>
      </c>
      <c r="H715" s="52"/>
      <c r="I715" s="52"/>
      <c r="J715" s="52"/>
      <c r="K715" s="52"/>
      <c r="L715" s="52"/>
      <c r="M715" s="52">
        <f t="shared" si="62"/>
        <v>0</v>
      </c>
    </row>
    <row r="716" spans="1:13">
      <c r="A716" s="44" t="s">
        <v>484</v>
      </c>
      <c r="B716" s="46" t="s">
        <v>485</v>
      </c>
      <c r="C716" s="29"/>
      <c r="D716" s="79"/>
      <c r="E716" s="52"/>
      <c r="F716" s="52"/>
      <c r="G716" s="52"/>
      <c r="H716" s="52"/>
      <c r="I716" s="52"/>
      <c r="J716" s="52"/>
      <c r="K716" s="52"/>
      <c r="L716" s="52"/>
      <c r="M716" s="52"/>
    </row>
    <row r="717" spans="1:13" ht="17.45">
      <c r="A717" s="44" t="s">
        <v>486</v>
      </c>
      <c r="B717" s="40" t="s">
        <v>565</v>
      </c>
      <c r="C717" s="29" t="s">
        <v>92</v>
      </c>
      <c r="D717" s="79"/>
      <c r="E717" s="52"/>
      <c r="F717" s="52">
        <v>1</v>
      </c>
      <c r="G717" s="52"/>
      <c r="H717" s="52"/>
      <c r="I717" s="52"/>
      <c r="J717" s="52"/>
      <c r="K717" s="52"/>
      <c r="L717" s="52">
        <f>766</f>
        <v>766</v>
      </c>
      <c r="M717" s="52">
        <f t="shared" si="62"/>
        <v>766</v>
      </c>
    </row>
    <row r="718" spans="1:13">
      <c r="A718" s="44"/>
      <c r="B718" s="40"/>
      <c r="C718" s="29"/>
      <c r="D718" s="79"/>
      <c r="E718" s="52"/>
      <c r="F718" s="52"/>
      <c r="G718" s="52"/>
      <c r="H718" s="52"/>
      <c r="I718" s="52"/>
      <c r="J718" s="52"/>
      <c r="K718" s="52"/>
      <c r="L718" s="52"/>
      <c r="M718" s="52"/>
    </row>
    <row r="719" spans="1:13">
      <c r="A719" s="44"/>
      <c r="B719" s="119" t="s">
        <v>488</v>
      </c>
      <c r="C719" s="31"/>
      <c r="D719" s="79"/>
      <c r="E719" s="52"/>
      <c r="F719" s="52"/>
      <c r="G719" s="52"/>
      <c r="H719" s="52"/>
      <c r="I719" s="52"/>
      <c r="J719" s="52"/>
      <c r="K719" s="52"/>
      <c r="L719" s="52"/>
      <c r="M719" s="52"/>
    </row>
    <row r="720" spans="1:13">
      <c r="A720" s="44"/>
      <c r="B720" s="44"/>
      <c r="C720" s="31"/>
      <c r="D720" s="79"/>
      <c r="E720" s="52"/>
      <c r="F720" s="52"/>
      <c r="G720" s="52"/>
      <c r="H720" s="52"/>
      <c r="I720" s="52"/>
      <c r="J720" s="52"/>
      <c r="K720" s="52"/>
      <c r="L720" s="52"/>
      <c r="M720" s="52"/>
    </row>
    <row r="721" spans="1:13">
      <c r="A721" s="45" t="s">
        <v>140</v>
      </c>
      <c r="B721" s="46" t="s">
        <v>141</v>
      </c>
      <c r="C721" s="29"/>
      <c r="D721" s="79"/>
      <c r="E721" s="52"/>
      <c r="F721" s="52"/>
      <c r="G721" s="52"/>
      <c r="H721" s="52"/>
      <c r="I721" s="52"/>
      <c r="J721" s="52"/>
      <c r="K721" s="52"/>
      <c r="L721" s="52"/>
      <c r="M721" s="52"/>
    </row>
    <row r="722" spans="1:13">
      <c r="A722" s="45" t="s">
        <v>142</v>
      </c>
      <c r="B722" s="46" t="s">
        <v>56</v>
      </c>
      <c r="C722" s="29"/>
      <c r="D722" s="79"/>
      <c r="E722" s="52"/>
      <c r="F722" s="52"/>
      <c r="G722" s="52"/>
      <c r="H722" s="52"/>
      <c r="I722" s="52"/>
      <c r="J722" s="52"/>
      <c r="K722" s="52"/>
      <c r="L722" s="52"/>
      <c r="M722" s="52"/>
    </row>
    <row r="723" spans="1:13">
      <c r="A723" s="47" t="s">
        <v>143</v>
      </c>
      <c r="B723" s="46" t="s">
        <v>144</v>
      </c>
      <c r="C723" s="29"/>
      <c r="D723" s="79"/>
      <c r="E723" s="52"/>
      <c r="F723" s="52"/>
      <c r="G723" s="52"/>
      <c r="H723" s="52"/>
      <c r="I723" s="52"/>
      <c r="J723" s="52"/>
      <c r="K723" s="52"/>
      <c r="L723" s="52"/>
      <c r="M723" s="52"/>
    </row>
    <row r="724" spans="1:13">
      <c r="A724" s="47"/>
      <c r="B724" s="46"/>
      <c r="C724" s="29"/>
      <c r="D724" s="79"/>
      <c r="E724" s="52"/>
      <c r="F724" s="52"/>
      <c r="G724" s="52"/>
      <c r="H724" s="52"/>
      <c r="I724" s="52"/>
      <c r="J724" s="52"/>
      <c r="K724" s="52"/>
      <c r="L724" s="52"/>
      <c r="M724" s="52"/>
    </row>
    <row r="725" spans="1:13" ht="50.45">
      <c r="A725" s="122" t="s">
        <v>145</v>
      </c>
      <c r="B725" s="123" t="s">
        <v>146</v>
      </c>
      <c r="C725" s="124" t="s">
        <v>147</v>
      </c>
      <c r="D725" s="125">
        <v>9</v>
      </c>
      <c r="E725" s="52"/>
      <c r="F725" s="52"/>
      <c r="G725" s="52"/>
      <c r="H725" s="52"/>
      <c r="I725" s="52"/>
      <c r="J725" s="52"/>
      <c r="K725" s="52"/>
      <c r="L725" s="52"/>
      <c r="M725" s="52"/>
    </row>
    <row r="726" spans="1:13" ht="50.45">
      <c r="A726" s="122" t="s">
        <v>148</v>
      </c>
      <c r="B726" s="123" t="s">
        <v>149</v>
      </c>
      <c r="C726" s="124" t="s">
        <v>147</v>
      </c>
      <c r="D726" s="125">
        <v>1</v>
      </c>
      <c r="E726" s="52"/>
      <c r="F726" s="52"/>
      <c r="G726" s="52"/>
      <c r="H726" s="52"/>
      <c r="I726" s="52"/>
      <c r="J726" s="52"/>
      <c r="K726" s="52"/>
      <c r="L726" s="52"/>
      <c r="M726" s="52"/>
    </row>
    <row r="727" spans="1:13" ht="50.45">
      <c r="A727" s="122" t="s">
        <v>150</v>
      </c>
      <c r="B727" s="123" t="s">
        <v>151</v>
      </c>
      <c r="C727" s="124" t="s">
        <v>147</v>
      </c>
      <c r="D727" s="125">
        <v>1</v>
      </c>
      <c r="E727" s="52"/>
      <c r="F727" s="52"/>
      <c r="G727" s="52"/>
      <c r="H727" s="52"/>
      <c r="I727" s="52"/>
      <c r="J727" s="52"/>
      <c r="K727" s="52"/>
      <c r="L727" s="52"/>
      <c r="M727" s="52"/>
    </row>
    <row r="728" spans="1:13" ht="33.6">
      <c r="A728" s="122" t="s">
        <v>152</v>
      </c>
      <c r="B728" s="123" t="s">
        <v>153</v>
      </c>
      <c r="C728" s="124" t="s">
        <v>147</v>
      </c>
      <c r="D728" s="125">
        <v>11</v>
      </c>
      <c r="E728" s="52"/>
      <c r="F728" s="52"/>
      <c r="G728" s="52"/>
      <c r="H728" s="52"/>
      <c r="I728" s="52"/>
      <c r="J728" s="52"/>
      <c r="K728" s="52"/>
      <c r="L728" s="52"/>
      <c r="M728" s="52"/>
    </row>
    <row r="729" spans="1:13" ht="33.6">
      <c r="A729" s="122" t="s">
        <v>154</v>
      </c>
      <c r="B729" s="123" t="s">
        <v>155</v>
      </c>
      <c r="C729" s="124" t="s">
        <v>147</v>
      </c>
      <c r="D729" s="125">
        <v>19</v>
      </c>
      <c r="E729" s="52"/>
      <c r="F729" s="52"/>
      <c r="G729" s="52"/>
      <c r="H729" s="52"/>
      <c r="I729" s="52"/>
      <c r="J729" s="52"/>
      <c r="K729" s="52"/>
      <c r="L729" s="52"/>
      <c r="M729" s="52"/>
    </row>
    <row r="730" spans="1:13" ht="33.6">
      <c r="A730" s="122" t="s">
        <v>156</v>
      </c>
      <c r="B730" s="123" t="s">
        <v>157</v>
      </c>
      <c r="C730" s="124" t="s">
        <v>147</v>
      </c>
      <c r="D730" s="125">
        <v>7</v>
      </c>
      <c r="E730" s="52"/>
      <c r="F730" s="52"/>
      <c r="G730" s="52"/>
      <c r="H730" s="52"/>
      <c r="I730" s="52"/>
      <c r="J730" s="52"/>
      <c r="K730" s="52"/>
      <c r="L730" s="52"/>
      <c r="M730" s="52"/>
    </row>
    <row r="731" spans="1:13" ht="33.6">
      <c r="A731" s="122" t="s">
        <v>158</v>
      </c>
      <c r="B731" s="123" t="s">
        <v>159</v>
      </c>
      <c r="C731" s="124" t="s">
        <v>147</v>
      </c>
      <c r="D731" s="125">
        <v>4</v>
      </c>
      <c r="E731" s="52"/>
      <c r="F731" s="52"/>
      <c r="G731" s="52"/>
      <c r="H731" s="52"/>
      <c r="I731" s="52"/>
      <c r="J731" s="52"/>
      <c r="K731" s="52"/>
      <c r="L731" s="52"/>
      <c r="M731" s="52"/>
    </row>
    <row r="732" spans="1:13">
      <c r="A732" s="18"/>
      <c r="B732" s="19"/>
      <c r="C732" s="52"/>
      <c r="D732" s="79"/>
      <c r="E732" s="52"/>
      <c r="F732" s="52"/>
      <c r="G732" s="52"/>
      <c r="H732" s="52"/>
      <c r="I732" s="52"/>
      <c r="J732" s="52"/>
      <c r="K732" s="52"/>
      <c r="L732" s="52"/>
      <c r="M732" s="52"/>
    </row>
    <row r="733" spans="1:13">
      <c r="A733" s="126" t="s">
        <v>160</v>
      </c>
      <c r="B733" s="127" t="s">
        <v>161</v>
      </c>
      <c r="C733" s="128"/>
      <c r="D733" s="125"/>
      <c r="E733" s="52"/>
      <c r="F733" s="52"/>
      <c r="G733" s="52"/>
      <c r="H733" s="52"/>
      <c r="I733" s="52"/>
      <c r="J733" s="52"/>
      <c r="K733" s="52"/>
      <c r="L733" s="52"/>
      <c r="M733" s="52"/>
    </row>
    <row r="734" spans="1:13" ht="33.6">
      <c r="A734" s="129" t="s">
        <v>162</v>
      </c>
      <c r="B734" s="123" t="s">
        <v>163</v>
      </c>
      <c r="C734" s="124" t="s">
        <v>164</v>
      </c>
      <c r="D734" s="125">
        <f>2+2+2</f>
        <v>6</v>
      </c>
      <c r="E734" s="52"/>
      <c r="F734" s="52"/>
      <c r="G734" s="52"/>
      <c r="H734" s="52"/>
      <c r="I734" s="52"/>
      <c r="J734" s="52"/>
      <c r="K734" s="52"/>
      <c r="L734" s="52"/>
      <c r="M734" s="52"/>
    </row>
    <row r="735" spans="1:13" ht="33.6">
      <c r="A735" s="129" t="s">
        <v>165</v>
      </c>
      <c r="B735" s="123" t="s">
        <v>166</v>
      </c>
      <c r="C735" s="124" t="s">
        <v>164</v>
      </c>
      <c r="D735" s="125">
        <f>4</f>
        <v>4</v>
      </c>
      <c r="E735" s="52"/>
      <c r="F735" s="52"/>
      <c r="G735" s="52"/>
      <c r="H735" s="52"/>
      <c r="I735" s="52"/>
      <c r="J735" s="52"/>
      <c r="K735" s="52"/>
      <c r="L735" s="52"/>
      <c r="M735" s="52"/>
    </row>
    <row r="736" spans="1:13" ht="33.6">
      <c r="A736" s="129" t="s">
        <v>167</v>
      </c>
      <c r="B736" s="123" t="s">
        <v>168</v>
      </c>
      <c r="C736" s="124" t="s">
        <v>164</v>
      </c>
      <c r="D736" s="125">
        <f>2</f>
        <v>2</v>
      </c>
      <c r="E736" s="52"/>
      <c r="F736" s="52"/>
      <c r="G736" s="52"/>
      <c r="H736" s="52"/>
      <c r="I736" s="52"/>
      <c r="J736" s="52"/>
      <c r="K736" s="52"/>
      <c r="L736" s="52"/>
      <c r="M736" s="52"/>
    </row>
    <row r="737" spans="1:15" ht="33.6">
      <c r="A737" s="129" t="s">
        <v>169</v>
      </c>
      <c r="B737" s="123" t="s">
        <v>170</v>
      </c>
      <c r="C737" s="124" t="s">
        <v>164</v>
      </c>
      <c r="D737" s="125">
        <v>8</v>
      </c>
      <c r="E737" s="52"/>
      <c r="F737" s="52"/>
      <c r="G737" s="52"/>
      <c r="H737" s="52"/>
      <c r="I737" s="52"/>
      <c r="J737" s="52"/>
      <c r="K737" s="52"/>
      <c r="L737" s="52"/>
      <c r="M737" s="52"/>
    </row>
    <row r="738" spans="1:15" ht="33.6">
      <c r="A738" s="129" t="s">
        <v>171</v>
      </c>
      <c r="B738" s="123" t="s">
        <v>172</v>
      </c>
      <c r="C738" s="124" t="s">
        <v>164</v>
      </c>
      <c r="D738" s="125">
        <f>3+5</f>
        <v>8</v>
      </c>
      <c r="E738" s="52"/>
      <c r="F738" s="52"/>
      <c r="G738" s="52"/>
      <c r="H738" s="52"/>
      <c r="I738" s="52"/>
      <c r="J738" s="52"/>
      <c r="K738" s="52"/>
      <c r="L738" s="52"/>
      <c r="M738" s="52"/>
    </row>
    <row r="739" spans="1:15" ht="33.6">
      <c r="A739" s="129" t="s">
        <v>173</v>
      </c>
      <c r="B739" s="123" t="s">
        <v>174</v>
      </c>
      <c r="C739" s="124" t="s">
        <v>164</v>
      </c>
      <c r="D739" s="125">
        <f>1</f>
        <v>1</v>
      </c>
      <c r="E739" s="52"/>
      <c r="F739" s="52"/>
      <c r="G739" s="52"/>
      <c r="H739" s="52"/>
      <c r="I739" s="52"/>
      <c r="J739" s="52"/>
      <c r="K739" s="52"/>
      <c r="L739" s="52"/>
      <c r="M739" s="52"/>
    </row>
    <row r="740" spans="1:15" ht="33.6">
      <c r="A740" s="129" t="s">
        <v>175</v>
      </c>
      <c r="B740" s="123" t="s">
        <v>176</v>
      </c>
      <c r="C740" s="124" t="s">
        <v>164</v>
      </c>
      <c r="D740" s="125">
        <v>11</v>
      </c>
      <c r="E740" s="52"/>
      <c r="F740" s="52"/>
      <c r="G740" s="52"/>
      <c r="H740" s="52"/>
      <c r="I740" s="52"/>
      <c r="J740" s="52"/>
      <c r="K740" s="52"/>
      <c r="L740" s="52"/>
      <c r="M740" s="52"/>
    </row>
    <row r="741" spans="1:15">
      <c r="A741" s="129" t="s">
        <v>177</v>
      </c>
      <c r="B741" s="123"/>
      <c r="C741" s="124"/>
      <c r="D741" s="125"/>
      <c r="E741" s="52"/>
      <c r="F741" s="52"/>
      <c r="G741" s="52"/>
      <c r="H741" s="52"/>
      <c r="I741" s="52"/>
      <c r="J741" s="52"/>
      <c r="K741" s="52"/>
      <c r="L741" s="52"/>
      <c r="M741" s="52"/>
    </row>
    <row r="742" spans="1:15" ht="33.6">
      <c r="A742" s="129" t="s">
        <v>178</v>
      </c>
      <c r="B742" s="123" t="s">
        <v>179</v>
      </c>
      <c r="C742" s="124" t="s">
        <v>164</v>
      </c>
      <c r="D742" s="125">
        <f>1</f>
        <v>1</v>
      </c>
      <c r="E742" s="52"/>
      <c r="F742" s="52"/>
      <c r="G742" s="52"/>
      <c r="H742" s="52"/>
      <c r="I742" s="52"/>
      <c r="J742" s="52"/>
      <c r="K742" s="52"/>
      <c r="L742" s="52"/>
      <c r="M742" s="52"/>
    </row>
    <row r="743" spans="1:15" ht="33.6">
      <c r="A743" s="129" t="s">
        <v>180</v>
      </c>
      <c r="B743" s="123" t="s">
        <v>181</v>
      </c>
      <c r="C743" s="124" t="s">
        <v>164</v>
      </c>
      <c r="D743" s="125">
        <f>1</f>
        <v>1</v>
      </c>
      <c r="E743" s="52"/>
      <c r="F743" s="52"/>
      <c r="G743" s="52"/>
      <c r="H743" s="52"/>
      <c r="I743" s="52"/>
      <c r="J743" s="52"/>
      <c r="K743" s="52"/>
      <c r="L743" s="52"/>
      <c r="M743" s="52"/>
    </row>
    <row r="744" spans="1:15" s="134" customFormat="1">
      <c r="A744" s="129" t="s">
        <v>767</v>
      </c>
      <c r="B744" s="130" t="s">
        <v>497</v>
      </c>
      <c r="C744" s="131" t="s">
        <v>99</v>
      </c>
      <c r="D744" s="132">
        <v>0</v>
      </c>
      <c r="E744" s="131"/>
      <c r="F744" s="131"/>
      <c r="G744" s="131"/>
      <c r="H744" s="131"/>
      <c r="I744" s="131"/>
      <c r="J744" s="131"/>
      <c r="K744" s="131"/>
      <c r="L744" s="131"/>
      <c r="M744" s="131"/>
      <c r="N744" s="133"/>
      <c r="O744" s="134" t="s">
        <v>768</v>
      </c>
    </row>
    <row r="745" spans="1:15" s="134" customFormat="1" ht="33.6">
      <c r="A745" s="129" t="s">
        <v>769</v>
      </c>
      <c r="B745" s="130" t="s">
        <v>499</v>
      </c>
      <c r="C745" s="131" t="s">
        <v>99</v>
      </c>
      <c r="D745" s="132">
        <v>0</v>
      </c>
      <c r="E745" s="131"/>
      <c r="F745" s="131"/>
      <c r="G745" s="131"/>
      <c r="H745" s="131"/>
      <c r="I745" s="131"/>
      <c r="J745" s="131"/>
      <c r="K745" s="131"/>
      <c r="L745" s="131"/>
      <c r="M745" s="131"/>
      <c r="N745" s="133"/>
    </row>
    <row r="746" spans="1:15" s="134" customFormat="1" ht="17.45">
      <c r="A746" s="129" t="s">
        <v>770</v>
      </c>
      <c r="B746" s="130" t="s">
        <v>500</v>
      </c>
      <c r="C746" s="131" t="s">
        <v>771</v>
      </c>
      <c r="D746" s="132">
        <v>75</v>
      </c>
      <c r="E746" s="131"/>
      <c r="F746" s="131"/>
      <c r="G746" s="131"/>
      <c r="H746" s="131"/>
      <c r="I746" s="131"/>
      <c r="J746" s="131"/>
      <c r="K746" s="131"/>
      <c r="L746" s="131"/>
      <c r="M746" s="131"/>
      <c r="N746" s="133"/>
    </row>
    <row r="747" spans="1:15">
      <c r="A747" s="47" t="s">
        <v>182</v>
      </c>
      <c r="B747" s="39" t="s">
        <v>183</v>
      </c>
      <c r="C747" s="29"/>
      <c r="D747" s="135"/>
      <c r="E747" s="52"/>
      <c r="F747" s="52"/>
      <c r="G747" s="52"/>
      <c r="H747" s="52"/>
      <c r="I747" s="52"/>
      <c r="J747" s="52"/>
      <c r="K747" s="52"/>
      <c r="L747" s="52"/>
      <c r="M747" s="52"/>
    </row>
    <row r="748" spans="1:15">
      <c r="A748" s="44" t="s">
        <v>184</v>
      </c>
      <c r="B748" s="38" t="s">
        <v>772</v>
      </c>
      <c r="C748" s="29" t="s">
        <v>99</v>
      </c>
      <c r="D748" s="135">
        <v>0</v>
      </c>
      <c r="E748" s="52"/>
      <c r="F748" s="52"/>
      <c r="G748" s="52"/>
      <c r="H748" s="52"/>
      <c r="I748" s="52"/>
      <c r="J748" s="52"/>
      <c r="K748" s="52"/>
      <c r="L748" s="52"/>
      <c r="M748" s="52"/>
    </row>
    <row r="749" spans="1:15">
      <c r="A749" s="44" t="s">
        <v>186</v>
      </c>
      <c r="B749" s="40" t="s">
        <v>187</v>
      </c>
      <c r="C749" s="29" t="s">
        <v>99</v>
      </c>
      <c r="D749" s="135">
        <v>7</v>
      </c>
      <c r="E749" s="52"/>
      <c r="F749" s="52"/>
      <c r="G749" s="52"/>
      <c r="H749" s="52"/>
      <c r="I749" s="52"/>
      <c r="J749" s="52"/>
      <c r="K749" s="52"/>
      <c r="L749" s="52"/>
      <c r="M749" s="52"/>
    </row>
    <row r="750" spans="1:15">
      <c r="A750" s="44" t="s">
        <v>188</v>
      </c>
      <c r="B750" s="40" t="s">
        <v>189</v>
      </c>
      <c r="C750" s="29" t="s">
        <v>190</v>
      </c>
      <c r="D750" s="135">
        <v>22</v>
      </c>
      <c r="E750" s="52"/>
      <c r="F750" s="52"/>
      <c r="G750" s="52"/>
      <c r="H750" s="52"/>
      <c r="I750" s="52"/>
      <c r="J750" s="52"/>
      <c r="K750" s="52"/>
      <c r="L750" s="52"/>
      <c r="M750" s="52"/>
    </row>
    <row r="751" spans="1:15">
      <c r="A751" s="44" t="s">
        <v>191</v>
      </c>
      <c r="B751" s="40" t="s">
        <v>192</v>
      </c>
      <c r="C751" s="29" t="s">
        <v>99</v>
      </c>
      <c r="D751" s="135">
        <f>1.95*22</f>
        <v>42.9</v>
      </c>
      <c r="E751" s="52"/>
      <c r="F751" s="52"/>
      <c r="G751" s="52"/>
      <c r="H751" s="52"/>
      <c r="I751" s="52"/>
      <c r="J751" s="52"/>
      <c r="K751" s="52"/>
      <c r="L751" s="52"/>
      <c r="M751" s="52"/>
    </row>
    <row r="752" spans="1:15">
      <c r="A752" s="44" t="s">
        <v>193</v>
      </c>
      <c r="B752" s="40" t="s">
        <v>194</v>
      </c>
      <c r="C752" s="29" t="s">
        <v>164</v>
      </c>
      <c r="D752" s="135">
        <v>19</v>
      </c>
      <c r="E752" s="52"/>
      <c r="F752" s="52"/>
      <c r="G752" s="52"/>
      <c r="H752" s="52"/>
      <c r="I752" s="52"/>
      <c r="J752" s="52"/>
      <c r="K752" s="52"/>
      <c r="L752" s="52"/>
      <c r="M752" s="52"/>
    </row>
    <row r="753" spans="1:13" ht="17.45">
      <c r="A753" s="44" t="s">
        <v>195</v>
      </c>
      <c r="B753" s="40" t="s">
        <v>196</v>
      </c>
      <c r="C753" s="29" t="s">
        <v>92</v>
      </c>
      <c r="D753" s="135">
        <v>1.78</v>
      </c>
      <c r="E753" s="52"/>
      <c r="F753" s="52"/>
      <c r="G753" s="52"/>
      <c r="H753" s="52"/>
      <c r="I753" s="52"/>
      <c r="J753" s="52"/>
      <c r="K753" s="52"/>
      <c r="L753" s="52"/>
      <c r="M753" s="52"/>
    </row>
    <row r="754" spans="1:13">
      <c r="A754" s="47" t="s">
        <v>381</v>
      </c>
      <c r="B754" s="46" t="s">
        <v>462</v>
      </c>
      <c r="C754" s="29"/>
      <c r="D754" s="135"/>
      <c r="E754" s="52"/>
      <c r="F754" s="52"/>
      <c r="G754" s="52"/>
      <c r="H754" s="52"/>
      <c r="I754" s="52"/>
      <c r="J754" s="52"/>
      <c r="K754" s="52"/>
      <c r="L754" s="52"/>
      <c r="M754" s="52"/>
    </row>
    <row r="755" spans="1:13">
      <c r="A755" s="47" t="s">
        <v>501</v>
      </c>
      <c r="B755" s="46" t="s">
        <v>502</v>
      </c>
      <c r="C755" s="29"/>
      <c r="D755" s="135"/>
      <c r="E755" s="52"/>
      <c r="F755" s="52"/>
      <c r="G755" s="52"/>
      <c r="H755" s="52"/>
      <c r="I755" s="52"/>
      <c r="J755" s="52"/>
      <c r="K755" s="52"/>
      <c r="L755" s="52"/>
      <c r="M755" s="52"/>
    </row>
    <row r="756" spans="1:13" ht="33.6">
      <c r="A756" s="44" t="s">
        <v>503</v>
      </c>
      <c r="B756" s="19" t="s">
        <v>504</v>
      </c>
      <c r="C756" s="29" t="s">
        <v>147</v>
      </c>
      <c r="D756" s="135">
        <v>1</v>
      </c>
      <c r="E756" s="52"/>
      <c r="F756" s="52"/>
      <c r="G756" s="52"/>
      <c r="H756" s="52"/>
      <c r="I756" s="52"/>
      <c r="J756" s="52"/>
      <c r="K756" s="52"/>
      <c r="L756" s="52"/>
      <c r="M756" s="52"/>
    </row>
    <row r="757" spans="1:13" ht="33.6">
      <c r="A757" s="44" t="s">
        <v>505</v>
      </c>
      <c r="B757" s="33" t="s">
        <v>773</v>
      </c>
      <c r="C757" s="29" t="s">
        <v>164</v>
      </c>
      <c r="D757" s="135">
        <v>4</v>
      </c>
      <c r="E757" s="52"/>
      <c r="F757" s="52"/>
      <c r="G757" s="52"/>
      <c r="H757" s="52"/>
      <c r="I757" s="52"/>
      <c r="J757" s="52"/>
      <c r="K757" s="52"/>
      <c r="L757" s="52"/>
      <c r="M757" s="52"/>
    </row>
    <row r="758" spans="1:13" ht="33.6">
      <c r="A758" s="44" t="s">
        <v>507</v>
      </c>
      <c r="B758" s="33" t="s">
        <v>774</v>
      </c>
      <c r="C758" s="29" t="s">
        <v>164</v>
      </c>
      <c r="D758" s="135">
        <v>7</v>
      </c>
      <c r="E758" s="52"/>
      <c r="F758" s="52"/>
      <c r="G758" s="52"/>
      <c r="H758" s="52"/>
      <c r="I758" s="52"/>
      <c r="J758" s="52"/>
      <c r="K758" s="52"/>
      <c r="L758" s="52"/>
      <c r="M758" s="52"/>
    </row>
    <row r="759" spans="1:13">
      <c r="A759" s="47" t="s">
        <v>509</v>
      </c>
      <c r="B759" s="16" t="s">
        <v>510</v>
      </c>
      <c r="C759" s="29"/>
      <c r="D759" s="135"/>
      <c r="E759" s="52"/>
      <c r="F759" s="52"/>
      <c r="G759" s="52"/>
      <c r="H759" s="52"/>
      <c r="I759" s="52"/>
      <c r="J759" s="52"/>
      <c r="K759" s="52"/>
      <c r="L759" s="52"/>
      <c r="M759" s="52"/>
    </row>
    <row r="760" spans="1:13" ht="33.6">
      <c r="A760" s="53" t="s">
        <v>511</v>
      </c>
      <c r="B760" s="33" t="s">
        <v>775</v>
      </c>
      <c r="C760" s="18" t="s">
        <v>164</v>
      </c>
      <c r="D760" s="135">
        <v>12</v>
      </c>
      <c r="E760" s="52"/>
      <c r="F760" s="52"/>
      <c r="G760" s="52"/>
      <c r="H760" s="52"/>
      <c r="I760" s="52"/>
      <c r="J760" s="52"/>
      <c r="K760" s="52"/>
      <c r="L760" s="52"/>
      <c r="M760" s="52"/>
    </row>
    <row r="761" spans="1:13" ht="33.6">
      <c r="A761" s="53" t="s">
        <v>513</v>
      </c>
      <c r="B761" s="33" t="s">
        <v>776</v>
      </c>
      <c r="C761" s="18" t="s">
        <v>164</v>
      </c>
      <c r="D761" s="135">
        <v>2</v>
      </c>
      <c r="E761" s="52"/>
      <c r="F761" s="52"/>
      <c r="G761" s="52"/>
      <c r="H761" s="52"/>
      <c r="I761" s="52"/>
      <c r="J761" s="52"/>
      <c r="K761" s="52"/>
      <c r="L761" s="52"/>
      <c r="M761" s="52"/>
    </row>
    <row r="762" spans="1:13" ht="33.6">
      <c r="A762" s="53" t="s">
        <v>515</v>
      </c>
      <c r="B762" s="33" t="s">
        <v>516</v>
      </c>
      <c r="C762" s="18" t="s">
        <v>164</v>
      </c>
      <c r="D762" s="135">
        <v>2</v>
      </c>
      <c r="E762" s="52"/>
      <c r="F762" s="52"/>
      <c r="G762" s="52"/>
      <c r="H762" s="52"/>
      <c r="I762" s="52"/>
      <c r="J762" s="52"/>
      <c r="K762" s="52"/>
      <c r="L762" s="52"/>
      <c r="M762" s="52"/>
    </row>
    <row r="763" spans="1:13" ht="33.6">
      <c r="A763" s="53" t="s">
        <v>517</v>
      </c>
      <c r="B763" s="33" t="s">
        <v>777</v>
      </c>
      <c r="C763" s="18" t="s">
        <v>164</v>
      </c>
      <c r="D763" s="135">
        <v>7</v>
      </c>
      <c r="E763" s="52"/>
      <c r="F763" s="52"/>
      <c r="G763" s="52"/>
      <c r="H763" s="52"/>
      <c r="I763" s="52"/>
      <c r="J763" s="52"/>
      <c r="K763" s="52"/>
      <c r="L763" s="52"/>
      <c r="M763" s="52"/>
    </row>
    <row r="764" spans="1:13" ht="33.6">
      <c r="A764" s="53" t="s">
        <v>519</v>
      </c>
      <c r="B764" s="33" t="s">
        <v>778</v>
      </c>
      <c r="C764" s="18" t="s">
        <v>164</v>
      </c>
      <c r="D764" s="135">
        <v>1</v>
      </c>
      <c r="E764" s="52"/>
      <c r="F764" s="52"/>
      <c r="G764" s="52"/>
      <c r="H764" s="52"/>
      <c r="I764" s="52"/>
      <c r="J764" s="52"/>
      <c r="K764" s="52"/>
      <c r="L764" s="52"/>
      <c r="M764" s="52"/>
    </row>
    <row r="765" spans="1:13">
      <c r="A765" s="47" t="s">
        <v>521</v>
      </c>
      <c r="B765" s="39" t="s">
        <v>183</v>
      </c>
      <c r="C765" s="29"/>
      <c r="D765" s="135"/>
      <c r="E765" s="52"/>
      <c r="F765" s="52"/>
      <c r="G765" s="52"/>
      <c r="H765" s="52"/>
      <c r="I765" s="52"/>
      <c r="J765" s="52"/>
      <c r="K765" s="52"/>
      <c r="L765" s="52"/>
      <c r="M765" s="52"/>
    </row>
    <row r="766" spans="1:13">
      <c r="A766" s="44" t="s">
        <v>576</v>
      </c>
      <c r="B766" s="38" t="s">
        <v>779</v>
      </c>
      <c r="C766" s="29" t="s">
        <v>99</v>
      </c>
      <c r="D766" s="135">
        <v>5</v>
      </c>
      <c r="E766" s="52"/>
      <c r="F766" s="52"/>
      <c r="G766" s="52"/>
      <c r="H766" s="52"/>
      <c r="I766" s="52"/>
      <c r="J766" s="52"/>
      <c r="K766" s="52"/>
      <c r="L766" s="52"/>
      <c r="M766" s="52"/>
    </row>
    <row r="767" spans="1:13">
      <c r="A767" s="44" t="s">
        <v>578</v>
      </c>
      <c r="B767" s="40" t="s">
        <v>579</v>
      </c>
      <c r="C767" s="29" t="s">
        <v>99</v>
      </c>
      <c r="D767" s="135">
        <v>5</v>
      </c>
      <c r="E767" s="52"/>
      <c r="F767" s="52"/>
      <c r="G767" s="52"/>
      <c r="H767" s="52"/>
      <c r="I767" s="52"/>
      <c r="J767" s="52"/>
      <c r="K767" s="52"/>
      <c r="L767" s="52"/>
      <c r="M767" s="52"/>
    </row>
    <row r="768" spans="1:13">
      <c r="A768" s="44" t="s">
        <v>522</v>
      </c>
      <c r="B768" s="40" t="s">
        <v>189</v>
      </c>
      <c r="C768" s="29" t="s">
        <v>190</v>
      </c>
      <c r="D768" s="135">
        <v>21</v>
      </c>
      <c r="E768" s="52"/>
      <c r="F768" s="52"/>
      <c r="G768" s="52"/>
      <c r="H768" s="52"/>
      <c r="I768" s="52"/>
      <c r="J768" s="52"/>
      <c r="K768" s="52"/>
      <c r="L768" s="52"/>
      <c r="M768" s="52"/>
    </row>
    <row r="769" spans="1:13">
      <c r="A769" s="44" t="s">
        <v>523</v>
      </c>
      <c r="B769" s="40" t="s">
        <v>398</v>
      </c>
      <c r="C769" s="29" t="s">
        <v>99</v>
      </c>
      <c r="D769" s="135">
        <f>1.95*21</f>
        <v>40.949999999999996</v>
      </c>
      <c r="E769" s="52"/>
      <c r="F769" s="52"/>
      <c r="G769" s="52"/>
      <c r="H769" s="52"/>
      <c r="I769" s="52"/>
      <c r="J769" s="52"/>
      <c r="K769" s="52"/>
      <c r="L769" s="52"/>
      <c r="M769" s="52"/>
    </row>
    <row r="770" spans="1:13">
      <c r="A770" s="44" t="s">
        <v>524</v>
      </c>
      <c r="B770" s="40" t="s">
        <v>194</v>
      </c>
      <c r="C770" s="29" t="s">
        <v>232</v>
      </c>
      <c r="D770" s="135">
        <v>13</v>
      </c>
      <c r="E770" s="52"/>
      <c r="F770" s="52"/>
      <c r="G770" s="52"/>
      <c r="H770" s="52"/>
      <c r="I770" s="52"/>
      <c r="J770" s="52"/>
      <c r="K770" s="52"/>
      <c r="L770" s="52"/>
      <c r="M770" s="52"/>
    </row>
    <row r="771" spans="1:13">
      <c r="A771" s="44"/>
      <c r="B771" s="119" t="s">
        <v>197</v>
      </c>
      <c r="C771" s="31"/>
      <c r="D771" s="79"/>
      <c r="E771" s="52"/>
      <c r="F771" s="52"/>
      <c r="G771" s="52"/>
      <c r="H771" s="52"/>
      <c r="I771" s="52"/>
      <c r="J771" s="52"/>
      <c r="K771" s="52"/>
      <c r="L771" s="52"/>
      <c r="M771" s="52"/>
    </row>
    <row r="772" spans="1:13">
      <c r="A772" s="44"/>
      <c r="B772" s="44"/>
      <c r="C772" s="44"/>
      <c r="D772" s="79"/>
      <c r="E772" s="52"/>
      <c r="F772" s="52"/>
      <c r="G772" s="52"/>
      <c r="H772" s="52"/>
      <c r="I772" s="52"/>
      <c r="J772" s="52"/>
      <c r="K772" s="52"/>
      <c r="L772" s="52"/>
      <c r="M772" s="52"/>
    </row>
    <row r="773" spans="1:13">
      <c r="A773" s="45" t="s">
        <v>198</v>
      </c>
      <c r="B773" s="46" t="s">
        <v>199</v>
      </c>
      <c r="C773" s="29"/>
      <c r="D773" s="79"/>
      <c r="E773" s="52"/>
      <c r="F773" s="52"/>
      <c r="G773" s="52"/>
      <c r="H773" s="52"/>
      <c r="I773" s="52"/>
      <c r="J773" s="52"/>
      <c r="K773" s="52"/>
      <c r="L773" s="52"/>
      <c r="M773" s="52"/>
    </row>
    <row r="774" spans="1:13">
      <c r="A774" s="47" t="s">
        <v>200</v>
      </c>
      <c r="B774" s="46" t="s">
        <v>56</v>
      </c>
      <c r="C774" s="29"/>
      <c r="D774" s="79"/>
      <c r="E774" s="52"/>
      <c r="F774" s="52"/>
      <c r="G774" s="52"/>
      <c r="H774" s="52"/>
      <c r="I774" s="52"/>
      <c r="J774" s="52"/>
      <c r="K774" s="52"/>
      <c r="L774" s="52"/>
      <c r="M774" s="52"/>
    </row>
    <row r="775" spans="1:13" ht="17.45">
      <c r="A775" s="44" t="s">
        <v>201</v>
      </c>
      <c r="B775" s="40" t="s">
        <v>202</v>
      </c>
      <c r="C775" s="29" t="s">
        <v>203</v>
      </c>
      <c r="D775" s="79"/>
      <c r="E775" s="52"/>
      <c r="F775" s="52"/>
      <c r="G775" s="52"/>
      <c r="H775" s="52"/>
      <c r="I775" s="52"/>
      <c r="J775" s="52"/>
      <c r="K775" s="52"/>
      <c r="L775" s="52"/>
      <c r="M775" s="52"/>
    </row>
    <row r="776" spans="1:13">
      <c r="A776" s="44"/>
      <c r="B776" s="120" t="s">
        <v>780</v>
      </c>
      <c r="C776" s="29"/>
      <c r="D776" s="79"/>
      <c r="E776" s="52"/>
      <c r="F776" s="52"/>
      <c r="G776" s="52"/>
      <c r="H776" s="52"/>
      <c r="I776" s="52"/>
      <c r="J776" s="52"/>
      <c r="K776" s="52"/>
      <c r="L776" s="52"/>
      <c r="M776" s="52"/>
    </row>
    <row r="777" spans="1:13">
      <c r="A777" s="44"/>
      <c r="B777" s="44" t="s">
        <v>622</v>
      </c>
      <c r="C777" s="44"/>
      <c r="D777" s="79"/>
      <c r="E777" s="52"/>
      <c r="F777" s="52">
        <v>1</v>
      </c>
      <c r="G777" s="52">
        <v>10.5</v>
      </c>
      <c r="H777" s="52"/>
      <c r="I777" s="52">
        <v>3.2</v>
      </c>
      <c r="J777" s="52"/>
      <c r="K777" s="52"/>
      <c r="L777" s="52"/>
      <c r="M777" s="52">
        <f t="shared" ref="M777:M803" si="63">PRODUCT(F777:L777)</f>
        <v>33.6</v>
      </c>
    </row>
    <row r="778" spans="1:13">
      <c r="A778" s="44"/>
      <c r="B778" s="44" t="s">
        <v>624</v>
      </c>
      <c r="C778" s="44"/>
      <c r="D778" s="79"/>
      <c r="E778" s="52"/>
      <c r="F778" s="52">
        <v>1</v>
      </c>
      <c r="G778" s="52">
        <f>10.5-1.6</f>
        <v>8.9</v>
      </c>
      <c r="H778" s="52"/>
      <c r="I778" s="52">
        <v>3.2</v>
      </c>
      <c r="J778" s="52"/>
      <c r="K778" s="52"/>
      <c r="L778" s="52"/>
      <c r="M778" s="52">
        <f t="shared" si="63"/>
        <v>28.480000000000004</v>
      </c>
    </row>
    <row r="779" spans="1:13">
      <c r="A779" s="44"/>
      <c r="B779" s="44" t="s">
        <v>625</v>
      </c>
      <c r="C779" s="44"/>
      <c r="D779" s="79"/>
      <c r="E779" s="52"/>
      <c r="F779" s="52">
        <v>1</v>
      </c>
      <c r="G779" s="52">
        <v>18.5</v>
      </c>
      <c r="H779" s="52"/>
      <c r="I779" s="52">
        <v>3.2</v>
      </c>
      <c r="J779" s="52"/>
      <c r="K779" s="52"/>
      <c r="L779" s="52"/>
      <c r="M779" s="52">
        <f t="shared" si="63"/>
        <v>59.2</v>
      </c>
    </row>
    <row r="780" spans="1:13">
      <c r="A780" s="44"/>
      <c r="B780" s="44" t="s">
        <v>626</v>
      </c>
      <c r="C780" s="44"/>
      <c r="D780" s="79"/>
      <c r="E780" s="52"/>
      <c r="F780" s="52">
        <v>1</v>
      </c>
      <c r="G780" s="52">
        <f>5.3+3.2</f>
        <v>8.5</v>
      </c>
      <c r="H780" s="52"/>
      <c r="I780" s="52">
        <v>3.2</v>
      </c>
      <c r="J780" s="52"/>
      <c r="K780" s="52"/>
      <c r="L780" s="52"/>
      <c r="M780" s="52">
        <f t="shared" si="63"/>
        <v>27.200000000000003</v>
      </c>
    </row>
    <row r="781" spans="1:13">
      <c r="A781" s="44"/>
      <c r="B781" s="44" t="s">
        <v>627</v>
      </c>
      <c r="C781" s="44"/>
      <c r="D781" s="79"/>
      <c r="E781" s="52"/>
      <c r="F781" s="52">
        <v>1</v>
      </c>
      <c r="G781" s="52">
        <f>29-1.6</f>
        <v>27.4</v>
      </c>
      <c r="H781" s="52"/>
      <c r="I781" s="52">
        <v>3.2</v>
      </c>
      <c r="J781" s="52"/>
      <c r="K781" s="52"/>
      <c r="L781" s="52"/>
      <c r="M781" s="52">
        <f t="shared" si="63"/>
        <v>87.68</v>
      </c>
    </row>
    <row r="782" spans="1:13">
      <c r="A782" s="44"/>
      <c r="B782" s="44" t="s">
        <v>781</v>
      </c>
      <c r="C782" s="44"/>
      <c r="D782" s="79"/>
      <c r="E782" s="52"/>
      <c r="F782" s="52">
        <v>1</v>
      </c>
      <c r="G782" s="52">
        <f>29-1.7-2.4</f>
        <v>24.900000000000002</v>
      </c>
      <c r="H782" s="52"/>
      <c r="I782" s="52">
        <v>3.2</v>
      </c>
      <c r="J782" s="52"/>
      <c r="K782" s="52"/>
      <c r="L782" s="52"/>
      <c r="M782" s="52">
        <f t="shared" si="63"/>
        <v>79.680000000000007</v>
      </c>
    </row>
    <row r="783" spans="1:13">
      <c r="A783" s="44"/>
      <c r="B783" s="44" t="s">
        <v>782</v>
      </c>
      <c r="C783" s="44"/>
      <c r="D783" s="79"/>
      <c r="E783" s="52"/>
      <c r="F783" s="52">
        <v>1</v>
      </c>
      <c r="G783" s="52">
        <f>29-1.7-2.4</f>
        <v>24.900000000000002</v>
      </c>
      <c r="H783" s="52"/>
      <c r="I783" s="52">
        <v>3.2</v>
      </c>
      <c r="J783" s="52"/>
      <c r="K783" s="52"/>
      <c r="L783" s="52"/>
      <c r="M783" s="52">
        <f t="shared" si="63"/>
        <v>79.680000000000007</v>
      </c>
    </row>
    <row r="784" spans="1:13">
      <c r="A784" s="44"/>
      <c r="B784" s="44"/>
      <c r="C784" s="44"/>
      <c r="D784" s="79"/>
      <c r="E784" s="52"/>
      <c r="F784" s="52"/>
      <c r="G784" s="52"/>
      <c r="H784" s="52"/>
      <c r="I784" s="52"/>
      <c r="J784" s="52"/>
      <c r="K784" s="52"/>
      <c r="L784" s="52"/>
      <c r="M784" s="52"/>
    </row>
    <row r="785" spans="1:15">
      <c r="A785" s="44"/>
      <c r="B785" s="44" t="s">
        <v>783</v>
      </c>
      <c r="C785" s="44"/>
      <c r="D785" s="79"/>
      <c r="E785" s="52"/>
      <c r="F785" s="52">
        <v>1</v>
      </c>
      <c r="G785" s="52">
        <f>10.8-0.2*3</f>
        <v>10.200000000000001</v>
      </c>
      <c r="H785" s="52"/>
      <c r="I785" s="52">
        <v>3.2</v>
      </c>
      <c r="J785" s="52"/>
      <c r="K785" s="52"/>
      <c r="L785" s="52"/>
      <c r="M785" s="52">
        <f t="shared" si="63"/>
        <v>32.640000000000008</v>
      </c>
    </row>
    <row r="786" spans="1:15">
      <c r="A786" s="44"/>
      <c r="B786" s="44" t="s">
        <v>784</v>
      </c>
      <c r="C786" s="44"/>
      <c r="D786" s="79"/>
      <c r="E786" s="52"/>
      <c r="F786" s="52">
        <v>1</v>
      </c>
      <c r="G786" s="52">
        <f>2.4+6</f>
        <v>8.4</v>
      </c>
      <c r="I786" s="52">
        <v>3.2</v>
      </c>
      <c r="M786" s="52">
        <f t="shared" si="63"/>
        <v>26.880000000000003</v>
      </c>
    </row>
    <row r="787" spans="1:15">
      <c r="A787" s="44"/>
      <c r="B787" s="44" t="s">
        <v>785</v>
      </c>
      <c r="C787" s="44"/>
      <c r="D787" s="79"/>
      <c r="E787" s="52"/>
      <c r="F787" s="52">
        <v>1</v>
      </c>
      <c r="G787" s="52">
        <f>10.8-0.2*3</f>
        <v>10.200000000000001</v>
      </c>
      <c r="H787" s="52"/>
      <c r="I787" s="52">
        <v>3.2</v>
      </c>
      <c r="J787" s="52"/>
      <c r="K787" s="52"/>
      <c r="L787" s="52"/>
      <c r="M787" s="52">
        <f t="shared" si="63"/>
        <v>32.640000000000008</v>
      </c>
    </row>
    <row r="788" spans="1:15">
      <c r="A788" s="44"/>
      <c r="B788" s="44" t="s">
        <v>786</v>
      </c>
      <c r="C788" s="44"/>
      <c r="D788" s="79"/>
      <c r="E788" s="52"/>
      <c r="F788" s="52">
        <v>1</v>
      </c>
      <c r="G788" s="52">
        <v>6.5</v>
      </c>
      <c r="H788" s="52"/>
      <c r="I788" s="52">
        <v>3.2</v>
      </c>
      <c r="J788" s="52"/>
      <c r="K788" s="52"/>
      <c r="L788" s="52"/>
      <c r="M788" s="52">
        <f t="shared" si="63"/>
        <v>20.8</v>
      </c>
    </row>
    <row r="789" spans="1:15">
      <c r="A789" s="44"/>
      <c r="B789" s="44" t="s">
        <v>787</v>
      </c>
      <c r="C789" s="44"/>
      <c r="D789" s="79"/>
      <c r="E789" s="52"/>
      <c r="F789" s="52">
        <v>1</v>
      </c>
      <c r="G789" s="52">
        <v>5.8</v>
      </c>
      <c r="H789" s="52"/>
      <c r="I789" s="52">
        <v>3.2</v>
      </c>
      <c r="J789" s="52"/>
      <c r="K789" s="52"/>
      <c r="L789" s="52"/>
      <c r="M789" s="52">
        <f t="shared" si="63"/>
        <v>18.559999999999999</v>
      </c>
    </row>
    <row r="790" spans="1:15">
      <c r="A790" s="44"/>
      <c r="B790" s="44" t="s">
        <v>788</v>
      </c>
      <c r="C790" s="44"/>
      <c r="D790" s="79"/>
      <c r="E790" s="52"/>
      <c r="F790" s="52">
        <v>1</v>
      </c>
      <c r="G790" s="52">
        <f>10.8-0.2*3</f>
        <v>10.200000000000001</v>
      </c>
      <c r="H790" s="52"/>
      <c r="I790" s="52">
        <v>3.2</v>
      </c>
      <c r="J790" s="52"/>
      <c r="K790" s="52"/>
      <c r="L790" s="52"/>
      <c r="M790" s="52">
        <f t="shared" si="63"/>
        <v>32.640000000000008</v>
      </c>
    </row>
    <row r="791" spans="1:15">
      <c r="A791" s="44"/>
      <c r="B791" s="44" t="s">
        <v>789</v>
      </c>
      <c r="C791" s="44"/>
      <c r="D791" s="79"/>
      <c r="E791" s="52"/>
      <c r="F791" s="52">
        <v>1</v>
      </c>
      <c r="G791" s="52">
        <v>5</v>
      </c>
      <c r="H791" s="52"/>
      <c r="I791" s="52">
        <v>3.2</v>
      </c>
      <c r="J791" s="52"/>
      <c r="K791" s="52"/>
      <c r="L791" s="52"/>
      <c r="M791" s="52">
        <f t="shared" si="63"/>
        <v>16</v>
      </c>
      <c r="O791" s="6" t="s">
        <v>790</v>
      </c>
    </row>
    <row r="792" spans="1:15">
      <c r="A792" s="44"/>
      <c r="B792" s="44" t="s">
        <v>791</v>
      </c>
      <c r="C792" s="44"/>
      <c r="D792" s="79"/>
      <c r="E792" s="52"/>
      <c r="F792" s="52">
        <v>1</v>
      </c>
      <c r="G792" s="52">
        <v>5.8</v>
      </c>
      <c r="H792" s="52"/>
      <c r="I792" s="52">
        <v>3.2</v>
      </c>
      <c r="J792" s="52"/>
      <c r="K792" s="52"/>
      <c r="L792" s="52"/>
      <c r="M792" s="52">
        <f t="shared" si="63"/>
        <v>18.559999999999999</v>
      </c>
    </row>
    <row r="793" spans="1:15">
      <c r="A793" s="44"/>
      <c r="B793" s="44" t="s">
        <v>792</v>
      </c>
      <c r="C793" s="44"/>
      <c r="D793" s="79"/>
      <c r="E793" s="52"/>
      <c r="F793" s="52">
        <v>1</v>
      </c>
      <c r="G793" s="52">
        <v>5</v>
      </c>
      <c r="H793" s="52"/>
      <c r="I793" s="52">
        <v>3.2</v>
      </c>
      <c r="J793" s="52"/>
      <c r="K793" s="52"/>
      <c r="L793" s="52"/>
      <c r="M793" s="52">
        <f t="shared" si="63"/>
        <v>16</v>
      </c>
    </row>
    <row r="794" spans="1:15">
      <c r="A794" s="44"/>
      <c r="B794" s="44" t="s">
        <v>793</v>
      </c>
      <c r="C794" s="44"/>
      <c r="D794" s="79"/>
      <c r="E794" s="52"/>
      <c r="F794" s="52">
        <v>1</v>
      </c>
      <c r="G794" s="52">
        <v>5.8</v>
      </c>
      <c r="H794" s="52"/>
      <c r="I794" s="52">
        <v>3.2</v>
      </c>
      <c r="J794" s="52"/>
      <c r="K794" s="52"/>
      <c r="L794" s="52"/>
      <c r="M794" s="52">
        <f t="shared" si="63"/>
        <v>18.559999999999999</v>
      </c>
    </row>
    <row r="795" spans="1:15">
      <c r="A795" s="44"/>
      <c r="B795" s="44" t="s">
        <v>794</v>
      </c>
      <c r="C795" s="44"/>
      <c r="D795" s="79"/>
      <c r="E795" s="52"/>
      <c r="F795" s="52">
        <v>1</v>
      </c>
      <c r="G795" s="52">
        <v>5</v>
      </c>
      <c r="H795" s="52"/>
      <c r="I795" s="52">
        <v>3.2</v>
      </c>
      <c r="J795" s="52"/>
      <c r="K795" s="52"/>
      <c r="L795" s="52"/>
      <c r="M795" s="52">
        <f t="shared" si="63"/>
        <v>16</v>
      </c>
      <c r="O795" s="6" t="s">
        <v>790</v>
      </c>
    </row>
    <row r="796" spans="1:15">
      <c r="A796" s="44"/>
      <c r="B796" s="44" t="s">
        <v>795</v>
      </c>
      <c r="C796" s="44"/>
      <c r="D796" s="79"/>
      <c r="E796" s="52"/>
      <c r="F796" s="52">
        <v>1</v>
      </c>
      <c r="G796" s="52">
        <v>5</v>
      </c>
      <c r="H796" s="52"/>
      <c r="I796" s="52">
        <v>3.2</v>
      </c>
      <c r="J796" s="52"/>
      <c r="K796" s="52"/>
      <c r="L796" s="52"/>
      <c r="M796" s="52">
        <f t="shared" si="63"/>
        <v>16</v>
      </c>
    </row>
    <row r="797" spans="1:15">
      <c r="A797" s="44"/>
      <c r="B797" s="44" t="s">
        <v>796</v>
      </c>
      <c r="C797" s="44"/>
      <c r="D797" s="79"/>
      <c r="E797" s="52"/>
      <c r="F797" s="52">
        <v>1</v>
      </c>
      <c r="G797" s="52">
        <v>5.8</v>
      </c>
      <c r="H797" s="52"/>
      <c r="I797" s="52">
        <v>3.2</v>
      </c>
      <c r="J797" s="52"/>
      <c r="K797" s="52"/>
      <c r="L797" s="52"/>
      <c r="M797" s="52">
        <f t="shared" si="63"/>
        <v>18.559999999999999</v>
      </c>
    </row>
    <row r="798" spans="1:15">
      <c r="A798" s="44"/>
      <c r="B798" s="44" t="s">
        <v>797</v>
      </c>
      <c r="C798" s="44"/>
      <c r="D798" s="79"/>
      <c r="E798" s="52"/>
      <c r="F798" s="52">
        <v>1</v>
      </c>
      <c r="G798" s="52">
        <f>14.1-0.2*8</f>
        <v>12.5</v>
      </c>
      <c r="H798" s="52"/>
      <c r="I798" s="52">
        <v>3.2</v>
      </c>
      <c r="J798" s="52"/>
      <c r="K798" s="52"/>
      <c r="L798" s="52"/>
      <c r="M798" s="52">
        <f t="shared" si="63"/>
        <v>40</v>
      </c>
    </row>
    <row r="799" spans="1:15">
      <c r="A799" s="44"/>
      <c r="B799" s="44" t="s">
        <v>798</v>
      </c>
      <c r="C799" s="44"/>
      <c r="D799" s="79"/>
      <c r="E799" s="52"/>
      <c r="F799" s="52">
        <v>1</v>
      </c>
      <c r="G799" s="52"/>
      <c r="H799" s="52"/>
      <c r="I799" s="52">
        <v>3.2</v>
      </c>
      <c r="J799" s="52"/>
      <c r="K799" s="52"/>
      <c r="L799" s="52"/>
      <c r="M799" s="52">
        <f t="shared" si="63"/>
        <v>3.2</v>
      </c>
    </row>
    <row r="800" spans="1:15">
      <c r="A800" s="44"/>
      <c r="B800" s="44"/>
      <c r="C800" s="44"/>
      <c r="D800" s="79"/>
      <c r="E800" s="52"/>
      <c r="F800" s="52"/>
      <c r="G800" s="52"/>
      <c r="H800" s="52"/>
      <c r="I800" s="52"/>
      <c r="J800" s="52"/>
      <c r="K800" s="52"/>
      <c r="L800" s="52"/>
      <c r="M800" s="52"/>
    </row>
    <row r="801" spans="1:15">
      <c r="A801" s="44"/>
      <c r="B801" s="44" t="s">
        <v>799</v>
      </c>
      <c r="C801" s="44"/>
      <c r="D801" s="79"/>
      <c r="E801" s="52"/>
      <c r="F801" s="52"/>
      <c r="G801" s="52"/>
      <c r="H801" s="52"/>
      <c r="I801" s="52"/>
      <c r="J801" s="52"/>
      <c r="K801" s="52"/>
      <c r="L801" s="52"/>
      <c r="M801" s="52"/>
    </row>
    <row r="802" spans="1:15">
      <c r="A802" s="44"/>
      <c r="B802" s="136" t="s">
        <v>690</v>
      </c>
      <c r="C802" s="44"/>
      <c r="D802" s="79"/>
      <c r="E802" s="52"/>
      <c r="F802" s="52">
        <v>-1</v>
      </c>
      <c r="G802" s="52"/>
      <c r="H802" s="52"/>
      <c r="I802" s="52"/>
      <c r="J802" s="52"/>
      <c r="K802" s="52"/>
      <c r="L802" s="52" t="e">
        <f>#REF!</f>
        <v>#REF!</v>
      </c>
      <c r="M802" s="52" t="e">
        <f t="shared" si="63"/>
        <v>#REF!</v>
      </c>
    </row>
    <row r="803" spans="1:15">
      <c r="A803" s="44"/>
      <c r="B803" s="136" t="s">
        <v>689</v>
      </c>
      <c r="C803" s="44"/>
      <c r="D803" s="79"/>
      <c r="E803" s="52"/>
      <c r="F803" s="52">
        <v>-1</v>
      </c>
      <c r="G803" s="52"/>
      <c r="H803" s="52"/>
      <c r="I803" s="52"/>
      <c r="J803" s="52"/>
      <c r="K803" s="52"/>
      <c r="L803" s="52" t="e">
        <f>#REF!</f>
        <v>#REF!</v>
      </c>
      <c r="M803" s="52" t="e">
        <f t="shared" si="63"/>
        <v>#REF!</v>
      </c>
    </row>
    <row r="804" spans="1:15">
      <c r="A804" s="44"/>
      <c r="B804" s="44"/>
      <c r="C804" s="29"/>
      <c r="D804" s="79"/>
      <c r="E804" s="52"/>
      <c r="F804" s="52"/>
      <c r="G804" s="52"/>
      <c r="H804" s="52"/>
      <c r="I804" s="52"/>
      <c r="J804" s="52"/>
      <c r="K804" s="52"/>
      <c r="L804" s="52"/>
      <c r="M804" s="52"/>
    </row>
    <row r="805" spans="1:15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 t="e">
        <f>SUM(M776:M803)</f>
        <v>#REF!</v>
      </c>
    </row>
    <row r="806" spans="1:15">
      <c r="A806" s="44"/>
      <c r="B806" s="44"/>
      <c r="C806" s="29"/>
      <c r="D806" s="79"/>
      <c r="E806" s="52"/>
      <c r="F806" s="52"/>
      <c r="G806" s="52"/>
      <c r="H806" s="52"/>
      <c r="I806" s="52"/>
      <c r="J806" s="52"/>
      <c r="K806" s="52"/>
      <c r="L806" s="52"/>
      <c r="M806" s="52"/>
    </row>
    <row r="807" spans="1:15">
      <c r="A807" s="44"/>
      <c r="B807" s="44"/>
      <c r="C807" s="29"/>
      <c r="D807" s="79"/>
      <c r="E807" s="52"/>
      <c r="F807" s="52"/>
      <c r="G807" s="52"/>
      <c r="H807" s="52"/>
      <c r="I807" s="52"/>
      <c r="J807" s="52"/>
      <c r="K807" s="52"/>
      <c r="L807" s="52"/>
      <c r="M807" s="52"/>
    </row>
    <row r="808" spans="1:15">
      <c r="A808" s="44"/>
      <c r="B808" s="96" t="s">
        <v>738</v>
      </c>
      <c r="C808" s="29"/>
      <c r="D808" s="79"/>
      <c r="E808" s="52"/>
      <c r="F808" s="52"/>
      <c r="G808" s="52"/>
      <c r="H808" s="52"/>
      <c r="I808" s="52"/>
      <c r="J808" s="52"/>
      <c r="K808" s="52"/>
      <c r="L808" s="52"/>
      <c r="M808" s="52"/>
    </row>
    <row r="809" spans="1:15">
      <c r="A809" s="44"/>
      <c r="B809" s="29" t="s">
        <v>800</v>
      </c>
      <c r="C809" s="29"/>
      <c r="D809" s="79"/>
      <c r="E809" s="52"/>
      <c r="F809" s="52">
        <v>1</v>
      </c>
      <c r="G809" s="52">
        <v>10.6</v>
      </c>
      <c r="H809" s="52"/>
      <c r="I809" s="52">
        <v>3.2</v>
      </c>
      <c r="J809" s="52"/>
      <c r="K809" s="52"/>
      <c r="L809" s="52"/>
      <c r="M809" s="52">
        <f>PRODUCT(F809:L809)</f>
        <v>33.92</v>
      </c>
      <c r="N809" s="6"/>
    </row>
    <row r="810" spans="1:15">
      <c r="A810" s="44"/>
      <c r="B810" s="29" t="s">
        <v>801</v>
      </c>
      <c r="C810" s="29"/>
      <c r="D810" s="79"/>
      <c r="E810" s="52"/>
      <c r="F810" s="52">
        <v>1</v>
      </c>
      <c r="G810" s="52">
        <v>12</v>
      </c>
      <c r="H810" s="52"/>
      <c r="I810" s="52">
        <v>3.2</v>
      </c>
      <c r="J810" s="52"/>
      <c r="K810" s="52"/>
      <c r="L810" s="52"/>
      <c r="M810" s="52">
        <f t="shared" ref="M810:M826" si="64">PRODUCT(F810:L810)</f>
        <v>38.400000000000006</v>
      </c>
    </row>
    <row r="811" spans="1:15">
      <c r="A811" s="44"/>
      <c r="B811" s="29" t="s">
        <v>802</v>
      </c>
      <c r="C811" s="29"/>
      <c r="D811" s="79"/>
      <c r="E811" s="52"/>
      <c r="F811" s="52">
        <v>1</v>
      </c>
      <c r="G811" s="52">
        <v>4.2</v>
      </c>
      <c r="H811" s="52"/>
      <c r="I811" s="52">
        <v>3.2</v>
      </c>
      <c r="J811" s="52"/>
      <c r="K811" s="52"/>
      <c r="L811" s="52"/>
      <c r="M811" s="52">
        <f t="shared" si="64"/>
        <v>13.440000000000001</v>
      </c>
      <c r="O811" s="6" t="s">
        <v>790</v>
      </c>
    </row>
    <row r="812" spans="1:15">
      <c r="A812" s="44"/>
      <c r="B812" s="29" t="s">
        <v>803</v>
      </c>
      <c r="C812" s="29"/>
      <c r="D812" s="79"/>
      <c r="E812" s="52"/>
      <c r="F812" s="52">
        <v>1</v>
      </c>
      <c r="G812" s="52">
        <f>11.7+5.9</f>
        <v>17.600000000000001</v>
      </c>
      <c r="H812" s="52"/>
      <c r="I812" s="52">
        <v>3.2</v>
      </c>
      <c r="J812" s="52"/>
      <c r="K812" s="52"/>
      <c r="L812" s="52"/>
      <c r="M812" s="52">
        <f t="shared" si="64"/>
        <v>56.320000000000007</v>
      </c>
    </row>
    <row r="813" spans="1:15">
      <c r="A813" s="44"/>
      <c r="B813" s="29" t="s">
        <v>804</v>
      </c>
      <c r="C813" s="29"/>
      <c r="D813" s="79"/>
      <c r="E813" s="52"/>
      <c r="F813" s="52">
        <v>1</v>
      </c>
      <c r="G813" s="52">
        <v>20.2</v>
      </c>
      <c r="H813" s="52"/>
      <c r="I813" s="52">
        <v>3.2</v>
      </c>
      <c r="J813" s="52"/>
      <c r="K813" s="52"/>
      <c r="L813" s="52"/>
      <c r="M813" s="52">
        <f t="shared" si="64"/>
        <v>64.64</v>
      </c>
    </row>
    <row r="814" spans="1:15">
      <c r="A814" s="44"/>
      <c r="B814" s="29" t="s">
        <v>805</v>
      </c>
      <c r="C814" s="29"/>
      <c r="D814" s="79"/>
      <c r="E814" s="52"/>
      <c r="F814" s="52">
        <v>1</v>
      </c>
      <c r="G814" s="52">
        <v>3</v>
      </c>
      <c r="H814" s="52"/>
      <c r="I814" s="52">
        <v>3.2</v>
      </c>
      <c r="J814" s="52"/>
      <c r="K814" s="52"/>
      <c r="L814" s="52"/>
      <c r="M814" s="52">
        <f t="shared" si="64"/>
        <v>9.6000000000000014</v>
      </c>
      <c r="O814" s="6" t="s">
        <v>790</v>
      </c>
    </row>
    <row r="815" spans="1:15">
      <c r="A815" s="44"/>
      <c r="B815" s="29" t="s">
        <v>806</v>
      </c>
      <c r="C815" s="29"/>
      <c r="D815" s="79"/>
      <c r="E815" s="52"/>
      <c r="F815" s="52">
        <v>1</v>
      </c>
      <c r="G815" s="52">
        <v>25</v>
      </c>
      <c r="H815" s="52"/>
      <c r="I815" s="52">
        <v>3.2</v>
      </c>
      <c r="J815" s="52"/>
      <c r="K815" s="52"/>
      <c r="L815" s="52"/>
      <c r="M815" s="52">
        <f t="shared" si="64"/>
        <v>80</v>
      </c>
    </row>
    <row r="816" spans="1:15">
      <c r="A816" s="44"/>
      <c r="B816" s="29"/>
      <c r="C816" s="29"/>
      <c r="D816" s="79"/>
      <c r="E816" s="52"/>
      <c r="F816" s="52"/>
      <c r="G816" s="52"/>
      <c r="H816" s="52"/>
      <c r="I816" s="52"/>
      <c r="J816" s="52"/>
      <c r="K816" s="52"/>
      <c r="L816" s="52"/>
      <c r="M816" s="52"/>
    </row>
    <row r="817" spans="1:15">
      <c r="A817" s="44"/>
      <c r="B817" s="29" t="s">
        <v>798</v>
      </c>
      <c r="C817" s="29"/>
      <c r="D817" s="79"/>
      <c r="E817" s="52"/>
      <c r="F817" s="52">
        <v>1</v>
      </c>
      <c r="G817" s="52">
        <f>11.7-2.4</f>
        <v>9.2999999999999989</v>
      </c>
      <c r="H817" s="52"/>
      <c r="I817" s="52">
        <v>3.2</v>
      </c>
      <c r="J817" s="52"/>
      <c r="K817" s="52"/>
      <c r="L817" s="52"/>
      <c r="M817" s="52">
        <f t="shared" si="64"/>
        <v>29.759999999999998</v>
      </c>
    </row>
    <row r="818" spans="1:15">
      <c r="A818" s="44"/>
      <c r="B818" s="29" t="s">
        <v>807</v>
      </c>
      <c r="C818" s="29"/>
      <c r="D818" s="79"/>
      <c r="E818" s="52"/>
      <c r="F818" s="52">
        <v>1</v>
      </c>
      <c r="G818" s="52">
        <v>4.2</v>
      </c>
      <c r="H818" s="52"/>
      <c r="I818" s="52">
        <v>3.2</v>
      </c>
      <c r="J818" s="52"/>
      <c r="K818" s="52"/>
      <c r="L818" s="52"/>
      <c r="M818" s="52">
        <f t="shared" si="64"/>
        <v>13.440000000000001</v>
      </c>
      <c r="O818" s="6" t="s">
        <v>790</v>
      </c>
    </row>
    <row r="819" spans="1:15">
      <c r="A819" s="44"/>
      <c r="B819" s="29" t="s">
        <v>808</v>
      </c>
      <c r="C819" s="29"/>
      <c r="D819" s="79"/>
      <c r="E819" s="52"/>
      <c r="F819" s="52">
        <v>6</v>
      </c>
      <c r="G819" s="52">
        <v>4.2</v>
      </c>
      <c r="H819" s="52"/>
      <c r="I819" s="52">
        <v>3.2</v>
      </c>
      <c r="J819" s="52"/>
      <c r="K819" s="52"/>
      <c r="L819" s="52"/>
      <c r="M819" s="52">
        <f t="shared" si="64"/>
        <v>80.640000000000015</v>
      </c>
    </row>
    <row r="820" spans="1:15">
      <c r="A820" s="44"/>
      <c r="B820" s="29" t="s">
        <v>809</v>
      </c>
      <c r="C820" s="29"/>
      <c r="D820" s="79"/>
      <c r="E820" s="52"/>
      <c r="F820" s="52">
        <v>1</v>
      </c>
      <c r="G820" s="52">
        <v>6</v>
      </c>
      <c r="H820" s="52"/>
      <c r="I820" s="52">
        <v>3.2</v>
      </c>
      <c r="J820" s="52"/>
      <c r="K820" s="52"/>
      <c r="L820" s="52"/>
      <c r="M820" s="52">
        <f t="shared" si="64"/>
        <v>19.200000000000003</v>
      </c>
    </row>
    <row r="821" spans="1:15">
      <c r="A821" s="44"/>
      <c r="B821" s="29" t="s">
        <v>810</v>
      </c>
      <c r="C821" s="29"/>
      <c r="D821" s="79"/>
      <c r="E821" s="52"/>
      <c r="F821" s="52">
        <v>1</v>
      </c>
      <c r="G821" s="52">
        <f>13.2-0.2*4-2.4</f>
        <v>9.9999999999999982</v>
      </c>
      <c r="H821" s="52"/>
      <c r="I821" s="52">
        <v>3.2</v>
      </c>
      <c r="J821" s="52"/>
      <c r="K821" s="52"/>
      <c r="L821" s="52"/>
      <c r="M821" s="52">
        <f t="shared" si="64"/>
        <v>31.999999999999996</v>
      </c>
    </row>
    <row r="822" spans="1:15">
      <c r="A822" s="44"/>
      <c r="B822" s="29" t="s">
        <v>811</v>
      </c>
      <c r="C822" s="29"/>
      <c r="D822" s="79"/>
      <c r="E822" s="52"/>
      <c r="F822" s="52">
        <v>1</v>
      </c>
      <c r="G822" s="52">
        <f>13.2-0.2*2</f>
        <v>12.799999999999999</v>
      </c>
      <c r="H822" s="52"/>
      <c r="I822" s="52">
        <v>3.2</v>
      </c>
      <c r="J822" s="52"/>
      <c r="K822" s="52"/>
      <c r="L822" s="52"/>
      <c r="M822" s="52">
        <f t="shared" si="64"/>
        <v>40.96</v>
      </c>
    </row>
    <row r="823" spans="1:15">
      <c r="A823" s="44"/>
      <c r="B823" s="40"/>
      <c r="C823" s="29"/>
      <c r="D823" s="79"/>
      <c r="E823" s="52"/>
      <c r="F823" s="52"/>
      <c r="G823" s="52"/>
      <c r="H823" s="52"/>
      <c r="I823" s="52"/>
      <c r="J823" s="52"/>
      <c r="K823" s="52"/>
      <c r="L823" s="52"/>
      <c r="M823" s="52"/>
    </row>
    <row r="824" spans="1:15">
      <c r="A824" s="44"/>
      <c r="B824" s="44" t="s">
        <v>799</v>
      </c>
      <c r="C824" s="44"/>
      <c r="D824" s="79"/>
      <c r="E824" s="52"/>
      <c r="F824" s="52"/>
      <c r="G824" s="52"/>
      <c r="H824" s="52"/>
      <c r="I824" s="52"/>
      <c r="J824" s="52"/>
      <c r="K824" s="52"/>
      <c r="L824" s="52"/>
      <c r="M824" s="52"/>
    </row>
    <row r="825" spans="1:15">
      <c r="A825" s="44"/>
      <c r="B825" s="136" t="s">
        <v>690</v>
      </c>
      <c r="C825" s="44"/>
      <c r="D825" s="79"/>
      <c r="E825" s="52"/>
      <c r="F825" s="52">
        <v>-1</v>
      </c>
      <c r="G825" s="52"/>
      <c r="H825" s="52"/>
      <c r="I825" s="52"/>
      <c r="J825" s="52"/>
      <c r="K825" s="52"/>
      <c r="L825" s="52" t="e">
        <f>#REF!</f>
        <v>#REF!</v>
      </c>
      <c r="M825" s="52" t="e">
        <f t="shared" si="64"/>
        <v>#REF!</v>
      </c>
    </row>
    <row r="826" spans="1:15">
      <c r="A826" s="44"/>
      <c r="B826" s="136" t="s">
        <v>689</v>
      </c>
      <c r="C826" s="44"/>
      <c r="D826" s="79"/>
      <c r="E826" s="52"/>
      <c r="F826" s="52">
        <v>-1</v>
      </c>
      <c r="G826" s="52"/>
      <c r="H826" s="52"/>
      <c r="I826" s="52"/>
      <c r="J826" s="52"/>
      <c r="K826" s="52"/>
      <c r="L826" s="52" t="e">
        <f>#REF!</f>
        <v>#REF!</v>
      </c>
      <c r="M826" s="52" t="e">
        <f t="shared" si="64"/>
        <v>#REF!</v>
      </c>
    </row>
    <row r="827" spans="1:15">
      <c r="A827" s="44"/>
      <c r="B827" s="40"/>
      <c r="C827" s="29"/>
      <c r="D827" s="79"/>
      <c r="E827" s="52"/>
      <c r="F827" s="52"/>
      <c r="G827" s="52"/>
      <c r="H827" s="52"/>
      <c r="I827" s="52"/>
      <c r="J827" s="52"/>
      <c r="K827" s="52"/>
      <c r="L827" s="52"/>
      <c r="M827" s="52"/>
    </row>
    <row r="828" spans="1:15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 t="e">
        <f>SUM(M809:M826)</f>
        <v>#REF!</v>
      </c>
    </row>
    <row r="829" spans="1:15">
      <c r="A829" s="44"/>
      <c r="B829" s="40"/>
      <c r="C829" s="29"/>
      <c r="D829" s="79"/>
      <c r="E829" s="52"/>
      <c r="F829" s="52"/>
      <c r="G829" s="52"/>
      <c r="H829" s="52"/>
      <c r="I829" s="52"/>
      <c r="J829" s="52"/>
      <c r="K829" s="52"/>
      <c r="L829" s="52"/>
      <c r="M829" s="52"/>
    </row>
    <row r="830" spans="1:15" ht="17.45">
      <c r="A830" s="44" t="s">
        <v>204</v>
      </c>
      <c r="B830" s="117" t="s">
        <v>205</v>
      </c>
      <c r="C830" s="29" t="s">
        <v>203</v>
      </c>
      <c r="D830" s="79">
        <f>821</f>
        <v>821</v>
      </c>
      <c r="E830" s="52"/>
      <c r="F830" s="52"/>
      <c r="G830" s="52"/>
      <c r="H830" s="52"/>
      <c r="I830" s="52"/>
      <c r="J830" s="52"/>
      <c r="K830" s="52"/>
      <c r="L830" s="52"/>
      <c r="M830" s="52"/>
      <c r="O830" s="6" t="s">
        <v>812</v>
      </c>
    </row>
    <row r="831" spans="1:15" ht="17.45">
      <c r="A831" s="44" t="s">
        <v>206</v>
      </c>
      <c r="B831" s="40" t="s">
        <v>525</v>
      </c>
      <c r="C831" s="29" t="s">
        <v>203</v>
      </c>
      <c r="D831" s="79"/>
      <c r="E831" s="52"/>
      <c r="F831" s="52"/>
      <c r="G831" s="52"/>
      <c r="H831" s="52"/>
      <c r="I831" s="52"/>
      <c r="J831" s="52"/>
      <c r="K831" s="52"/>
      <c r="L831" s="52"/>
      <c r="M831" s="52"/>
    </row>
    <row r="832" spans="1:15">
      <c r="A832" s="44" t="s">
        <v>209</v>
      </c>
      <c r="B832" s="40" t="s">
        <v>210</v>
      </c>
      <c r="C832" s="29" t="s">
        <v>11</v>
      </c>
      <c r="D832" s="79">
        <v>1</v>
      </c>
      <c r="E832" s="52"/>
      <c r="F832" s="52"/>
      <c r="G832" s="52"/>
      <c r="H832" s="52"/>
      <c r="I832" s="52"/>
      <c r="J832" s="52"/>
      <c r="K832" s="52"/>
      <c r="L832" s="52"/>
      <c r="M832" s="52"/>
    </row>
    <row r="833" spans="1:13" ht="17.45">
      <c r="A833" s="44" t="s">
        <v>211</v>
      </c>
      <c r="B833" s="137" t="s">
        <v>212</v>
      </c>
      <c r="C833" s="98" t="s">
        <v>203</v>
      </c>
      <c r="D833" s="79"/>
      <c r="E833" s="52"/>
      <c r="F833" s="52"/>
      <c r="G833" s="52"/>
      <c r="H833" s="52"/>
      <c r="I833" s="52"/>
      <c r="J833" s="52"/>
      <c r="K833" s="52"/>
      <c r="L833" s="52"/>
      <c r="M833" s="52"/>
    </row>
    <row r="834" spans="1:13">
      <c r="A834" s="47" t="s">
        <v>526</v>
      </c>
      <c r="B834" s="46" t="s">
        <v>462</v>
      </c>
      <c r="C834" s="29"/>
      <c r="D834" s="79"/>
      <c r="E834" s="52"/>
      <c r="F834" s="52"/>
      <c r="G834" s="52"/>
      <c r="H834" s="52"/>
      <c r="I834" s="52"/>
      <c r="J834" s="52"/>
      <c r="K834" s="52"/>
      <c r="L834" s="52"/>
      <c r="M834" s="52"/>
    </row>
    <row r="835" spans="1:13" ht="17.45">
      <c r="A835" s="44" t="s">
        <v>527</v>
      </c>
      <c r="B835" s="117" t="s">
        <v>580</v>
      </c>
      <c r="C835" s="98" t="s">
        <v>203</v>
      </c>
      <c r="D835" s="79" t="e">
        <f>M828+M805</f>
        <v>#REF!</v>
      </c>
      <c r="E835" s="52"/>
      <c r="F835" s="52"/>
      <c r="G835" s="52"/>
      <c r="H835" s="52"/>
      <c r="I835" s="52"/>
      <c r="J835" s="52"/>
      <c r="K835" s="52"/>
      <c r="L835" s="52"/>
      <c r="M835" s="52"/>
    </row>
    <row r="836" spans="1:13" ht="17.45">
      <c r="A836" s="44" t="s">
        <v>813</v>
      </c>
      <c r="B836" s="40" t="s">
        <v>525</v>
      </c>
      <c r="C836" s="29" t="s">
        <v>203</v>
      </c>
      <c r="D836" s="79"/>
      <c r="E836" s="52"/>
      <c r="F836" s="52"/>
      <c r="G836" s="52"/>
      <c r="H836" s="52"/>
      <c r="I836" s="52"/>
      <c r="J836" s="52"/>
      <c r="K836" s="52"/>
      <c r="L836" s="52"/>
      <c r="M836" s="52"/>
    </row>
    <row r="837" spans="1:13">
      <c r="A837" s="44"/>
      <c r="B837" s="119" t="s">
        <v>213</v>
      </c>
      <c r="C837" s="31"/>
      <c r="D837" s="79"/>
      <c r="E837" s="52"/>
      <c r="F837" s="52"/>
      <c r="G837" s="52"/>
      <c r="H837" s="52"/>
      <c r="I837" s="52"/>
      <c r="J837" s="52"/>
      <c r="K837" s="52"/>
      <c r="L837" s="52"/>
      <c r="M837" s="52"/>
    </row>
    <row r="838" spans="1:13">
      <c r="A838" s="44"/>
      <c r="B838" s="54"/>
      <c r="C838" s="44"/>
      <c r="D838" s="79"/>
      <c r="E838" s="52"/>
      <c r="F838" s="52"/>
      <c r="G838" s="52"/>
      <c r="H838" s="52"/>
      <c r="I838" s="52"/>
      <c r="J838" s="52"/>
      <c r="K838" s="52"/>
      <c r="L838" s="52"/>
      <c r="M838" s="52"/>
    </row>
    <row r="839" spans="1:13">
      <c r="A839" s="45" t="s">
        <v>214</v>
      </c>
      <c r="B839" s="46" t="s">
        <v>215</v>
      </c>
      <c r="C839" s="29"/>
      <c r="D839" s="79"/>
      <c r="E839" s="52"/>
      <c r="F839" s="52"/>
      <c r="G839" s="52"/>
      <c r="H839" s="52"/>
      <c r="I839" s="52"/>
      <c r="J839" s="52"/>
      <c r="K839" s="52"/>
      <c r="L839" s="52"/>
      <c r="M839" s="52"/>
    </row>
    <row r="840" spans="1:13">
      <c r="A840" s="47" t="s">
        <v>216</v>
      </c>
      <c r="B840" s="46" t="s">
        <v>56</v>
      </c>
      <c r="C840" s="29"/>
      <c r="D840" s="79"/>
      <c r="E840" s="52"/>
      <c r="F840" s="52"/>
      <c r="G840" s="52"/>
      <c r="H840" s="52"/>
      <c r="I840" s="52"/>
      <c r="J840" s="52"/>
      <c r="K840" s="52"/>
      <c r="L840" s="52"/>
      <c r="M840" s="52"/>
    </row>
    <row r="841" spans="1:13">
      <c r="A841" s="47" t="s">
        <v>217</v>
      </c>
      <c r="B841" s="39" t="s">
        <v>218</v>
      </c>
      <c r="C841" s="29"/>
      <c r="D841" s="79"/>
      <c r="E841" s="52"/>
      <c r="F841" s="52"/>
      <c r="G841" s="52"/>
      <c r="H841" s="52"/>
      <c r="I841" s="52"/>
      <c r="J841" s="52"/>
      <c r="K841" s="52"/>
      <c r="L841" s="52"/>
      <c r="M841" s="52"/>
    </row>
    <row r="842" spans="1:13">
      <c r="A842" s="44" t="s">
        <v>219</v>
      </c>
      <c r="B842" s="40" t="s">
        <v>220</v>
      </c>
      <c r="C842" s="29" t="s">
        <v>221</v>
      </c>
      <c r="D842" s="79">
        <v>1</v>
      </c>
      <c r="E842" s="52"/>
      <c r="F842" s="52"/>
      <c r="G842" s="52"/>
      <c r="H842" s="52"/>
      <c r="I842" s="52"/>
      <c r="J842" s="52"/>
      <c r="K842" s="52"/>
      <c r="L842" s="52"/>
      <c r="M842" s="52"/>
    </row>
    <row r="843" spans="1:13" ht="33.6">
      <c r="A843" s="44" t="s">
        <v>222</v>
      </c>
      <c r="B843" s="33" t="s">
        <v>223</v>
      </c>
      <c r="C843" s="29" t="s">
        <v>221</v>
      </c>
      <c r="D843" s="79">
        <v>1</v>
      </c>
      <c r="E843" s="52"/>
      <c r="F843" s="52"/>
      <c r="G843" s="52"/>
      <c r="H843" s="52"/>
      <c r="I843" s="52"/>
      <c r="J843" s="52"/>
      <c r="K843" s="52"/>
      <c r="L843" s="52"/>
      <c r="M843" s="52"/>
    </row>
    <row r="844" spans="1:13">
      <c r="A844" s="47" t="s">
        <v>224</v>
      </c>
      <c r="B844" s="39" t="s">
        <v>225</v>
      </c>
      <c r="C844" s="98"/>
      <c r="D844" s="79"/>
      <c r="E844" s="52"/>
      <c r="F844" s="52"/>
      <c r="G844" s="52"/>
      <c r="H844" s="52"/>
      <c r="I844" s="52"/>
      <c r="J844" s="52"/>
      <c r="K844" s="52"/>
      <c r="L844" s="52"/>
      <c r="M844" s="52"/>
    </row>
    <row r="845" spans="1:13" ht="33.6">
      <c r="A845" s="44" t="s">
        <v>226</v>
      </c>
      <c r="B845" s="33" t="s">
        <v>227</v>
      </c>
      <c r="C845" s="98" t="s">
        <v>221</v>
      </c>
      <c r="D845" s="79">
        <v>1</v>
      </c>
      <c r="E845" s="52"/>
      <c r="F845" s="52"/>
      <c r="G845" s="52"/>
      <c r="H845" s="52"/>
      <c r="I845" s="52"/>
      <c r="J845" s="52"/>
      <c r="K845" s="52"/>
      <c r="L845" s="52"/>
      <c r="M845" s="52"/>
    </row>
    <row r="846" spans="1:13">
      <c r="A846" s="47" t="s">
        <v>228</v>
      </c>
      <c r="B846" s="46" t="s">
        <v>229</v>
      </c>
      <c r="C846" s="29"/>
      <c r="D846" s="79"/>
      <c r="E846" s="52"/>
      <c r="F846" s="52"/>
      <c r="G846" s="52"/>
      <c r="H846" s="52"/>
      <c r="I846" s="52"/>
      <c r="J846" s="52"/>
      <c r="K846" s="52"/>
      <c r="L846" s="52"/>
      <c r="M846" s="52"/>
    </row>
    <row r="847" spans="1:13">
      <c r="A847" s="44" t="s">
        <v>230</v>
      </c>
      <c r="B847" s="40" t="s">
        <v>231</v>
      </c>
      <c r="C847" s="29" t="s">
        <v>232</v>
      </c>
      <c r="D847" s="79"/>
      <c r="E847" s="52"/>
      <c r="F847" s="52"/>
      <c r="G847" s="52"/>
      <c r="H847" s="52"/>
      <c r="I847" s="52"/>
      <c r="J847" s="52"/>
      <c r="K847" s="52"/>
      <c r="L847" s="52"/>
      <c r="M847" s="52"/>
    </row>
    <row r="848" spans="1:13">
      <c r="A848" s="44"/>
      <c r="B848" s="96" t="s">
        <v>724</v>
      </c>
      <c r="C848" s="29"/>
      <c r="D848" s="79"/>
      <c r="E848" s="52"/>
      <c r="F848" s="52">
        <v>5</v>
      </c>
      <c r="G848" s="52"/>
      <c r="H848" s="52"/>
      <c r="I848" s="52"/>
      <c r="J848" s="52"/>
      <c r="K848" s="52"/>
      <c r="L848" s="52"/>
      <c r="M848" s="52">
        <f>PRODUCT(F848:L848)</f>
        <v>5</v>
      </c>
    </row>
    <row r="849" spans="1:13">
      <c r="A849" s="44"/>
      <c r="B849" s="44"/>
      <c r="C849" s="44"/>
      <c r="D849" s="44"/>
      <c r="E849" s="52"/>
      <c r="F849" s="52"/>
      <c r="G849" s="52"/>
      <c r="H849" s="52"/>
      <c r="I849" s="52"/>
      <c r="J849" s="52"/>
      <c r="K849" s="52"/>
      <c r="L849" s="52"/>
      <c r="M849" s="52">
        <f t="shared" ref="M849:M854" si="65">PRODUCT(F849:L849)</f>
        <v>0</v>
      </c>
    </row>
    <row r="850" spans="1:13">
      <c r="A850" s="44"/>
      <c r="B850" s="96" t="s">
        <v>731</v>
      </c>
      <c r="C850" s="29"/>
      <c r="D850" s="79"/>
      <c r="E850" s="52"/>
      <c r="F850" s="52">
        <v>1</v>
      </c>
      <c r="G850" s="52"/>
      <c r="H850" s="52"/>
      <c r="I850" s="52"/>
      <c r="J850" s="52"/>
      <c r="K850" s="52"/>
      <c r="L850" s="52"/>
      <c r="M850" s="52">
        <f t="shared" si="65"/>
        <v>1</v>
      </c>
    </row>
    <row r="851" spans="1:13">
      <c r="A851" s="44"/>
      <c r="B851" s="44"/>
      <c r="C851" s="44"/>
      <c r="D851" s="44"/>
      <c r="E851" s="44"/>
      <c r="F851" s="52"/>
      <c r="G851" s="52"/>
      <c r="H851" s="52"/>
      <c r="I851" s="52"/>
      <c r="J851" s="52"/>
      <c r="K851" s="52"/>
      <c r="L851" s="52"/>
      <c r="M851" s="52"/>
    </row>
    <row r="852" spans="1:13">
      <c r="A852" s="44"/>
      <c r="B852" s="96" t="s">
        <v>733</v>
      </c>
      <c r="C852" s="29"/>
      <c r="D852" s="79"/>
      <c r="E852" s="52"/>
      <c r="F852" s="52">
        <v>2</v>
      </c>
      <c r="G852" s="52"/>
      <c r="H852" s="52"/>
      <c r="I852" s="52"/>
      <c r="J852" s="52"/>
      <c r="K852" s="52"/>
      <c r="L852" s="52"/>
      <c r="M852" s="52">
        <f t="shared" si="65"/>
        <v>2</v>
      </c>
    </row>
    <row r="853" spans="1:13">
      <c r="A853" s="44"/>
      <c r="B853" s="44"/>
      <c r="C853" s="44"/>
      <c r="D853" s="44"/>
      <c r="E853" s="44"/>
      <c r="F853" s="52"/>
      <c r="G853" s="52"/>
      <c r="H853" s="52"/>
      <c r="I853" s="52"/>
      <c r="J853" s="52"/>
      <c r="K853" s="52"/>
      <c r="L853" s="52"/>
      <c r="M853" s="52"/>
    </row>
    <row r="854" spans="1:13">
      <c r="A854" s="44"/>
      <c r="B854" s="96" t="s">
        <v>738</v>
      </c>
      <c r="C854" s="29"/>
      <c r="D854" s="79"/>
      <c r="E854" s="52"/>
      <c r="F854" s="52">
        <f>3+2</f>
        <v>5</v>
      </c>
      <c r="G854" s="52"/>
      <c r="H854" s="52"/>
      <c r="I854" s="52"/>
      <c r="J854" s="52"/>
      <c r="K854" s="52"/>
      <c r="L854" s="52"/>
      <c r="M854" s="52">
        <f t="shared" si="65"/>
        <v>5</v>
      </c>
    </row>
    <row r="855" spans="1:13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>
        <f>SUM(M848:M854)</f>
        <v>13</v>
      </c>
    </row>
    <row r="856" spans="1:13">
      <c r="A856" s="44"/>
      <c r="B856" s="40"/>
      <c r="C856" s="29"/>
      <c r="D856" s="79"/>
      <c r="E856" s="52"/>
      <c r="F856" s="52"/>
      <c r="G856" s="52"/>
      <c r="H856" s="52"/>
      <c r="I856" s="52"/>
      <c r="J856" s="52"/>
      <c r="K856" s="52"/>
      <c r="L856" s="52"/>
      <c r="M856" s="52"/>
    </row>
    <row r="857" spans="1:13">
      <c r="A857" s="44" t="s">
        <v>233</v>
      </c>
      <c r="B857" s="40" t="s">
        <v>529</v>
      </c>
      <c r="C857" s="29" t="s">
        <v>232</v>
      </c>
      <c r="D857" s="79"/>
      <c r="E857" s="52"/>
      <c r="F857" s="52"/>
      <c r="G857" s="52"/>
      <c r="H857" s="52"/>
      <c r="I857" s="52"/>
      <c r="J857" s="52"/>
      <c r="K857" s="52"/>
      <c r="L857" s="52"/>
      <c r="M857" s="52"/>
    </row>
    <row r="858" spans="1:13">
      <c r="A858" s="44" t="s">
        <v>235</v>
      </c>
      <c r="B858" s="40" t="s">
        <v>234</v>
      </c>
      <c r="C858" s="29" t="s">
        <v>232</v>
      </c>
      <c r="D858" s="79"/>
      <c r="E858" s="52"/>
      <c r="F858" s="52"/>
      <c r="G858" s="52"/>
      <c r="H858" s="52"/>
      <c r="I858" s="52"/>
      <c r="J858" s="52"/>
      <c r="K858" s="52"/>
      <c r="L858" s="52"/>
      <c r="M858" s="52"/>
    </row>
    <row r="859" spans="1:13">
      <c r="A859" s="44" t="s">
        <v>237</v>
      </c>
      <c r="B859" s="40" t="s">
        <v>236</v>
      </c>
      <c r="C859" s="29" t="s">
        <v>232</v>
      </c>
      <c r="D859" s="79"/>
      <c r="E859" s="52"/>
      <c r="F859" s="52"/>
      <c r="G859" s="52"/>
      <c r="H859" s="52"/>
      <c r="I859" s="52"/>
      <c r="J859" s="52"/>
      <c r="K859" s="52"/>
      <c r="L859" s="52"/>
      <c r="M859" s="52"/>
    </row>
    <row r="860" spans="1:13">
      <c r="A860" s="44" t="s">
        <v>239</v>
      </c>
      <c r="B860" s="40" t="s">
        <v>238</v>
      </c>
      <c r="C860" s="29" t="s">
        <v>232</v>
      </c>
      <c r="D860" s="79"/>
      <c r="E860" s="52"/>
      <c r="F860" s="52"/>
      <c r="G860" s="52"/>
      <c r="H860" s="52"/>
      <c r="I860" s="52"/>
      <c r="J860" s="52"/>
      <c r="K860" s="52"/>
      <c r="L860" s="52"/>
      <c r="M860" s="52"/>
    </row>
    <row r="861" spans="1:13">
      <c r="A861" s="44" t="s">
        <v>814</v>
      </c>
      <c r="B861" s="40" t="s">
        <v>240</v>
      </c>
      <c r="C861" s="29" t="s">
        <v>232</v>
      </c>
      <c r="D861" s="79"/>
      <c r="E861" s="52"/>
      <c r="F861" s="52">
        <v>8</v>
      </c>
      <c r="G861" s="52"/>
      <c r="H861" s="52"/>
      <c r="I861" s="52"/>
      <c r="J861" s="52"/>
      <c r="K861" s="52"/>
      <c r="L861" s="52"/>
      <c r="M861" s="52">
        <f t="shared" ref="M861" si="66">PRODUCT(F861:L861)</f>
        <v>8</v>
      </c>
    </row>
    <row r="862" spans="1:13">
      <c r="A862" s="47" t="s">
        <v>405</v>
      </c>
      <c r="B862" s="46" t="s">
        <v>462</v>
      </c>
      <c r="C862" s="29"/>
      <c r="D862" s="79"/>
      <c r="E862" s="52"/>
      <c r="F862" s="52"/>
      <c r="G862" s="52"/>
      <c r="H862" s="52"/>
      <c r="I862" s="52"/>
      <c r="J862" s="52"/>
      <c r="K862" s="52"/>
      <c r="L862" s="52"/>
      <c r="M862" s="52"/>
    </row>
    <row r="863" spans="1:13">
      <c r="A863" s="47" t="s">
        <v>406</v>
      </c>
      <c r="B863" s="39" t="s">
        <v>218</v>
      </c>
      <c r="C863" s="29"/>
      <c r="D863" s="79"/>
      <c r="E863" s="52"/>
      <c r="F863" s="52"/>
      <c r="G863" s="52"/>
      <c r="H863" s="52"/>
      <c r="I863" s="52"/>
      <c r="J863" s="52"/>
      <c r="K863" s="52"/>
      <c r="L863" s="52"/>
      <c r="M863" s="52"/>
    </row>
    <row r="864" spans="1:13" ht="33.6">
      <c r="A864" s="44" t="s">
        <v>530</v>
      </c>
      <c r="B864" s="33" t="s">
        <v>531</v>
      </c>
      <c r="C864" s="29" t="s">
        <v>221</v>
      </c>
      <c r="D864" s="79"/>
      <c r="E864" s="52"/>
      <c r="F864" s="52"/>
      <c r="G864" s="52"/>
      <c r="H864" s="52"/>
      <c r="I864" s="52"/>
      <c r="J864" s="52"/>
      <c r="K864" s="52"/>
      <c r="L864" s="52"/>
      <c r="M864" s="52"/>
    </row>
    <row r="865" spans="1:13">
      <c r="A865" s="47" t="s">
        <v>533</v>
      </c>
      <c r="B865" s="39" t="s">
        <v>225</v>
      </c>
      <c r="C865" s="98"/>
      <c r="D865" s="79"/>
      <c r="E865" s="52"/>
      <c r="F865" s="52"/>
      <c r="G865" s="52"/>
      <c r="H865" s="52"/>
      <c r="I865" s="52"/>
      <c r="J865" s="52"/>
      <c r="K865" s="52"/>
      <c r="L865" s="52"/>
      <c r="M865" s="52"/>
    </row>
    <row r="866" spans="1:13" ht="33.6">
      <c r="A866" s="44" t="s">
        <v>534</v>
      </c>
      <c r="B866" s="33" t="s">
        <v>535</v>
      </c>
      <c r="C866" s="98" t="s">
        <v>221</v>
      </c>
      <c r="D866" s="79"/>
      <c r="E866" s="52"/>
      <c r="F866" s="52"/>
      <c r="G866" s="52"/>
      <c r="H866" s="52"/>
      <c r="I866" s="52"/>
      <c r="J866" s="52"/>
      <c r="K866" s="52"/>
      <c r="L866" s="52"/>
      <c r="M866" s="52"/>
    </row>
    <row r="867" spans="1:13">
      <c r="A867" s="47" t="s">
        <v>536</v>
      </c>
      <c r="B867" s="46" t="s">
        <v>229</v>
      </c>
      <c r="C867" s="29"/>
      <c r="D867" s="79"/>
      <c r="E867" s="52"/>
      <c r="F867" s="52"/>
      <c r="G867" s="52"/>
      <c r="H867" s="52"/>
      <c r="I867" s="52"/>
      <c r="J867" s="52"/>
      <c r="K867" s="52"/>
      <c r="L867" s="52"/>
      <c r="M867" s="52"/>
    </row>
    <row r="868" spans="1:13">
      <c r="A868" s="44" t="s">
        <v>537</v>
      </c>
      <c r="B868" s="40" t="s">
        <v>231</v>
      </c>
      <c r="C868" s="29" t="s">
        <v>164</v>
      </c>
      <c r="D868" s="79"/>
      <c r="E868" s="52"/>
      <c r="F868" s="52"/>
      <c r="G868" s="52"/>
      <c r="H868" s="52"/>
      <c r="I868" s="52"/>
      <c r="J868" s="52"/>
      <c r="K868" s="52"/>
      <c r="L868" s="52"/>
      <c r="M868" s="52"/>
    </row>
    <row r="869" spans="1:13">
      <c r="A869" s="44"/>
      <c r="B869" s="96" t="s">
        <v>724</v>
      </c>
      <c r="C869" s="29"/>
      <c r="D869" s="79"/>
      <c r="E869" s="52"/>
      <c r="F869" s="52">
        <v>4</v>
      </c>
      <c r="G869" s="52"/>
      <c r="H869" s="52"/>
      <c r="I869" s="52"/>
      <c r="J869" s="52"/>
      <c r="K869" s="52"/>
      <c r="L869" s="52"/>
      <c r="M869" s="52">
        <f>PRODUCT(F869:L869)</f>
        <v>4</v>
      </c>
    </row>
    <row r="870" spans="1:13">
      <c r="A870" s="44"/>
      <c r="B870" s="44"/>
      <c r="C870" s="44"/>
      <c r="D870" s="44"/>
      <c r="E870" s="52"/>
      <c r="F870" s="52"/>
      <c r="G870" s="52"/>
      <c r="H870" s="52"/>
      <c r="I870" s="52"/>
      <c r="J870" s="52"/>
      <c r="K870" s="52"/>
      <c r="L870" s="52"/>
      <c r="M870" s="52">
        <f t="shared" ref="M870:M871" si="67">PRODUCT(F870:L870)</f>
        <v>0</v>
      </c>
    </row>
    <row r="871" spans="1:13">
      <c r="A871" s="44"/>
      <c r="B871" s="96" t="s">
        <v>731</v>
      </c>
      <c r="C871" s="29"/>
      <c r="D871" s="79"/>
      <c r="E871" s="52"/>
      <c r="F871" s="52">
        <v>0</v>
      </c>
      <c r="G871" s="52"/>
      <c r="H871" s="52"/>
      <c r="I871" s="52"/>
      <c r="J871" s="52"/>
      <c r="K871" s="52"/>
      <c r="L871" s="52"/>
      <c r="M871" s="52">
        <f t="shared" si="67"/>
        <v>0</v>
      </c>
    </row>
    <row r="872" spans="1:13">
      <c r="A872" s="44"/>
      <c r="B872" s="44"/>
      <c r="C872" s="44"/>
      <c r="D872" s="44"/>
      <c r="E872" s="44"/>
      <c r="F872" s="52"/>
      <c r="G872" s="52"/>
      <c r="H872" s="52"/>
      <c r="I872" s="52"/>
      <c r="J872" s="52"/>
      <c r="K872" s="52"/>
      <c r="L872" s="52"/>
      <c r="M872" s="52"/>
    </row>
    <row r="873" spans="1:13">
      <c r="A873" s="44"/>
      <c r="B873" s="96" t="s">
        <v>733</v>
      </c>
      <c r="C873" s="29"/>
      <c r="D873" s="79"/>
      <c r="E873" s="52"/>
      <c r="F873" s="52">
        <v>0</v>
      </c>
      <c r="G873" s="52"/>
      <c r="H873" s="52"/>
      <c r="I873" s="52"/>
      <c r="J873" s="52"/>
      <c r="K873" s="52"/>
      <c r="L873" s="52"/>
      <c r="M873" s="52">
        <f t="shared" ref="M873" si="68">PRODUCT(F873:L873)</f>
        <v>0</v>
      </c>
    </row>
    <row r="874" spans="1:13">
      <c r="A874" s="44"/>
      <c r="B874" s="44"/>
      <c r="C874" s="44"/>
      <c r="D874" s="44"/>
      <c r="E874" s="44"/>
      <c r="F874" s="52"/>
      <c r="G874" s="52"/>
      <c r="H874" s="52"/>
      <c r="I874" s="52"/>
      <c r="J874" s="52"/>
      <c r="K874" s="52"/>
      <c r="L874" s="52"/>
      <c r="M874" s="52"/>
    </row>
    <row r="875" spans="1:13">
      <c r="A875" s="44"/>
      <c r="B875" s="96" t="s">
        <v>738</v>
      </c>
      <c r="C875" s="29"/>
      <c r="D875" s="79"/>
      <c r="E875" s="52"/>
      <c r="F875" s="52">
        <v>4</v>
      </c>
      <c r="G875" s="52"/>
      <c r="H875" s="52"/>
      <c r="I875" s="52"/>
      <c r="J875" s="52"/>
      <c r="K875" s="52"/>
      <c r="L875" s="52"/>
      <c r="M875" s="52">
        <f t="shared" ref="M875" si="69">PRODUCT(F875:L875)</f>
        <v>4</v>
      </c>
    </row>
    <row r="876" spans="1:13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>
        <f>SUM(M869:M875)</f>
        <v>8</v>
      </c>
    </row>
    <row r="877" spans="1:13">
      <c r="A877" s="44"/>
      <c r="B877" s="40"/>
      <c r="C877" s="29"/>
      <c r="D877" s="79"/>
      <c r="E877" s="52"/>
      <c r="F877" s="52"/>
      <c r="G877" s="52"/>
      <c r="H877" s="52"/>
      <c r="I877" s="52"/>
      <c r="J877" s="52"/>
      <c r="K877" s="52"/>
      <c r="L877" s="52"/>
      <c r="M877" s="52"/>
    </row>
    <row r="878" spans="1:13">
      <c r="A878" s="44" t="s">
        <v>538</v>
      </c>
      <c r="B878" s="40" t="s">
        <v>234</v>
      </c>
      <c r="C878" s="29" t="s">
        <v>164</v>
      </c>
      <c r="D878" s="79"/>
      <c r="E878" s="52"/>
      <c r="F878" s="52"/>
      <c r="G878" s="52"/>
      <c r="H878" s="52"/>
      <c r="I878" s="52"/>
      <c r="J878" s="52"/>
      <c r="K878" s="52"/>
      <c r="L878" s="52"/>
      <c r="M878" s="52"/>
    </row>
    <row r="879" spans="1:13">
      <c r="A879" s="44" t="s">
        <v>539</v>
      </c>
      <c r="B879" s="40" t="s">
        <v>236</v>
      </c>
      <c r="C879" s="29" t="s">
        <v>164</v>
      </c>
      <c r="D879" s="79"/>
      <c r="E879" s="52"/>
      <c r="F879" s="52"/>
      <c r="G879" s="52"/>
      <c r="H879" s="52"/>
      <c r="I879" s="52"/>
      <c r="J879" s="52"/>
      <c r="K879" s="52"/>
      <c r="L879" s="52"/>
      <c r="M879" s="52"/>
    </row>
    <row r="880" spans="1:13">
      <c r="A880" s="44" t="s">
        <v>540</v>
      </c>
      <c r="B880" s="40" t="s">
        <v>238</v>
      </c>
      <c r="C880" s="29" t="s">
        <v>164</v>
      </c>
      <c r="D880" s="79"/>
      <c r="E880" s="52"/>
      <c r="F880" s="52"/>
      <c r="G880" s="52"/>
      <c r="H880" s="52"/>
      <c r="I880" s="52"/>
      <c r="J880" s="52"/>
      <c r="K880" s="52"/>
      <c r="L880" s="52"/>
      <c r="M880" s="52"/>
    </row>
    <row r="881" spans="1:13">
      <c r="A881" s="44" t="s">
        <v>581</v>
      </c>
      <c r="B881" s="40" t="s">
        <v>240</v>
      </c>
      <c r="C881" s="29" t="s">
        <v>164</v>
      </c>
      <c r="D881" s="79"/>
      <c r="E881" s="52"/>
      <c r="F881" s="52">
        <v>6</v>
      </c>
      <c r="G881" s="52"/>
      <c r="H881" s="52"/>
      <c r="I881" s="52"/>
      <c r="J881" s="52"/>
      <c r="K881" s="52"/>
      <c r="L881" s="52"/>
      <c r="M881" s="52">
        <f t="shared" ref="M881" si="70">PRODUCT(F881:L881)</f>
        <v>6</v>
      </c>
    </row>
    <row r="882" spans="1:13">
      <c r="A882" s="44"/>
      <c r="B882" s="32" t="s">
        <v>241</v>
      </c>
      <c r="C882" s="31"/>
      <c r="D882" s="79"/>
      <c r="E882" s="52"/>
      <c r="F882" s="52"/>
      <c r="G882" s="52"/>
      <c r="H882" s="52"/>
      <c r="I882" s="52"/>
      <c r="J882" s="52"/>
      <c r="K882" s="52"/>
      <c r="L882" s="52"/>
      <c r="M882" s="52"/>
    </row>
    <row r="883" spans="1:13">
      <c r="A883" s="55"/>
      <c r="B883" s="56"/>
      <c r="C883" s="57"/>
      <c r="D883" s="79"/>
      <c r="E883" s="52"/>
      <c r="F883" s="52"/>
      <c r="G883" s="52"/>
      <c r="H883" s="52"/>
      <c r="I883" s="52"/>
      <c r="J883" s="52"/>
      <c r="K883" s="52"/>
      <c r="L883" s="52"/>
      <c r="M883" s="52"/>
    </row>
    <row r="884" spans="1:13">
      <c r="A884" s="15" t="s">
        <v>242</v>
      </c>
      <c r="B884" s="60" t="s">
        <v>243</v>
      </c>
      <c r="C884" s="6"/>
      <c r="D884" s="79"/>
      <c r="E884" s="52"/>
      <c r="F884" s="52"/>
      <c r="G884" s="52"/>
      <c r="H884" s="52"/>
      <c r="I884" s="52"/>
      <c r="J884" s="52"/>
      <c r="K884" s="52"/>
      <c r="L884" s="52"/>
      <c r="M884" s="52"/>
    </row>
    <row r="885" spans="1:13">
      <c r="A885" s="138" t="s">
        <v>244</v>
      </c>
      <c r="B885" s="139" t="s">
        <v>245</v>
      </c>
      <c r="C885" s="140"/>
      <c r="D885" s="79"/>
      <c r="E885" s="52"/>
      <c r="F885" s="52"/>
      <c r="G885" s="52"/>
      <c r="H885" s="52"/>
      <c r="I885" s="52"/>
      <c r="J885" s="52"/>
      <c r="K885" s="52"/>
      <c r="L885" s="52"/>
      <c r="M885" s="52"/>
    </row>
    <row r="886" spans="1:13">
      <c r="A886" s="29" t="s">
        <v>246</v>
      </c>
      <c r="B886" s="39" t="s">
        <v>247</v>
      </c>
      <c r="C886" s="13" t="s">
        <v>4</v>
      </c>
      <c r="D886" s="79" t="s">
        <v>588</v>
      </c>
      <c r="E886" s="52"/>
      <c r="F886" s="52"/>
      <c r="G886" s="52"/>
      <c r="H886" s="52"/>
      <c r="I886" s="52"/>
      <c r="J886" s="52"/>
      <c r="K886" s="52"/>
      <c r="L886" s="52"/>
      <c r="M886" s="52"/>
    </row>
    <row r="887" spans="1:13">
      <c r="A887" s="34" t="s">
        <v>248</v>
      </c>
      <c r="B887" s="141" t="s">
        <v>249</v>
      </c>
      <c r="C887" s="38"/>
      <c r="D887" s="79"/>
      <c r="E887" s="52"/>
      <c r="F887" s="52"/>
      <c r="G887" s="52"/>
      <c r="H887" s="52"/>
      <c r="I887" s="52"/>
      <c r="J887" s="52"/>
      <c r="K887" s="52"/>
      <c r="L887" s="52"/>
      <c r="M887" s="52"/>
    </row>
    <row r="888" spans="1:13" ht="33.6">
      <c r="A888" s="29" t="s">
        <v>250</v>
      </c>
      <c r="B888" s="33" t="s">
        <v>251</v>
      </c>
      <c r="C888" s="29" t="s">
        <v>221</v>
      </c>
      <c r="D888" s="79">
        <v>1</v>
      </c>
      <c r="E888" s="52"/>
      <c r="F888" s="52"/>
      <c r="G888" s="52"/>
      <c r="H888" s="52"/>
      <c r="I888" s="52"/>
      <c r="J888" s="52"/>
      <c r="K888" s="52"/>
      <c r="L888" s="52"/>
      <c r="M888" s="52"/>
    </row>
    <row r="889" spans="1:13" ht="33.6">
      <c r="A889" s="29" t="s">
        <v>252</v>
      </c>
      <c r="B889" s="33" t="s">
        <v>253</v>
      </c>
      <c r="C889" s="29" t="s">
        <v>221</v>
      </c>
      <c r="D889" s="79">
        <v>1</v>
      </c>
      <c r="E889" s="52"/>
      <c r="F889" s="52"/>
      <c r="G889" s="52"/>
      <c r="H889" s="52"/>
      <c r="I889" s="52"/>
      <c r="J889" s="52"/>
      <c r="K889" s="52"/>
      <c r="L889" s="52"/>
      <c r="M889" s="52"/>
    </row>
    <row r="890" spans="1:13" ht="33.6">
      <c r="A890" s="29" t="s">
        <v>254</v>
      </c>
      <c r="B890" s="33" t="s">
        <v>255</v>
      </c>
      <c r="C890" s="29" t="s">
        <v>232</v>
      </c>
      <c r="D890" s="79">
        <v>1</v>
      </c>
      <c r="E890" s="52"/>
      <c r="F890" s="52"/>
      <c r="G890" s="52"/>
      <c r="H890" s="52"/>
      <c r="I890" s="52"/>
      <c r="J890" s="52"/>
      <c r="K890" s="52"/>
      <c r="L890" s="52"/>
      <c r="M890" s="52"/>
    </row>
    <row r="891" spans="1:13">
      <c r="A891" s="34" t="s">
        <v>256</v>
      </c>
      <c r="B891" s="16" t="s">
        <v>257</v>
      </c>
      <c r="C891" s="29"/>
      <c r="D891" s="79"/>
      <c r="E891" s="52"/>
      <c r="F891" s="52"/>
      <c r="G891" s="52"/>
      <c r="H891" s="52"/>
      <c r="I891" s="52"/>
      <c r="J891" s="52"/>
      <c r="K891" s="52"/>
      <c r="L891" s="52"/>
      <c r="M891" s="52"/>
    </row>
    <row r="892" spans="1:13" ht="50.45">
      <c r="A892" s="29" t="s">
        <v>258</v>
      </c>
      <c r="B892" s="19" t="s">
        <v>259</v>
      </c>
      <c r="C892" s="29" t="s">
        <v>221</v>
      </c>
      <c r="D892" s="79">
        <v>1</v>
      </c>
      <c r="E892" s="52"/>
      <c r="F892" s="52"/>
      <c r="G892" s="52"/>
      <c r="H892" s="52"/>
      <c r="I892" s="52"/>
      <c r="J892" s="52"/>
      <c r="K892" s="52"/>
      <c r="L892" s="52"/>
      <c r="M892" s="52"/>
    </row>
    <row r="893" spans="1:13">
      <c r="A893" s="34" t="s">
        <v>260</v>
      </c>
      <c r="B893" s="16" t="s">
        <v>261</v>
      </c>
      <c r="C893" s="29"/>
      <c r="D893" s="79"/>
      <c r="E893" s="52"/>
      <c r="F893" s="52"/>
      <c r="G893" s="52"/>
      <c r="H893" s="52"/>
      <c r="I893" s="52"/>
      <c r="J893" s="52"/>
      <c r="K893" s="52"/>
      <c r="L893" s="52"/>
      <c r="M893" s="52"/>
    </row>
    <row r="894" spans="1:13">
      <c r="A894" s="34"/>
      <c r="B894" s="33" t="s">
        <v>262</v>
      </c>
      <c r="C894" s="29" t="s">
        <v>164</v>
      </c>
      <c r="D894" s="79">
        <v>2</v>
      </c>
      <c r="E894" s="52"/>
      <c r="F894" s="52"/>
      <c r="G894" s="52"/>
      <c r="H894" s="52"/>
      <c r="I894" s="52"/>
      <c r="J894" s="52"/>
      <c r="K894" s="52"/>
      <c r="L894" s="52"/>
      <c r="M894" s="52"/>
    </row>
    <row r="895" spans="1:13">
      <c r="A895" s="34" t="s">
        <v>263</v>
      </c>
      <c r="B895" s="39" t="s">
        <v>264</v>
      </c>
      <c r="C895" s="29"/>
      <c r="D895" s="79"/>
      <c r="E895" s="52"/>
      <c r="F895" s="52"/>
      <c r="G895" s="52"/>
      <c r="H895" s="52"/>
      <c r="I895" s="52"/>
      <c r="J895" s="52"/>
      <c r="K895" s="52"/>
      <c r="L895" s="52"/>
      <c r="M895" s="52"/>
    </row>
    <row r="896" spans="1:13">
      <c r="A896" s="29" t="s">
        <v>265</v>
      </c>
      <c r="B896" s="33" t="s">
        <v>266</v>
      </c>
      <c r="C896" s="29" t="s">
        <v>221</v>
      </c>
      <c r="D896" s="79">
        <v>1</v>
      </c>
      <c r="E896" s="52"/>
      <c r="F896" s="52"/>
      <c r="G896" s="52"/>
      <c r="H896" s="52"/>
      <c r="I896" s="52"/>
      <c r="J896" s="52"/>
      <c r="K896" s="52"/>
      <c r="L896" s="52"/>
      <c r="M896" s="52"/>
    </row>
    <row r="897" spans="1:13">
      <c r="A897" s="29" t="s">
        <v>267</v>
      </c>
      <c r="B897" s="33" t="s">
        <v>268</v>
      </c>
      <c r="C897" s="29" t="s">
        <v>221</v>
      </c>
      <c r="D897" s="79">
        <v>1</v>
      </c>
      <c r="E897" s="52"/>
      <c r="F897" s="52"/>
      <c r="G897" s="52"/>
      <c r="H897" s="52"/>
      <c r="I897" s="52"/>
      <c r="J897" s="52"/>
      <c r="K897" s="52"/>
      <c r="L897" s="52"/>
      <c r="M897" s="52"/>
    </row>
    <row r="898" spans="1:13">
      <c r="A898" s="29" t="s">
        <v>269</v>
      </c>
      <c r="B898" s="33" t="s">
        <v>270</v>
      </c>
      <c r="C898" s="29" t="s">
        <v>221</v>
      </c>
      <c r="D898" s="79">
        <v>1</v>
      </c>
      <c r="E898" s="52"/>
      <c r="F898" s="52"/>
      <c r="G898" s="52"/>
      <c r="H898" s="52"/>
      <c r="I898" s="52"/>
      <c r="J898" s="52"/>
      <c r="K898" s="52"/>
      <c r="L898" s="52"/>
      <c r="M898" s="52"/>
    </row>
    <row r="899" spans="1:13">
      <c r="A899" s="29" t="s">
        <v>271</v>
      </c>
      <c r="B899" s="33" t="s">
        <v>272</v>
      </c>
      <c r="C899" s="29" t="s">
        <v>221</v>
      </c>
      <c r="D899" s="79">
        <v>1</v>
      </c>
      <c r="E899" s="52"/>
      <c r="F899" s="52"/>
      <c r="G899" s="52"/>
      <c r="H899" s="52"/>
      <c r="I899" s="52"/>
      <c r="J899" s="52"/>
      <c r="K899" s="52"/>
      <c r="L899" s="52"/>
      <c r="M899" s="52"/>
    </row>
    <row r="900" spans="1:13">
      <c r="A900" s="34" t="s">
        <v>273</v>
      </c>
      <c r="B900" s="39" t="s">
        <v>274</v>
      </c>
      <c r="C900" s="29"/>
      <c r="D900" s="79"/>
      <c r="E900" s="52"/>
      <c r="F900" s="52"/>
      <c r="G900" s="52"/>
      <c r="H900" s="52"/>
      <c r="I900" s="52"/>
      <c r="J900" s="52"/>
      <c r="K900" s="52"/>
      <c r="L900" s="52"/>
      <c r="M900" s="52"/>
    </row>
    <row r="901" spans="1:13">
      <c r="A901" s="29" t="s">
        <v>275</v>
      </c>
      <c r="B901" s="33" t="s">
        <v>276</v>
      </c>
      <c r="C901" s="29" t="s">
        <v>221</v>
      </c>
      <c r="D901" s="79">
        <v>1</v>
      </c>
      <c r="E901" s="52"/>
      <c r="F901" s="52"/>
      <c r="G901" s="52"/>
      <c r="H901" s="52"/>
      <c r="I901" s="52"/>
      <c r="J901" s="52"/>
      <c r="K901" s="52"/>
      <c r="L901" s="52"/>
      <c r="M901" s="52"/>
    </row>
    <row r="902" spans="1:13">
      <c r="A902" s="34" t="s">
        <v>277</v>
      </c>
      <c r="B902" s="39" t="s">
        <v>278</v>
      </c>
      <c r="C902" s="29"/>
      <c r="D902" s="79"/>
      <c r="E902" s="52"/>
      <c r="F902" s="52"/>
      <c r="G902" s="52"/>
      <c r="H902" s="52"/>
      <c r="I902" s="52"/>
      <c r="J902" s="52"/>
      <c r="K902" s="52"/>
      <c r="L902" s="52"/>
      <c r="M902" s="52"/>
    </row>
    <row r="903" spans="1:13">
      <c r="A903" s="29" t="s">
        <v>279</v>
      </c>
      <c r="B903" s="38" t="s">
        <v>280</v>
      </c>
      <c r="C903" s="29" t="s">
        <v>232</v>
      </c>
      <c r="D903" s="79"/>
      <c r="E903" s="52"/>
      <c r="F903" s="52"/>
      <c r="G903" s="52"/>
      <c r="H903" s="52"/>
      <c r="I903" s="52"/>
      <c r="J903" s="52"/>
      <c r="K903" s="52"/>
      <c r="L903" s="52"/>
      <c r="M903" s="52"/>
    </row>
    <row r="904" spans="1:13">
      <c r="A904" s="44"/>
      <c r="B904" s="96" t="s">
        <v>724</v>
      </c>
      <c r="C904" s="29"/>
      <c r="D904" s="79"/>
      <c r="E904" s="52"/>
      <c r="F904" s="52">
        <v>20</v>
      </c>
      <c r="G904" s="52"/>
      <c r="H904" s="52"/>
      <c r="I904" s="52"/>
      <c r="J904" s="52"/>
      <c r="K904" s="52"/>
      <c r="L904" s="52"/>
      <c r="M904" s="52">
        <f t="shared" ref="M904:M910" si="71">PRODUCT(F904:L904)</f>
        <v>20</v>
      </c>
    </row>
    <row r="905" spans="1:13">
      <c r="A905" s="44"/>
      <c r="B905" s="44"/>
      <c r="C905" s="29"/>
      <c r="D905" s="79"/>
      <c r="E905" s="52"/>
      <c r="F905" s="52"/>
      <c r="G905" s="52"/>
      <c r="H905" s="52"/>
      <c r="I905" s="52"/>
      <c r="J905" s="52"/>
      <c r="K905" s="52"/>
      <c r="L905" s="52"/>
      <c r="M905" s="52"/>
    </row>
    <row r="906" spans="1:13">
      <c r="A906" s="44"/>
      <c r="B906" s="96" t="s">
        <v>731</v>
      </c>
      <c r="C906" s="29"/>
      <c r="D906" s="79"/>
      <c r="E906" s="52"/>
      <c r="F906" s="52">
        <v>3</v>
      </c>
      <c r="G906" s="52"/>
      <c r="H906" s="52"/>
      <c r="I906" s="52"/>
      <c r="J906" s="52"/>
      <c r="K906" s="52"/>
      <c r="L906" s="52"/>
      <c r="M906" s="52">
        <f t="shared" si="71"/>
        <v>3</v>
      </c>
    </row>
    <row r="907" spans="1:13">
      <c r="A907" s="44"/>
      <c r="B907" s="44"/>
      <c r="C907" s="29"/>
      <c r="D907" s="79"/>
      <c r="E907" s="52"/>
      <c r="F907" s="52"/>
      <c r="G907" s="52"/>
      <c r="H907" s="52"/>
      <c r="I907" s="52"/>
      <c r="J907" s="52"/>
      <c r="K907" s="52"/>
      <c r="L907" s="52"/>
      <c r="M907" s="52"/>
    </row>
    <row r="908" spans="1:13">
      <c r="A908" s="44"/>
      <c r="B908" s="96" t="s">
        <v>733</v>
      </c>
      <c r="C908" s="29"/>
      <c r="D908" s="79"/>
      <c r="E908" s="52"/>
      <c r="F908" s="52">
        <v>10</v>
      </c>
      <c r="G908" s="52"/>
      <c r="H908" s="52"/>
      <c r="I908" s="52"/>
      <c r="J908" s="52"/>
      <c r="K908" s="52"/>
      <c r="L908" s="52"/>
      <c r="M908" s="52">
        <f t="shared" si="71"/>
        <v>10</v>
      </c>
    </row>
    <row r="909" spans="1:13">
      <c r="A909" s="44"/>
      <c r="B909" s="44"/>
      <c r="C909" s="29"/>
      <c r="D909" s="79"/>
      <c r="E909" s="52"/>
      <c r="F909" s="52"/>
      <c r="G909" s="52"/>
      <c r="H909" s="52"/>
      <c r="I909" s="52"/>
      <c r="J909" s="52"/>
      <c r="K909" s="52"/>
      <c r="L909" s="52"/>
      <c r="M909" s="52"/>
    </row>
    <row r="910" spans="1:13">
      <c r="A910" s="44"/>
      <c r="B910" s="96" t="s">
        <v>738</v>
      </c>
      <c r="C910" s="29"/>
      <c r="D910" s="79"/>
      <c r="E910" s="52"/>
      <c r="F910" s="52">
        <f>23</f>
        <v>23</v>
      </c>
      <c r="G910" s="52"/>
      <c r="H910" s="52"/>
      <c r="I910" s="52"/>
      <c r="J910" s="52"/>
      <c r="K910" s="52"/>
      <c r="L910" s="52"/>
      <c r="M910" s="52">
        <f t="shared" si="71"/>
        <v>23</v>
      </c>
    </row>
    <row r="911" spans="1:13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>
        <f>SUM(M904:M910)</f>
        <v>56</v>
      </c>
    </row>
    <row r="912" spans="1:13">
      <c r="A912" s="29"/>
      <c r="B912" s="38"/>
      <c r="C912" s="29"/>
      <c r="D912" s="79"/>
      <c r="E912" s="52"/>
      <c r="F912" s="52"/>
      <c r="G912" s="52"/>
      <c r="H912" s="52"/>
      <c r="I912" s="52"/>
      <c r="J912" s="52"/>
      <c r="K912" s="52"/>
      <c r="L912" s="52"/>
      <c r="M912" s="52"/>
    </row>
    <row r="913" spans="1:13">
      <c r="A913" s="29"/>
      <c r="B913" s="38"/>
      <c r="C913" s="29"/>
      <c r="D913" s="79"/>
      <c r="E913" s="52"/>
      <c r="F913" s="52"/>
      <c r="G913" s="52"/>
      <c r="H913" s="52"/>
      <c r="I913" s="52"/>
      <c r="J913" s="52"/>
      <c r="K913" s="52"/>
      <c r="L913" s="52"/>
      <c r="M913" s="52"/>
    </row>
    <row r="914" spans="1:13">
      <c r="A914" s="29"/>
      <c r="B914" s="38"/>
      <c r="C914" s="29"/>
      <c r="D914" s="79"/>
      <c r="E914" s="52"/>
      <c r="F914" s="52"/>
      <c r="G914" s="52"/>
      <c r="H914" s="52"/>
      <c r="I914" s="52"/>
      <c r="J914" s="52"/>
      <c r="K914" s="52"/>
      <c r="L914" s="52"/>
      <c r="M914" s="52"/>
    </row>
    <row r="915" spans="1:13">
      <c r="A915" s="29" t="s">
        <v>281</v>
      </c>
      <c r="B915" s="38" t="s">
        <v>282</v>
      </c>
      <c r="C915" s="29" t="s">
        <v>232</v>
      </c>
      <c r="D915" s="79">
        <v>12</v>
      </c>
      <c r="E915" s="52"/>
      <c r="F915" s="52"/>
      <c r="G915" s="52"/>
      <c r="H915" s="52"/>
      <c r="I915" s="52"/>
      <c r="J915" s="52"/>
      <c r="K915" s="52"/>
      <c r="L915" s="52"/>
      <c r="M915" s="52"/>
    </row>
    <row r="916" spans="1:13">
      <c r="A916" s="34" t="s">
        <v>285</v>
      </c>
      <c r="B916" s="39" t="s">
        <v>286</v>
      </c>
      <c r="C916" s="29"/>
      <c r="D916" s="79"/>
      <c r="E916" s="52"/>
      <c r="F916" s="52"/>
      <c r="G916" s="52"/>
      <c r="H916" s="52"/>
      <c r="I916" s="52"/>
      <c r="J916" s="52"/>
      <c r="K916" s="52"/>
      <c r="L916" s="52"/>
      <c r="M916" s="52"/>
    </row>
    <row r="917" spans="1:13">
      <c r="A917" s="29" t="s">
        <v>287</v>
      </c>
      <c r="B917" s="117" t="s">
        <v>288</v>
      </c>
      <c r="C917" s="29" t="s">
        <v>232</v>
      </c>
      <c r="D917" s="79">
        <v>14</v>
      </c>
      <c r="E917" s="52"/>
      <c r="F917" s="52"/>
      <c r="G917" s="52"/>
      <c r="H917" s="52"/>
      <c r="I917" s="52"/>
      <c r="J917" s="52"/>
      <c r="K917" s="52"/>
      <c r="L917" s="52"/>
      <c r="M917" s="52"/>
    </row>
    <row r="918" spans="1:13">
      <c r="A918" s="29" t="s">
        <v>289</v>
      </c>
      <c r="B918" s="117" t="s">
        <v>290</v>
      </c>
      <c r="C918" s="29" t="s">
        <v>232</v>
      </c>
      <c r="D918" s="79">
        <v>7</v>
      </c>
      <c r="E918" s="52"/>
      <c r="F918" s="52"/>
      <c r="G918" s="52"/>
      <c r="H918" s="52"/>
      <c r="I918" s="52"/>
      <c r="J918" s="52"/>
      <c r="K918" s="52"/>
      <c r="L918" s="52"/>
      <c r="M918" s="52"/>
    </row>
    <row r="919" spans="1:13">
      <c r="A919" s="29" t="s">
        <v>291</v>
      </c>
      <c r="B919" s="40" t="s">
        <v>292</v>
      </c>
      <c r="C919" s="29" t="s">
        <v>232</v>
      </c>
      <c r="D919" s="79">
        <v>1</v>
      </c>
      <c r="E919" s="52"/>
      <c r="F919" s="52"/>
      <c r="G919" s="52"/>
      <c r="H919" s="52"/>
      <c r="I919" s="52"/>
      <c r="J919" s="52"/>
      <c r="K919" s="52"/>
      <c r="L919" s="52"/>
      <c r="M919" s="52"/>
    </row>
    <row r="920" spans="1:13">
      <c r="A920" s="34" t="s">
        <v>293</v>
      </c>
      <c r="B920" s="39" t="s">
        <v>294</v>
      </c>
      <c r="C920" s="29"/>
      <c r="D920" s="79"/>
      <c r="E920" s="52"/>
      <c r="F920" s="52"/>
      <c r="G920" s="52"/>
      <c r="H920" s="52"/>
      <c r="I920" s="52"/>
      <c r="J920" s="52"/>
      <c r="K920" s="52"/>
      <c r="L920" s="52"/>
      <c r="M920" s="52"/>
    </row>
    <row r="921" spans="1:13">
      <c r="A921" s="29" t="s">
        <v>295</v>
      </c>
      <c r="B921" s="40" t="s">
        <v>296</v>
      </c>
      <c r="C921" s="29" t="s">
        <v>232</v>
      </c>
      <c r="D921" s="79">
        <v>32</v>
      </c>
      <c r="E921" s="52"/>
      <c r="F921" s="52"/>
      <c r="G921" s="52"/>
      <c r="H921" s="52"/>
      <c r="I921" s="52"/>
      <c r="J921" s="52"/>
      <c r="K921" s="52"/>
      <c r="L921" s="52"/>
      <c r="M921" s="52"/>
    </row>
    <row r="922" spans="1:13">
      <c r="A922" s="34" t="s">
        <v>297</v>
      </c>
      <c r="B922" s="64" t="s">
        <v>298</v>
      </c>
      <c r="C922" s="29"/>
      <c r="D922" s="79"/>
      <c r="E922" s="52"/>
      <c r="F922" s="52"/>
      <c r="G922" s="52"/>
      <c r="H922" s="52"/>
      <c r="I922" s="52"/>
      <c r="J922" s="52"/>
      <c r="K922" s="52"/>
      <c r="L922" s="52"/>
      <c r="M922" s="52"/>
    </row>
    <row r="923" spans="1:13">
      <c r="A923" s="65" t="s">
        <v>299</v>
      </c>
      <c r="B923" s="117" t="s">
        <v>300</v>
      </c>
      <c r="C923" s="37" t="s">
        <v>232</v>
      </c>
      <c r="D923" s="79">
        <v>23</v>
      </c>
      <c r="E923" s="52"/>
      <c r="F923" s="52"/>
      <c r="G923" s="52"/>
      <c r="H923" s="52"/>
      <c r="I923" s="52"/>
      <c r="J923" s="52"/>
      <c r="K923" s="52"/>
      <c r="L923" s="52"/>
      <c r="M923" s="52"/>
    </row>
    <row r="924" spans="1:13">
      <c r="A924" s="65" t="s">
        <v>301</v>
      </c>
      <c r="B924" s="117" t="s">
        <v>302</v>
      </c>
      <c r="C924" s="37" t="s">
        <v>232</v>
      </c>
      <c r="D924" s="79">
        <v>2</v>
      </c>
      <c r="E924" s="52"/>
      <c r="F924" s="52"/>
      <c r="G924" s="52"/>
      <c r="H924" s="52"/>
      <c r="I924" s="52"/>
      <c r="J924" s="52"/>
      <c r="K924" s="52"/>
      <c r="L924" s="52"/>
      <c r="M924" s="52"/>
    </row>
    <row r="925" spans="1:13">
      <c r="A925" s="65" t="s">
        <v>303</v>
      </c>
      <c r="B925" s="117" t="s">
        <v>304</v>
      </c>
      <c r="C925" s="37" t="s">
        <v>232</v>
      </c>
      <c r="D925" s="79">
        <v>5</v>
      </c>
      <c r="E925" s="52"/>
      <c r="F925" s="52"/>
      <c r="G925" s="52"/>
      <c r="H925" s="52"/>
      <c r="I925" s="52"/>
      <c r="J925" s="52"/>
      <c r="K925" s="52"/>
      <c r="L925" s="52"/>
      <c r="M925" s="52"/>
    </row>
    <row r="926" spans="1:13">
      <c r="A926" s="66" t="s">
        <v>305</v>
      </c>
      <c r="B926" s="39" t="s">
        <v>306</v>
      </c>
      <c r="C926" s="37"/>
      <c r="D926" s="79"/>
      <c r="E926" s="52"/>
      <c r="F926" s="52"/>
      <c r="G926" s="52"/>
      <c r="H926" s="52"/>
      <c r="I926" s="52"/>
      <c r="J926" s="52"/>
      <c r="K926" s="52"/>
      <c r="L926" s="52"/>
      <c r="M926" s="52"/>
    </row>
    <row r="927" spans="1:13">
      <c r="A927" s="142" t="s">
        <v>307</v>
      </c>
      <c r="B927" s="117" t="s">
        <v>308</v>
      </c>
      <c r="C927" s="37" t="s">
        <v>221</v>
      </c>
      <c r="D927" s="79">
        <v>1</v>
      </c>
      <c r="E927" s="52"/>
      <c r="F927" s="52"/>
      <c r="G927" s="52"/>
      <c r="H927" s="52"/>
      <c r="I927" s="52"/>
      <c r="J927" s="52"/>
      <c r="K927" s="52"/>
      <c r="L927" s="52"/>
      <c r="M927" s="52"/>
    </row>
    <row r="928" spans="1:13">
      <c r="A928" s="142" t="s">
        <v>309</v>
      </c>
      <c r="B928" s="117" t="s">
        <v>310</v>
      </c>
      <c r="C928" s="37" t="s">
        <v>232</v>
      </c>
      <c r="D928" s="79">
        <v>10</v>
      </c>
      <c r="E928" s="52"/>
      <c r="F928" s="52"/>
      <c r="G928" s="52"/>
      <c r="H928" s="52"/>
      <c r="I928" s="52"/>
      <c r="J928" s="52"/>
      <c r="K928" s="52"/>
      <c r="L928" s="52"/>
      <c r="M928" s="52"/>
    </row>
    <row r="929" spans="1:13">
      <c r="D929" s="79"/>
      <c r="E929" s="52"/>
      <c r="F929" s="52"/>
      <c r="G929" s="52"/>
      <c r="H929" s="52"/>
      <c r="I929" s="52"/>
      <c r="J929" s="52"/>
      <c r="K929" s="52"/>
      <c r="L929" s="52"/>
      <c r="M929" s="52"/>
    </row>
    <row r="930" spans="1:13">
      <c r="A930" s="29"/>
      <c r="B930" s="143" t="s">
        <v>311</v>
      </c>
      <c r="C930" s="144"/>
      <c r="D930" s="79"/>
      <c r="E930" s="52"/>
      <c r="F930" s="52"/>
      <c r="G930" s="52"/>
      <c r="H930" s="52"/>
      <c r="I930" s="52"/>
      <c r="J930" s="52"/>
      <c r="K930" s="52"/>
      <c r="L930" s="52"/>
      <c r="M930" s="52"/>
    </row>
    <row r="931" spans="1:13">
      <c r="A931" s="29"/>
      <c r="B931" s="32"/>
      <c r="C931" s="31"/>
      <c r="D931" s="79"/>
      <c r="E931" s="52"/>
      <c r="F931" s="52"/>
      <c r="G931" s="52"/>
      <c r="H931" s="52"/>
      <c r="I931" s="52"/>
      <c r="J931" s="52"/>
      <c r="K931" s="52"/>
      <c r="L931" s="52"/>
      <c r="M931" s="52"/>
    </row>
    <row r="932" spans="1:13">
      <c r="A932" s="138" t="s">
        <v>541</v>
      </c>
      <c r="B932" s="139" t="s">
        <v>485</v>
      </c>
      <c r="C932" s="138"/>
      <c r="D932" s="79"/>
      <c r="E932" s="52"/>
      <c r="F932" s="52"/>
      <c r="G932" s="52"/>
      <c r="H932" s="52"/>
      <c r="I932" s="52"/>
      <c r="J932" s="52"/>
      <c r="K932" s="52"/>
      <c r="L932" s="52"/>
      <c r="M932" s="52"/>
    </row>
    <row r="933" spans="1:13">
      <c r="A933" s="29" t="s">
        <v>246</v>
      </c>
      <c r="B933" s="39" t="s">
        <v>247</v>
      </c>
      <c r="C933" s="13" t="s">
        <v>4</v>
      </c>
      <c r="D933" s="79" t="s">
        <v>588</v>
      </c>
      <c r="E933" s="52"/>
      <c r="F933" s="52"/>
      <c r="G933" s="52"/>
      <c r="H933" s="52"/>
      <c r="I933" s="52"/>
      <c r="J933" s="52"/>
      <c r="K933" s="52"/>
      <c r="L933" s="52"/>
      <c r="M933" s="52"/>
    </row>
    <row r="934" spans="1:13">
      <c r="A934" s="34" t="s">
        <v>256</v>
      </c>
      <c r="B934" s="16" t="s">
        <v>542</v>
      </c>
      <c r="C934" s="29"/>
      <c r="D934" s="79"/>
      <c r="E934" s="52"/>
      <c r="F934" s="52"/>
      <c r="G934" s="52"/>
      <c r="H934" s="52"/>
      <c r="I934" s="52"/>
      <c r="J934" s="52"/>
      <c r="K934" s="52"/>
      <c r="L934" s="52"/>
      <c r="M934" s="52"/>
    </row>
    <row r="935" spans="1:13" ht="50.45">
      <c r="A935" s="29" t="s">
        <v>543</v>
      </c>
      <c r="B935" s="33" t="s">
        <v>544</v>
      </c>
      <c r="C935" s="29" t="s">
        <v>221</v>
      </c>
      <c r="D935" s="79">
        <v>1</v>
      </c>
      <c r="E935" s="52"/>
      <c r="F935" s="52"/>
      <c r="G935" s="52"/>
      <c r="H935" s="52"/>
      <c r="I935" s="52"/>
      <c r="J935" s="52"/>
      <c r="K935" s="52"/>
      <c r="L935" s="52"/>
      <c r="M935" s="52"/>
    </row>
    <row r="936" spans="1:13">
      <c r="A936" s="34" t="s">
        <v>260</v>
      </c>
      <c r="B936" s="16" t="s">
        <v>261</v>
      </c>
      <c r="C936" s="29"/>
      <c r="D936" s="79"/>
      <c r="E936" s="52"/>
      <c r="F936" s="52"/>
      <c r="G936" s="52"/>
      <c r="H936" s="52"/>
      <c r="I936" s="52"/>
      <c r="J936" s="52"/>
      <c r="K936" s="52"/>
      <c r="L936" s="52"/>
      <c r="M936" s="52"/>
    </row>
    <row r="937" spans="1:13">
      <c r="A937" s="34" t="s">
        <v>260</v>
      </c>
      <c r="B937" s="19" t="s">
        <v>545</v>
      </c>
      <c r="C937" s="29" t="s">
        <v>221</v>
      </c>
      <c r="D937" s="79">
        <v>1</v>
      </c>
      <c r="E937" s="52"/>
      <c r="F937" s="52"/>
      <c r="G937" s="52"/>
      <c r="H937" s="52"/>
      <c r="I937" s="52"/>
      <c r="J937" s="52"/>
      <c r="K937" s="52"/>
      <c r="L937" s="52"/>
      <c r="M937" s="52"/>
    </row>
    <row r="938" spans="1:13">
      <c r="A938" s="34" t="s">
        <v>263</v>
      </c>
      <c r="B938" s="39" t="s">
        <v>264</v>
      </c>
      <c r="C938" s="29"/>
      <c r="D938" s="79"/>
      <c r="E938" s="52"/>
      <c r="F938" s="52"/>
      <c r="G938" s="52"/>
      <c r="H938" s="52"/>
      <c r="I938" s="52"/>
      <c r="J938" s="52"/>
      <c r="K938" s="52"/>
      <c r="L938" s="52"/>
      <c r="M938" s="52"/>
    </row>
    <row r="939" spans="1:13">
      <c r="A939" s="29" t="s">
        <v>265</v>
      </c>
      <c r="B939" s="19" t="s">
        <v>266</v>
      </c>
      <c r="C939" s="29" t="s">
        <v>221</v>
      </c>
      <c r="D939" s="79">
        <v>1</v>
      </c>
      <c r="E939" s="52"/>
      <c r="F939" s="52"/>
      <c r="G939" s="52"/>
      <c r="H939" s="52"/>
      <c r="I939" s="52"/>
      <c r="J939" s="52"/>
      <c r="K939" s="52"/>
      <c r="L939" s="52"/>
      <c r="M939" s="52"/>
    </row>
    <row r="940" spans="1:13">
      <c r="A940" s="29" t="s">
        <v>267</v>
      </c>
      <c r="B940" s="33" t="s">
        <v>268</v>
      </c>
      <c r="C940" s="29" t="s">
        <v>221</v>
      </c>
      <c r="D940" s="79">
        <v>1</v>
      </c>
      <c r="E940" s="52"/>
      <c r="F940" s="52"/>
      <c r="G940" s="52"/>
      <c r="H940" s="52"/>
      <c r="I940" s="52"/>
      <c r="J940" s="52"/>
      <c r="K940" s="52"/>
      <c r="L940" s="52"/>
      <c r="M940" s="52"/>
    </row>
    <row r="941" spans="1:13">
      <c r="A941" s="29" t="s">
        <v>269</v>
      </c>
      <c r="B941" s="33" t="s">
        <v>546</v>
      </c>
      <c r="C941" s="29" t="s">
        <v>221</v>
      </c>
      <c r="D941" s="79">
        <v>1</v>
      </c>
      <c r="E941" s="52"/>
      <c r="F941" s="52"/>
      <c r="G941" s="52"/>
      <c r="H941" s="52"/>
      <c r="I941" s="52"/>
      <c r="J941" s="52"/>
      <c r="K941" s="52"/>
      <c r="L941" s="52"/>
      <c r="M941" s="52"/>
    </row>
    <row r="942" spans="1:13">
      <c r="A942" s="29" t="s">
        <v>271</v>
      </c>
      <c r="B942" s="33" t="s">
        <v>272</v>
      </c>
      <c r="C942" s="29" t="s">
        <v>221</v>
      </c>
      <c r="D942" s="79">
        <v>1</v>
      </c>
      <c r="E942" s="52"/>
      <c r="F942" s="52"/>
      <c r="G942" s="52"/>
      <c r="H942" s="52"/>
      <c r="I942" s="52"/>
      <c r="J942" s="52"/>
      <c r="K942" s="52"/>
      <c r="L942" s="52"/>
      <c r="M942" s="52"/>
    </row>
    <row r="943" spans="1:13">
      <c r="A943" s="34" t="s">
        <v>277</v>
      </c>
      <c r="B943" s="39" t="s">
        <v>278</v>
      </c>
      <c r="C943" s="29"/>
      <c r="D943" s="79"/>
      <c r="E943" s="52"/>
      <c r="F943" s="52"/>
      <c r="G943" s="52"/>
      <c r="H943" s="52"/>
      <c r="I943" s="52"/>
      <c r="J943" s="52"/>
      <c r="K943" s="52"/>
      <c r="L943" s="52"/>
      <c r="M943" s="52"/>
    </row>
    <row r="944" spans="1:13">
      <c r="A944" s="34"/>
      <c r="B944" s="60"/>
      <c r="C944" s="29"/>
      <c r="D944" s="79"/>
      <c r="E944" s="52"/>
      <c r="F944" s="52"/>
      <c r="G944" s="52"/>
      <c r="H944" s="52"/>
      <c r="I944" s="52"/>
      <c r="J944" s="52"/>
      <c r="K944" s="52"/>
      <c r="L944" s="52"/>
      <c r="M944" s="52"/>
    </row>
    <row r="945" spans="1:13">
      <c r="A945" s="29" t="s">
        <v>283</v>
      </c>
      <c r="B945" s="145" t="s">
        <v>284</v>
      </c>
      <c r="C945" s="29" t="s">
        <v>232</v>
      </c>
      <c r="D945" s="79">
        <v>32</v>
      </c>
      <c r="E945" s="52"/>
      <c r="F945" s="52"/>
      <c r="G945" s="52"/>
      <c r="H945" s="52"/>
      <c r="I945" s="52"/>
      <c r="J945" s="52"/>
      <c r="K945" s="52"/>
      <c r="L945" s="52"/>
      <c r="M945" s="52"/>
    </row>
    <row r="946" spans="1:13">
      <c r="A946" s="34" t="s">
        <v>285</v>
      </c>
      <c r="B946" s="39" t="s">
        <v>286</v>
      </c>
      <c r="C946" s="29"/>
      <c r="D946" s="79"/>
      <c r="E946" s="52"/>
      <c r="F946" s="52"/>
      <c r="G946" s="52"/>
      <c r="H946" s="52"/>
      <c r="I946" s="52"/>
      <c r="J946" s="52"/>
      <c r="K946" s="52"/>
      <c r="L946" s="52"/>
      <c r="M946" s="52"/>
    </row>
    <row r="947" spans="1:13">
      <c r="A947" s="29" t="s">
        <v>287</v>
      </c>
      <c r="B947" s="40" t="s">
        <v>288</v>
      </c>
      <c r="C947" s="29" t="s">
        <v>232</v>
      </c>
      <c r="D947" s="79">
        <v>11</v>
      </c>
      <c r="E947" s="52"/>
      <c r="F947" s="52"/>
      <c r="G947" s="52"/>
      <c r="H947" s="52"/>
      <c r="I947" s="52"/>
      <c r="J947" s="52"/>
      <c r="K947" s="52"/>
      <c r="L947" s="52"/>
      <c r="M947" s="52"/>
    </row>
    <row r="948" spans="1:13">
      <c r="A948" s="29" t="s">
        <v>289</v>
      </c>
      <c r="B948" s="40" t="s">
        <v>290</v>
      </c>
      <c r="C948" s="29" t="s">
        <v>232</v>
      </c>
      <c r="D948" s="79">
        <v>3</v>
      </c>
      <c r="E948" s="52"/>
      <c r="F948" s="52"/>
      <c r="G948" s="52"/>
      <c r="H948" s="52"/>
      <c r="I948" s="52"/>
      <c r="J948" s="52"/>
      <c r="K948" s="52"/>
      <c r="L948" s="52"/>
      <c r="M948" s="52"/>
    </row>
    <row r="949" spans="1:13">
      <c r="A949" s="29" t="s">
        <v>291</v>
      </c>
      <c r="B949" s="40" t="s">
        <v>547</v>
      </c>
      <c r="C949" s="29" t="s">
        <v>232</v>
      </c>
      <c r="D949" s="79">
        <v>4</v>
      </c>
      <c r="E949" s="52"/>
      <c r="F949" s="52"/>
      <c r="G949" s="52"/>
      <c r="H949" s="52"/>
      <c r="I949" s="52"/>
      <c r="J949" s="52"/>
      <c r="K949" s="52"/>
      <c r="L949" s="52"/>
      <c r="M949" s="52"/>
    </row>
    <row r="950" spans="1:13">
      <c r="A950" s="29" t="s">
        <v>548</v>
      </c>
      <c r="B950" s="40" t="s">
        <v>549</v>
      </c>
      <c r="C950" s="29" t="s">
        <v>232</v>
      </c>
      <c r="D950" s="79">
        <v>1</v>
      </c>
      <c r="E950" s="52"/>
      <c r="F950" s="52"/>
      <c r="G950" s="52"/>
      <c r="H950" s="52"/>
      <c r="I950" s="52"/>
      <c r="J950" s="52"/>
      <c r="K950" s="52"/>
      <c r="L950" s="52"/>
      <c r="M950" s="52"/>
    </row>
    <row r="951" spans="1:13">
      <c r="A951" s="34" t="s">
        <v>293</v>
      </c>
      <c r="B951" s="39" t="s">
        <v>294</v>
      </c>
      <c r="C951" s="29"/>
      <c r="D951" s="79"/>
      <c r="E951" s="52"/>
      <c r="F951" s="52"/>
      <c r="G951" s="52"/>
      <c r="H951" s="52"/>
      <c r="I951" s="52"/>
      <c r="J951" s="52"/>
      <c r="K951" s="52"/>
      <c r="L951" s="52"/>
      <c r="M951" s="52"/>
    </row>
    <row r="952" spans="1:13">
      <c r="A952" s="29" t="s">
        <v>295</v>
      </c>
      <c r="B952" s="40" t="s">
        <v>296</v>
      </c>
      <c r="C952" s="29" t="s">
        <v>232</v>
      </c>
      <c r="D952" s="79">
        <v>50</v>
      </c>
      <c r="E952" s="52"/>
      <c r="F952" s="52"/>
      <c r="G952" s="52"/>
      <c r="H952" s="52"/>
      <c r="I952" s="52"/>
      <c r="J952" s="52"/>
      <c r="K952" s="52"/>
      <c r="L952" s="52"/>
      <c r="M952" s="52"/>
    </row>
    <row r="953" spans="1:13">
      <c r="A953" s="34" t="s">
        <v>297</v>
      </c>
      <c r="B953" s="64" t="s">
        <v>298</v>
      </c>
      <c r="C953" s="29"/>
      <c r="D953" s="79"/>
      <c r="E953" s="52"/>
      <c r="F953" s="52"/>
      <c r="G953" s="52"/>
      <c r="H953" s="52"/>
      <c r="I953" s="52"/>
      <c r="J953" s="52"/>
      <c r="K953" s="52"/>
      <c r="L953" s="52"/>
      <c r="M953" s="52"/>
    </row>
    <row r="954" spans="1:13">
      <c r="A954" s="65" t="s">
        <v>299</v>
      </c>
      <c r="B954" s="117" t="s">
        <v>300</v>
      </c>
      <c r="C954" s="29" t="s">
        <v>232</v>
      </c>
      <c r="D954" s="79">
        <v>20</v>
      </c>
      <c r="E954" s="52"/>
      <c r="F954" s="52"/>
      <c r="G954" s="52"/>
      <c r="H954" s="52"/>
      <c r="I954" s="52"/>
      <c r="J954" s="52"/>
      <c r="K954" s="52"/>
      <c r="L954" s="52"/>
      <c r="M954" s="52"/>
    </row>
    <row r="955" spans="1:13">
      <c r="A955" s="65" t="s">
        <v>301</v>
      </c>
      <c r="B955" s="117" t="s">
        <v>302</v>
      </c>
      <c r="C955" s="29" t="s">
        <v>232</v>
      </c>
      <c r="D955" s="79">
        <v>2</v>
      </c>
      <c r="E955" s="52"/>
      <c r="F955" s="52"/>
      <c r="G955" s="52"/>
      <c r="H955" s="52"/>
      <c r="I955" s="52"/>
      <c r="J955" s="52"/>
      <c r="K955" s="52"/>
      <c r="L955" s="52"/>
      <c r="M955" s="52"/>
    </row>
    <row r="956" spans="1:13">
      <c r="A956" s="65" t="s">
        <v>303</v>
      </c>
      <c r="B956" s="117" t="s">
        <v>304</v>
      </c>
      <c r="C956" s="29" t="s">
        <v>232</v>
      </c>
      <c r="D956" s="79">
        <v>10</v>
      </c>
      <c r="E956" s="52"/>
      <c r="F956" s="52"/>
      <c r="G956" s="52"/>
      <c r="H956" s="52"/>
      <c r="I956" s="52"/>
      <c r="J956" s="52"/>
      <c r="K956" s="52"/>
      <c r="L956" s="52"/>
      <c r="M956" s="52"/>
    </row>
    <row r="957" spans="1:13">
      <c r="A957" s="66" t="s">
        <v>305</v>
      </c>
      <c r="B957" s="146" t="s">
        <v>550</v>
      </c>
      <c r="C957" s="29"/>
      <c r="D957" s="79"/>
      <c r="E957" s="52"/>
      <c r="F957" s="52"/>
      <c r="G957" s="52"/>
      <c r="H957" s="52"/>
      <c r="I957" s="52"/>
      <c r="J957" s="52"/>
      <c r="K957" s="52"/>
      <c r="L957" s="52"/>
      <c r="M957" s="52"/>
    </row>
    <row r="958" spans="1:13">
      <c r="A958" s="142" t="s">
        <v>307</v>
      </c>
      <c r="B958" s="117" t="s">
        <v>308</v>
      </c>
      <c r="C958" s="29" t="s">
        <v>221</v>
      </c>
      <c r="D958" s="79">
        <v>1</v>
      </c>
      <c r="E958" s="52"/>
      <c r="F958" s="52"/>
      <c r="G958" s="52"/>
      <c r="H958" s="52"/>
      <c r="I958" s="52"/>
      <c r="J958" s="52"/>
      <c r="K958" s="52"/>
      <c r="L958" s="52"/>
      <c r="M958" s="52"/>
    </row>
    <row r="959" spans="1:13">
      <c r="A959" s="142" t="s">
        <v>309</v>
      </c>
      <c r="B959" s="117" t="s">
        <v>310</v>
      </c>
      <c r="C959" s="29" t="s">
        <v>232</v>
      </c>
      <c r="D959" s="79">
        <v>34</v>
      </c>
      <c r="E959" s="52"/>
      <c r="F959" s="52"/>
      <c r="G959" s="52"/>
      <c r="H959" s="52"/>
      <c r="I959" s="52"/>
      <c r="J959" s="52"/>
      <c r="K959" s="52"/>
      <c r="L959" s="52"/>
      <c r="M959" s="52"/>
    </row>
    <row r="960" spans="1:13">
      <c r="A960" s="60"/>
      <c r="B960" s="143" t="s">
        <v>551</v>
      </c>
      <c r="C960" s="144"/>
      <c r="D960" s="147"/>
      <c r="E960" s="52"/>
      <c r="F960" s="52"/>
      <c r="G960" s="52"/>
      <c r="H960" s="52"/>
      <c r="I960" s="52"/>
      <c r="J960" s="52"/>
      <c r="K960" s="52"/>
      <c r="L960" s="52"/>
      <c r="M960" s="52"/>
    </row>
    <row r="961" spans="2:13">
      <c r="B961" s="148" t="s">
        <v>312</v>
      </c>
      <c r="C961" s="149"/>
      <c r="D961" s="150"/>
      <c r="E961" s="52"/>
      <c r="F961" s="52"/>
      <c r="G961" s="52"/>
      <c r="H961" s="52"/>
      <c r="I961" s="52"/>
      <c r="J961" s="52"/>
      <c r="K961" s="52"/>
      <c r="L961" s="52"/>
      <c r="M961" s="52"/>
    </row>
  </sheetData>
  <mergeCells count="7">
    <mergeCell ref="B538:B539"/>
    <mergeCell ref="B4:D4"/>
    <mergeCell ref="B6:D6"/>
    <mergeCell ref="B482:B488"/>
    <mergeCell ref="B491:B496"/>
    <mergeCell ref="B499:B502"/>
    <mergeCell ref="B536:B53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7639-E03C-4B1F-B2D1-0316CFBDC36D}">
  <dimension ref="A5:C15"/>
  <sheetViews>
    <sheetView workbookViewId="0">
      <selection activeCell="I17" sqref="I17"/>
    </sheetView>
  </sheetViews>
  <sheetFormatPr defaultColWidth="11.42578125" defaultRowHeight="14.45"/>
  <cols>
    <col min="1" max="1" width="37.85546875" customWidth="1"/>
    <col min="2" max="2" width="16.42578125" style="172" customWidth="1"/>
  </cols>
  <sheetData>
    <row r="5" spans="1:3">
      <c r="A5" t="s">
        <v>815</v>
      </c>
    </row>
    <row r="11" spans="1:3">
      <c r="A11" t="s">
        <v>816</v>
      </c>
    </row>
    <row r="12" spans="1:3">
      <c r="A12" s="171" t="s">
        <v>608</v>
      </c>
      <c r="B12" s="172">
        <f>'DQE Bloc MT_RDC_TF'!F177</f>
        <v>0</v>
      </c>
      <c r="C12">
        <v>272953.46000000002</v>
      </c>
    </row>
    <row r="13" spans="1:3">
      <c r="A13" s="171" t="s">
        <v>817</v>
      </c>
      <c r="B13" s="172">
        <f>'DQE Bloc MT_Etage_TC1'!F131</f>
        <v>0</v>
      </c>
      <c r="C13">
        <v>66699.509999999995</v>
      </c>
    </row>
    <row r="14" spans="1:3">
      <c r="A14" s="171" t="s">
        <v>602</v>
      </c>
      <c r="B14" s="172">
        <f>'DQE Bloc MT_Etage_TC2'!F144</f>
        <v>0</v>
      </c>
      <c r="C14">
        <v>93859.49</v>
      </c>
    </row>
    <row r="15" spans="1:3">
      <c r="B15" s="172">
        <f>SUM(B12:B14)</f>
        <v>0</v>
      </c>
      <c r="C15">
        <v>433512.46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A4043F4EE0CDC540B158836C2624A883" ma:contentTypeVersion="28" ma:contentTypeDescription="" ma:contentTypeScope="" ma:versionID="cb0546f59012d8763916cc289691a127">
  <xsd:schema xmlns:xsd="http://www.w3.org/2001/XMLSchema" xmlns:xs="http://www.w3.org/2001/XMLSchema" xmlns:p="http://schemas.microsoft.com/office/2006/metadata/properties" xmlns:ns2="702fbd75-83ea-491b-9326-cd04ce73097a" xmlns:ns3="14a9c00f-d9e3-4eb9-aad3-f69239d17d9c" xmlns:ns4="508ba6eb-9e09-4fd5-92f2-2d9921329f2d" xmlns:ns5="f1355429-0113-487c-97a9-010c6347dc97" targetNamespace="http://schemas.microsoft.com/office/2006/metadata/properties" ma:root="true" ma:fieldsID="232df56d03f441201131a7c663bb62bb" ns2:_="" ns3:_="" ns4:_="" ns5:_="">
    <xsd:import namespace="702fbd75-83ea-491b-9326-cd04ce73097a"/>
    <xsd:import namespace="14a9c00f-d9e3-4eb9-aad3-f69239d17d9c"/>
    <xsd:import namespace="508ba6eb-9e09-4fd5-92f2-2d9921329f2d"/>
    <xsd:import namespace="f1355429-0113-487c-97a9-010c6347dc9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OCR" minOccurs="0"/>
                <xsd:element ref="ns5:MediaServiceDateTaken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55429-0113-487c-97a9-010c6347d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2fbd75-83ea-491b-9326-cd04ce73097a">
      <Value>6</Value>
      <Value>992</Value>
      <Value>415</Value>
      <Value>1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BDI23005</TermName>
          <TermId xmlns="http://schemas.microsoft.com/office/infopath/2007/PartnerControls">95a7fbe3-fe60-4dd7-aa8a-3c17c3d4809c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cf76f155ced4ddcb4097134ff3c332f xmlns="f1355429-0113-487c-97a9-010c6347dc97">
      <Terms xmlns="http://schemas.microsoft.com/office/infopath/2007/PartnerControls"/>
    </lcf76f155ced4ddcb4097134ff3c332f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BDI23005-10080</TermName>
          <TermId xmlns="http://schemas.microsoft.com/office/infopath/2007/PartnerControls">c09f1a9a-27ed-4ef9-b2e2-24a6541584b7</TermId>
        </TermInfo>
      </Terms>
    </l9d65098618b4a8fbbe87718e7187e6b>
    <_dlc_DocId xmlns="508ba6eb-9e09-4fd5-92f2-2d9921329f2d">BDIENABEL-1032857603-93997</_dlc_DocId>
    <_dlc_DocIdUrl xmlns="508ba6eb-9e09-4fd5-92f2-2d9921329f2d">
      <Url>https://enabelbe.sharepoint.com/sites/BDI/_layouts/15/DocIdRedir.aspx?ID=BDIENABEL-1032857603-93997</Url>
      <Description>BDIENABEL-1032857603-93997</Description>
    </_dlc_DocIdUrl>
  </documentManagement>
</p:properties>
</file>

<file path=customXml/itemProps1.xml><?xml version="1.0" encoding="utf-8"?>
<ds:datastoreItem xmlns:ds="http://schemas.openxmlformats.org/officeDocument/2006/customXml" ds:itemID="{9FBECF68-C792-4B8D-8A9A-642C507081F5}"/>
</file>

<file path=customXml/itemProps2.xml><?xml version="1.0" encoding="utf-8"?>
<ds:datastoreItem xmlns:ds="http://schemas.openxmlformats.org/officeDocument/2006/customXml" ds:itemID="{FFC06934-C506-4BC2-B77E-C43E81BF9F9F}"/>
</file>

<file path=customXml/itemProps3.xml><?xml version="1.0" encoding="utf-8"?>
<ds:datastoreItem xmlns:ds="http://schemas.openxmlformats.org/officeDocument/2006/customXml" ds:itemID="{2F4769F9-CAE6-41C6-A02E-8FFBFA62FB07}"/>
</file>

<file path=customXml/itemProps4.xml><?xml version="1.0" encoding="utf-8"?>
<ds:datastoreItem xmlns:ds="http://schemas.openxmlformats.org/officeDocument/2006/customXml" ds:itemID="{A7CB16AC-9E88-4A57-9C70-A1CCD26671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MFURANZIMA, Aimable</dc:creator>
  <cp:keywords/>
  <dc:description/>
  <cp:lastModifiedBy>NININAHAZWE, Francine</cp:lastModifiedBy>
  <cp:revision/>
  <dcterms:created xsi:type="dcterms:W3CDTF">2025-08-11T11:33:17Z</dcterms:created>
  <dcterms:modified xsi:type="dcterms:W3CDTF">2025-09-22T06:32:35Z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0x01010084FDA68FEA25C847A6128BBA7C1A6EC100A4043F4EE0CDC540B158836C2624A883</vt:lpwstr>
  </property>
  <property fmtid="{D5CDD505-2E9C-101B-9397-08002B2CF9AE}" pid="3" name="Document_Language">
    <vt:lpwstr>6</vt:lpwstr>
  </property>
  <property fmtid="{D5CDD505-2E9C-101B-9397-08002B2CF9AE}" pid="4" name="Country">
    <vt:lpwstr>1;#BDI|6a9dcac3-72aa-4e48-8d07-6a290ee11ae9</vt:lpwstr>
  </property>
  <property fmtid="{D5CDD505-2E9C-101B-9397-08002B2CF9AE}" pid="5" name="Contract_reference">
    <vt:lpwstr>992</vt:lpwstr>
  </property>
  <property fmtid="{D5CDD505-2E9C-101B-9397-08002B2CF9AE}" pid="6" name="Project_code">
    <vt:lpwstr>415</vt:lpwstr>
  </property>
  <property fmtid="{D5CDD505-2E9C-101B-9397-08002B2CF9AE}" pid="7" name="_dlc_DocIdItemGuid">
    <vt:lpwstr>0f263100-f650-40be-ae58-5df408ce9e8a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</Properties>
</file>