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https://enabelbe.sharepoint.com/sites/TZA/Contracts/21_Public_Contracts/TZA22003_Wezesha-Binti/TZA22003-10371_Construction of 120 girl’s dormitories and 5 boys WASH facilities in Kigoma region/3_Launch/For publication/"/>
    </mc:Choice>
  </mc:AlternateContent>
  <xr:revisionPtr revIDLastSave="39" documentId="8_{808B3692-8926-4A71-AA96-0F5E1FC4EACB}" xr6:coauthVersionLast="47" xr6:coauthVersionMax="47" xr10:uidLastSave="{BFE3A993-BF57-4959-8A0C-5AE25F7E6AD2}"/>
  <bookViews>
    <workbookView xWindow="-110" yWindow="-110" windowWidth="19420" windowHeight="10300" firstSheet="1" activeTab="1" xr2:uid="{00000000-000D-0000-FFFF-FFFF00000000}"/>
  </bookViews>
  <sheets>
    <sheet name="Sheet1" sheetId="21" state="hidden" r:id="rId1"/>
    <sheet name="SUMMARY" sheetId="20" r:id="rId2"/>
    <sheet name="120 GIRLS DORMITORIES-2 schools" sheetId="22" r:id="rId3"/>
    <sheet name="BOYS WASH FACILITIES- 5 schools" sheetId="23" r:id="rId4"/>
  </sheets>
  <definedNames>
    <definedName name="_xlnm.Print_Area" localSheetId="2">'120 GIRLS DORMITORIES-2 schools'!$B$2:$G$353</definedName>
    <definedName name="_xlnm.Print_Titles" localSheetId="2">'120 GIRLS DORMITORIES-2 schools'!$3:$3</definedName>
    <definedName name="_xlnm.Print_Titles" localSheetId="3">'BOYS WASH FACILITIES- 5 schools'!$3:$3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3" l="1"/>
  <c r="C158" i="23"/>
  <c r="E145" i="23"/>
  <c r="E144" i="23"/>
  <c r="E143" i="23"/>
  <c r="E142" i="23"/>
  <c r="E140" i="23"/>
  <c r="E139" i="23"/>
  <c r="E115" i="23"/>
  <c r="E35" i="23"/>
  <c r="E296" i="22" l="1"/>
  <c r="C156" i="23"/>
  <c r="C134" i="23"/>
  <c r="C132" i="23"/>
  <c r="C130" i="23"/>
  <c r="C128" i="23"/>
  <c r="C126" i="23"/>
  <c r="C333" i="22" l="1"/>
  <c r="E281" i="22"/>
  <c r="E280" i="22"/>
  <c r="E279" i="22"/>
  <c r="E278" i="22"/>
  <c r="E276" i="22"/>
  <c r="E275" i="22"/>
  <c r="E159" i="22"/>
  <c r="E158" i="22"/>
  <c r="E157" i="22"/>
  <c r="E148" i="22"/>
  <c r="E147" i="22"/>
  <c r="E146" i="22"/>
  <c r="E54" i="22" l="1"/>
  <c r="E53" i="22"/>
  <c r="E52" i="22"/>
  <c r="E48" i="22"/>
  <c r="E41" i="22"/>
  <c r="E35" i="22"/>
  <c r="E36" i="22"/>
  <c r="E26" i="22"/>
  <c r="E25" i="22"/>
  <c r="E22" i="22"/>
  <c r="E20" i="22"/>
  <c r="E21" i="22" s="1"/>
  <c r="C345" i="22" l="1"/>
  <c r="C343" i="22"/>
  <c r="C341" i="22"/>
  <c r="C339" i="22"/>
  <c r="C337" i="22"/>
  <c r="C335" i="22"/>
  <c r="E310" i="22"/>
  <c r="E293" i="22"/>
  <c r="C269" i="22"/>
  <c r="C267" i="22"/>
  <c r="C265" i="22"/>
  <c r="C263" i="22"/>
  <c r="E252" i="22"/>
  <c r="E244" i="22"/>
  <c r="AV163" i="22"/>
  <c r="AV156" i="22"/>
  <c r="AX141" i="22"/>
  <c r="AX140" i="22"/>
  <c r="AX139" i="22"/>
  <c r="C139" i="22"/>
  <c r="AX138" i="22"/>
  <c r="AX137" i="22"/>
  <c r="C137" i="22"/>
  <c r="AX136" i="22"/>
  <c r="AX135" i="22"/>
  <c r="C135" i="22"/>
  <c r="AX134" i="22"/>
  <c r="AX133" i="22"/>
  <c r="AX132" i="22"/>
  <c r="AX131" i="22"/>
  <c r="C131" i="22"/>
  <c r="AX130" i="22"/>
  <c r="AX129" i="22"/>
  <c r="C129" i="22"/>
  <c r="AX128" i="22"/>
  <c r="AX127" i="22"/>
  <c r="C127" i="22"/>
  <c r="AX126" i="22"/>
  <c r="AX125" i="22"/>
  <c r="C125" i="22"/>
  <c r="AX124" i="22"/>
  <c r="AX123" i="22"/>
  <c r="C123" i="22"/>
  <c r="AX122" i="22"/>
  <c r="AX121" i="22"/>
  <c r="AX120" i="22"/>
  <c r="AX119" i="22"/>
  <c r="AX118" i="22"/>
  <c r="AX117" i="22"/>
  <c r="AX116" i="22"/>
  <c r="AX115" i="22"/>
  <c r="AX114" i="22"/>
  <c r="AX113" i="22"/>
  <c r="AX112" i="22"/>
  <c r="AX111" i="22"/>
  <c r="AX110" i="22"/>
  <c r="AX109" i="22"/>
  <c r="AX108" i="22"/>
  <c r="AX107" i="22"/>
  <c r="AX106" i="22"/>
  <c r="AX105" i="22"/>
  <c r="AX104" i="22"/>
  <c r="AX103" i="22"/>
  <c r="AX102" i="22"/>
  <c r="AX101" i="22"/>
  <c r="AX100" i="22"/>
  <c r="AX99" i="22"/>
  <c r="AX98" i="22"/>
  <c r="AX97" i="22"/>
  <c r="AX96" i="22"/>
  <c r="AX95" i="22"/>
  <c r="AX94" i="22"/>
  <c r="AX93" i="22"/>
  <c r="AX92" i="22"/>
  <c r="AX91" i="22"/>
  <c r="AX90" i="22"/>
  <c r="AX89" i="22"/>
  <c r="AX88" i="22"/>
  <c r="AX87" i="22"/>
  <c r="AX86" i="22"/>
  <c r="AX85" i="22"/>
  <c r="AX84" i="22"/>
  <c r="AX83" i="22"/>
  <c r="AX82" i="22"/>
  <c r="AX81" i="22"/>
  <c r="AX80" i="22"/>
  <c r="AX79" i="22"/>
  <c r="AX78" i="22"/>
  <c r="AX77" i="22"/>
  <c r="AX76" i="22"/>
  <c r="AX75" i="22"/>
  <c r="AX74" i="22"/>
  <c r="AX73" i="22"/>
  <c r="AX72" i="22"/>
  <c r="AX71" i="22"/>
  <c r="AX287" i="22"/>
  <c r="AX69" i="22"/>
  <c r="AX66" i="22"/>
  <c r="AX65" i="22"/>
  <c r="AX64" i="22"/>
  <c r="AX63" i="22"/>
  <c r="AX62" i="22"/>
  <c r="AX61" i="22"/>
  <c r="AX60" i="22"/>
  <c r="AX59" i="22"/>
  <c r="AX57" i="22"/>
  <c r="AX56" i="22"/>
  <c r="AX55" i="22"/>
  <c r="AX51" i="22"/>
  <c r="AX45" i="22"/>
  <c r="AX44" i="22"/>
  <c r="AX43" i="22"/>
  <c r="AX42" i="22"/>
  <c r="AX41" i="22"/>
  <c r="AX40" i="22"/>
  <c r="AX39" i="22"/>
  <c r="AX38" i="22"/>
  <c r="AX37" i="22"/>
  <c r="AX36" i="22"/>
  <c r="AX35" i="22"/>
  <c r="AX33" i="22"/>
  <c r="AX32" i="22"/>
  <c r="AX31" i="22"/>
  <c r="AX27" i="22"/>
  <c r="AX26" i="22"/>
  <c r="AX25" i="22"/>
  <c r="AX24" i="22"/>
  <c r="AX23" i="22"/>
  <c r="AX22" i="22"/>
  <c r="AX21" i="22"/>
  <c r="AX20" i="22"/>
  <c r="BH19" i="22"/>
  <c r="AX19" i="22"/>
  <c r="AX18" i="22"/>
  <c r="AX17" i="22"/>
  <c r="AX16" i="22"/>
  <c r="G11" i="22"/>
  <c r="G10" i="22"/>
  <c r="G9" i="22"/>
  <c r="G8" i="22"/>
  <c r="G7" i="22"/>
  <c r="BH20" i="22" l="1"/>
  <c r="BH21" i="22" s="1"/>
  <c r="E29" i="22"/>
  <c r="AX28" i="22"/>
  <c r="AX30" i="22"/>
  <c r="AX29" i="22" l="1"/>
</calcChain>
</file>

<file path=xl/sharedStrings.xml><?xml version="1.0" encoding="utf-8"?>
<sst xmlns="http://schemas.openxmlformats.org/spreadsheetml/2006/main" count="908" uniqueCount="352">
  <si>
    <r>
      <rPr>
        <b/>
        <u/>
        <sz val="11"/>
        <color theme="1"/>
        <rFont val="Cambria"/>
        <family val="1"/>
      </rPr>
      <t>LOT 3:</t>
    </r>
    <r>
      <rPr>
        <b/>
        <sz val="11"/>
        <color theme="1"/>
        <rFont val="Cambria"/>
        <family val="1"/>
      </rPr>
      <t xml:space="preserve"> Kibondo DC - Construction of two 120-girl's dormitories and five boys WASH facilities </t>
    </r>
  </si>
  <si>
    <t xml:space="preserve">Date: </t>
  </si>
  <si>
    <t xml:space="preserve">SUMMARY </t>
  </si>
  <si>
    <t>S/N</t>
  </si>
  <si>
    <t>Item description</t>
  </si>
  <si>
    <t>Unit</t>
  </si>
  <si>
    <t>Qnt</t>
  </si>
  <si>
    <t>Unit Cost (Euros)</t>
  </si>
  <si>
    <t>Total (Euros)</t>
  </si>
  <si>
    <t xml:space="preserve"> Construction of 120 Girl's Dormitory -Kumsenga sec and Kumgogo secondary</t>
  </si>
  <si>
    <t>Nos</t>
  </si>
  <si>
    <t>Construction of 5 boys WASH Facilities</t>
  </si>
  <si>
    <t>TOTAL (EUROS)</t>
  </si>
  <si>
    <t>VAT (EUROS)</t>
  </si>
  <si>
    <t>Total VAT Exclusive (Euros)</t>
  </si>
  <si>
    <t>Total VAT Exclusive (TZS)</t>
  </si>
  <si>
    <t>Bill of Quantities  For the Construction of addition 120 girls dormitory in selected school at  Kibondo DC 
Note: Unexcuted quantities will not be paid</t>
  </si>
  <si>
    <t>S/No</t>
  </si>
  <si>
    <t>Qnty</t>
  </si>
  <si>
    <t>Rate (Euros)</t>
  </si>
  <si>
    <t>PRELIMINARIES AND GENERAL COST</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</si>
  <si>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</si>
  <si>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</si>
  <si>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 </t>
  </si>
  <si>
    <t xml:space="preserve"> NA </t>
  </si>
  <si>
    <t>B</t>
  </si>
  <si>
    <r>
      <rPr>
        <b/>
        <sz val="11"/>
        <color rgb="FF000000"/>
        <rFont val="Aptos"/>
        <family val="2"/>
      </rPr>
      <t>Provisional allowance for material testing</t>
    </r>
    <r>
      <rPr>
        <sz val="11"/>
        <color rgb="FF000000"/>
        <rFont val="Aptos"/>
        <family val="2"/>
      </rPr>
      <t xml:space="preserve"> to cover quality verification of compaction works, concrete works, ISSB brick production, and random sampling following initial approvals. These tests shall be carried out by the Client to independently verify and ensure that quality standards are being maintained throughout the project. The allowance shall cover tests as requested by the Client during implementation.
The Contractor shall, at their own expense, perform all routine material tests required to obtain necessary approvals at each stage of the works. In addition, the Contractor shall bear the cost of any re-testing requested by the Client to cross-check quality during the execution of the works.</t>
    </r>
  </si>
  <si>
    <t>Item</t>
  </si>
  <si>
    <t>C</t>
  </si>
  <si>
    <t>Secure performance bond and insurance</t>
  </si>
  <si>
    <t>D</t>
  </si>
  <si>
    <t>Preparation of as built drawings</t>
  </si>
  <si>
    <t>E</t>
  </si>
  <si>
    <t>Mobilization and demobilization of tools, materials, manpower, and equipment.</t>
  </si>
  <si>
    <t>0.6</t>
  </si>
  <si>
    <t xml:space="preserve">                 0.60</t>
  </si>
  <si>
    <t>F</t>
  </si>
  <si>
    <t>Signboard and project registration</t>
  </si>
  <si>
    <t>Area for 84</t>
  </si>
  <si>
    <t>G</t>
  </si>
  <si>
    <r>
      <t>Site Clearance: Removing bushes, shrubs, trees, etc.
Clearing the site carefully without exceeding damaging tree near the constuction site; grubbing up roots bushes, shrub, undergrowth or the like;</t>
    </r>
    <r>
      <rPr>
        <sz val="11"/>
        <color rgb="FF000000"/>
        <rFont val="Aptos"/>
        <family val="2"/>
      </rPr>
      <t xml:space="preserve">  and removing all bushes surplus soil away keep clean for receiving materials</t>
    </r>
  </si>
  <si>
    <t>defference</t>
  </si>
  <si>
    <t>H</t>
  </si>
  <si>
    <r>
      <t xml:space="preserve">Water for the works: </t>
    </r>
    <r>
      <rPr>
        <shadow/>
        <sz val="11"/>
        <color rgb="FF000000"/>
        <rFont val="Aptos"/>
        <family val="2"/>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</si>
  <si>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I</t>
  </si>
  <si>
    <r>
      <rPr>
        <b/>
        <sz val="11"/>
        <color rgb="FF000000"/>
        <rFont val="Aptos"/>
      </rPr>
      <t xml:space="preserve">Store and Engineers office
</t>
    </r>
    <r>
      <rPr>
        <sz val="11"/>
        <color rgb="FF000000"/>
        <rFont val="Aptos"/>
      </rPr>
      <t xml:space="preserve">Supply and Construct temporary store for workers, engineer's office and materials to ensure proper storage of cement on raised floor with timbers and prevention of moisture is maintained . </t>
    </r>
  </si>
  <si>
    <t xml:space="preserve">Ls </t>
  </si>
  <si>
    <t xml:space="preserve">factor the120 to get 50 by </t>
  </si>
  <si>
    <t>0.565217391</t>
  </si>
  <si>
    <t>SUB-TOTAL Emelement no 1: preliminaries</t>
  </si>
  <si>
    <t>SETTING OUT AND FOUNDATION</t>
  </si>
  <si>
    <t>Excavation</t>
  </si>
  <si>
    <t>Area for 120</t>
  </si>
  <si>
    <t>Average 100 mm deep; to remove vegetable soil before trecth excavation and before backfilling works</t>
  </si>
  <si>
    <t>m3</t>
  </si>
  <si>
    <t>difference</t>
  </si>
  <si>
    <t>Removing away  from the site excavated material</t>
  </si>
  <si>
    <t xml:space="preserve">84 is less than 120 by </t>
  </si>
  <si>
    <t>Excavate foundation trenches to commencing walling</t>
  </si>
  <si>
    <t xml:space="preserve">Setting out and Foundation masonry </t>
  </si>
  <si>
    <r>
      <t xml:space="preserve">Stone masonry Foundation
600mm stone masonry wall: </t>
    </r>
    <r>
      <rPr>
        <sz val="11"/>
        <color theme="1"/>
        <rFont val="Aptos"/>
        <family val="2"/>
      </rPr>
      <t>Mortar mixing ratio is 1:3 use 42.5N/mm2 cement strength 
Use big stones at least 40cm, hard, roughed surface texture, non round stones. Put big regular stone at conners. 
All stones are laid flat, all courses must alternate (zig zag) to prevent straight joint. Chop out rust layer around stone and clean with brush and water. Sett all dimensions as per drawing. Apply mortar to all joints close gaps with small stones. (Includes stairs and ramps)</t>
    </r>
  </si>
  <si>
    <r>
      <t xml:space="preserve">Backfilling 
</t>
    </r>
    <r>
      <rPr>
        <sz val="11"/>
        <color rgb="FF000000"/>
        <rFont val="Aptos"/>
        <family val="2"/>
      </rPr>
      <t>Fill the approved backfilling materials by project engineer/ supervising engineer</t>
    </r>
    <r>
      <rPr>
        <b/>
        <sz val="11"/>
        <color rgb="FF000000"/>
        <rFont val="Aptos"/>
        <family val="2"/>
      </rPr>
      <t>,</t>
    </r>
    <r>
      <rPr>
        <sz val="11"/>
        <color rgb="FF000000"/>
        <rFont val="Aptos"/>
        <family val="2"/>
      </rPr>
      <t xml:space="preserve">compact in layers of 0.15cm and consolidate around foundation and within rooms sections to achieve 98% maximum dry density (M.D.D) </t>
    </r>
  </si>
  <si>
    <r>
      <rPr>
        <b/>
        <sz val="11"/>
        <color theme="1"/>
        <rFont val="Aptos"/>
        <family val="2"/>
      </rPr>
      <t>Hardcore</t>
    </r>
    <r>
      <rPr>
        <sz val="11"/>
        <color theme="1"/>
        <rFont val="Aptos"/>
        <family val="2"/>
      </rPr>
      <t xml:space="preserve">
200 mm thick bed; levelled; compacted and blinded to receive polythene membrane; membrane; measured separately</t>
    </r>
  </si>
  <si>
    <r>
      <rPr>
        <b/>
        <sz val="11"/>
        <color theme="1"/>
        <rFont val="Aptos"/>
        <family val="2"/>
      </rPr>
      <t>DPM</t>
    </r>
    <r>
      <rPr>
        <sz val="11"/>
        <color theme="1"/>
        <rFont val="Aptos"/>
        <family val="2"/>
      </rPr>
      <t xml:space="preserve">
Supply and lay 1000 gauge polythene Damp Proofing Membrane (with 150mm laps) over the sand blended into hardcores</t>
    </r>
  </si>
  <si>
    <t>m2</t>
  </si>
  <si>
    <r>
      <t>Anti-Termite
Apply</t>
    </r>
    <r>
      <rPr>
        <sz val="11"/>
        <color theme="1"/>
        <rFont val="Aptos"/>
        <family val="2"/>
      </rPr>
      <t>Termite Killer; solution at the rate of 7 litres per square metre to hardcore beds</t>
    </r>
  </si>
  <si>
    <t>J</t>
  </si>
  <si>
    <r>
      <rPr>
        <b/>
        <sz val="11"/>
        <color rgb="FF000000"/>
        <rFont val="Aptos"/>
      </rPr>
      <t xml:space="preserve">Oversite concrete slab C20
</t>
    </r>
    <r>
      <rPr>
        <sz val="11"/>
        <color rgb="FF000000"/>
        <rFont val="Aptos"/>
      </rPr>
      <t xml:space="preserve">Supply, pour, and compact by pocker a plain concrete for oversite slab batched by volume a mixing ratio of 1:2:4 , including all works for formworks, curing 14days </t>
    </r>
  </si>
  <si>
    <t>RAMPS and  STEPS (total of 7 ramps)</t>
  </si>
  <si>
    <t>K</t>
  </si>
  <si>
    <t>Foundation:
Construct a 300mm thick stone masonry  wall</t>
  </si>
  <si>
    <t>Backfilling with selected and approved material, moistened to achieve optimum moisture content, and compacted in layers not exceeding 150mm (15cm) thickness to achieve a minimum of 98% Maximum Dry Density (MDD).</t>
  </si>
  <si>
    <t>L</t>
  </si>
  <si>
    <t xml:space="preserve">400 mm thick well compacted and leveled hard core </t>
  </si>
  <si>
    <t>M</t>
  </si>
  <si>
    <t>100 mm thick, Plain concrete slab grade 15 vibrated well</t>
  </si>
  <si>
    <t>SUB-TOTAL ELEMEMNT No 2 - SUBSTRUCTURE</t>
  </si>
  <si>
    <t>ELEMENT No2: SUPERSTRUCTURE WALLS</t>
  </si>
  <si>
    <r>
      <rPr>
        <b/>
        <sz val="11"/>
        <color theme="1"/>
        <rFont val="Aptos"/>
        <family val="2"/>
      </rPr>
      <t>DPC</t>
    </r>
    <r>
      <rPr>
        <sz val="11"/>
        <color theme="1"/>
        <rFont val="Aptos"/>
        <family val="2"/>
      </rPr>
      <t xml:space="preserve">
350mm wide horizontal bituminous hessian base damp proof course laid on oversite concrete with 150mm laps beds ready to receive ISSB  walls.</t>
    </r>
  </si>
  <si>
    <t>m</t>
  </si>
  <si>
    <t>EXTERNAL AND INTERNAL WALLING</t>
  </si>
  <si>
    <r>
      <rPr>
        <b/>
        <sz val="11"/>
        <color theme="1"/>
        <rFont val="Aptos"/>
        <family val="2"/>
      </rPr>
      <t xml:space="preserve">Solid </t>
    </r>
    <r>
      <rPr>
        <sz val="11"/>
        <color theme="1"/>
        <rFont val="Aptos"/>
        <family val="2"/>
      </rPr>
      <t>230mm Thick hydraform walling external and internal walls, cost to include extraction and preparation of soil, block fabrication, curing and installation (with the strength of 4.5 MPa)</t>
    </r>
  </si>
  <si>
    <r>
      <rPr>
        <b/>
        <sz val="11"/>
        <color theme="1"/>
        <rFont val="Aptos"/>
        <family val="2"/>
      </rPr>
      <t>750 mm high Perforated</t>
    </r>
    <r>
      <rPr>
        <sz val="11"/>
        <color theme="1"/>
        <rFont val="Aptos"/>
        <family val="2"/>
      </rPr>
      <t xml:space="preserve"> bricks wall, 230mm Thick hydraform external walling. Cost to include extraction and preparation of soil, block fabrication, curing and installation (with the strength of 4.5 MPa)</t>
    </r>
  </si>
  <si>
    <t>CONCRETE WORK:</t>
  </si>
  <si>
    <t>Reinforced insitu concrete grade ‘20’ including vibrating around reinforcements.</t>
  </si>
  <si>
    <t>Horizontal beams ring beams</t>
  </si>
  <si>
    <t>REINFORCEMENTS</t>
  </si>
  <si>
    <t>High tensile steel bar reinforcement to BS 4449:1997, including cutting to length, bending, hoisting and fixing and all necessary tying wires and spacing blocks</t>
  </si>
  <si>
    <t>12mm diameter</t>
  </si>
  <si>
    <t>Kgs</t>
  </si>
  <si>
    <t>8mm diameter strrups spaced 200mm C/C</t>
  </si>
  <si>
    <t xml:space="preserve">M6 bars for truss arnchoring, to be casted with ring beams and potrudes out of conrete by 400mm length </t>
  </si>
  <si>
    <t>FORMWORK TO INSITU CONCRETE</t>
  </si>
  <si>
    <t>Supply and install formwork, including all necessary tools and materials for preparation and installation, as well as removal of the formwork once completed.</t>
  </si>
  <si>
    <t>Supply and cast in C20 concrete 75mm diameter black pipe poles to suport roof at veranda, the pipes should be applied with red oxide before installation. Should be casted in monolithick with oversite concrete.</t>
  </si>
  <si>
    <t>TOTAL ELEMENT NO 3:  SUPERSTRUCTURE - Walls and Frames</t>
  </si>
  <si>
    <t>Roofing and water havesting</t>
  </si>
  <si>
    <t>Roof structure</t>
  </si>
  <si>
    <r>
      <t xml:space="preserve">Truss Fabrication and Installation
</t>
    </r>
    <r>
      <rPr>
        <sz val="11"/>
        <color rgb="FF000000"/>
        <rFont val="Aptos"/>
        <family val="2"/>
      </rPr>
      <t>• Materials: Supply well-seasoned and  treated timber. Timber sections to be used:
§ Rafters: 50x150 mm. - eucaliptus
§ Tie beams: 50x150 mm. eucaliptus
§ Wall plates and struts: 50x100 mm.   eucaliptus
§ Purlins: 50x75 mm. - Pine soft wood timber
•	Fabrication: Fabricate the trusses as per the provided drawings. Ensure the trusses are fabricated with a rafter slope of 8 degrees with all extended timbers pieces in Z- joints well glued with Polyvinyl Acetate wood glues or equivalent and bolted with at least 2 12mm bolts.
•	Installation: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purlins must be tied with coil wire to the roof rafter by atleast 2 laps.                                                                                                    • Overhangs:
o The external overhang is to be 1.5 meters long.
o The internal overhang at the hallway is to be 0.8 meters long.
• Additional Provisions:
o All tools, nails, and materials necessary for the truss fabrication and installation are to be included
Note:  Trusses spanning the entire width of the building will be counted. The shorter trusses will be estimated to form a complete large truss for payment calculation.</t>
    </r>
  </si>
  <si>
    <t>treated Eucalyptus timber Rafters - 50x150mm,  sloped at an angle of 4 degree</t>
  </si>
  <si>
    <t>Supply and install resin-coated IT5 profile roofing sheets, 28-gauge, in charcoal grey color. Sheets shall be fixed onto treated pine timber purlins using 3.5-inch galvanized roofing nails with rubber washers to ensure watertight sealing. The purlins shall be securely fixed to the roof structure using 5-inch nails and tied with galvanized 3mm thick core wire for additional stability.</t>
  </si>
  <si>
    <t xml:space="preserve">IT5 colorless but not trasperant covering sheets, fixed on streated pine timber purlins with roofing nails of 3.5 inches length </t>
  </si>
  <si>
    <t>Supply and fix a Fascia board: use well seasoned and treated pine timber - 25x200mm. Fix 25*50mm timber brackets with screw of a lenght of 1.5 inches , fixed at 600mm c/c</t>
  </si>
  <si>
    <t>Fascia board: treated pine timber - 25x200mm. Weld brackets at 600mm c/c</t>
  </si>
  <si>
    <t>Supply and fix Valley cap, 450mm girth</t>
  </si>
  <si>
    <t>lm</t>
  </si>
  <si>
    <r>
      <t>Ceiling</t>
    </r>
    <r>
      <rPr>
        <sz val="11"/>
        <color rgb="FF000000"/>
        <rFont val="Aptos"/>
        <family val="2"/>
      </rPr>
      <t xml:space="preserve">
Supply and install 50x50 mm treated pine timber brandering, plain gypsum cornices, and fix 9mm thick gypsum board as per Thailand or the like.</t>
    </r>
  </si>
  <si>
    <t>Supply and install diamond, Plain weave stainless steel or galvanized wire mesh 2mm thick, with 12 × 25 mm aperture, backed with smaller PVC-coated square mesh (3 × 3 mm) to block insects. Edge must be finished to prevent fraying.</t>
  </si>
  <si>
    <t>Supply and cast in C20 concrete 75mm diameter black pipe poles to suport roof at veranda, the pipes should be applied with red oxide before installation and casted monolithically with Oversite concrete.</t>
  </si>
  <si>
    <t>TOTAL ELEMENT No 4: ROOFING AND RAIN WATER HARVESTING</t>
  </si>
  <si>
    <t xml:space="preserve"> FINISHING</t>
  </si>
  <si>
    <t xml:space="preserve">Plastering </t>
  </si>
  <si>
    <r>
      <rPr>
        <b/>
        <sz val="11"/>
        <color theme="1"/>
        <rFont val="Aptos"/>
        <family val="2"/>
      </rPr>
      <t xml:space="preserve">External wall: foundation </t>
    </r>
    <r>
      <rPr>
        <sz val="11"/>
        <color theme="1"/>
        <rFont val="Aptos"/>
        <family val="2"/>
      </rPr>
      <t xml:space="preserve">
Pointing a stone masonry foundation wall 1:3 cement sand and apply three coats of black and white paint around the pointing strips only not to stones surfaces</t>
    </r>
  </si>
  <si>
    <r>
      <t xml:space="preserve">External wall: superstructure
</t>
    </r>
    <r>
      <rPr>
        <sz val="11"/>
        <color rgb="FF000000"/>
        <rFont val="Aptos"/>
        <family val="2"/>
      </rPr>
      <t xml:space="preserve"> Plaster 1:1:4 cement, lime, sand, 25mm thick  0.5m high from DPC level </t>
    </r>
  </si>
  <si>
    <t xml:space="preserve">
Externally: apply a 25mm thick Plaster 1:1:4 cement, lime and sand to  all beams, and corners of the walls and around windows a strip of 75mm wide </t>
  </si>
  <si>
    <t>Internal walls finishing (1:4)</t>
  </si>
  <si>
    <t>Plastering 1:1:4 cement, lime, sand of 25mm thick to obtain a smooth finish then skim with lime.</t>
  </si>
  <si>
    <t xml:space="preserve">Floor finishing </t>
  </si>
  <si>
    <r>
      <t xml:space="preserve">
Terrazzo floor finish 78mm thick, including 150mm high 50mm thick skirtings, use epoxy terrazzo chip includes terrazo divider strips after every 1.5m for colors separation, partterns and crack control. The colour of terrazo see specification provided.
Note:</t>
    </r>
    <r>
      <rPr>
        <i/>
        <sz val="11"/>
        <color theme="1"/>
        <rFont val="Aptos"/>
        <family val="2"/>
      </rPr>
      <t xml:space="preserve"> Before applying the terrazzo to the entire floor, test it in a small to ensure compatibility of divider strips and sealer to the desired result.</t>
    </r>
  </si>
  <si>
    <t>Painting and decoration works</t>
  </si>
  <si>
    <t>Externally</t>
  </si>
  <si>
    <t xml:space="preserve">Clean and apply three coat of seed oil or apply a varnish to all ISSB external walls </t>
  </si>
  <si>
    <r>
      <t xml:space="preserve"> 
</t>
    </r>
    <r>
      <rPr>
        <sz val="11"/>
        <color rgb="FF000000"/>
        <rFont val="Aptos"/>
        <family val="2"/>
      </rPr>
      <t>Supply and</t>
    </r>
    <r>
      <rPr>
        <b/>
        <sz val="11"/>
        <color rgb="FF000000"/>
        <rFont val="Aptos"/>
        <family val="2"/>
      </rPr>
      <t xml:space="preserve"> </t>
    </r>
    <r>
      <rPr>
        <sz val="11"/>
        <color rgb="FF000000"/>
        <rFont val="Aptos"/>
        <family val="2"/>
      </rPr>
      <t>Skimming to obtain a smooth finish, clean, prime and</t>
    </r>
    <r>
      <rPr>
        <b/>
        <sz val="11"/>
        <color rgb="FF000000"/>
        <rFont val="Aptos"/>
        <family val="2"/>
      </rPr>
      <t xml:space="preserve">  </t>
    </r>
    <r>
      <rPr>
        <sz val="11"/>
        <color rgb="FF000000"/>
        <rFont val="Aptos"/>
        <family val="2"/>
      </rPr>
      <t xml:space="preserve">Apply water-based weather guard paint (Dark gley colour) to all plastered columns and beams and windows </t>
    </r>
  </si>
  <si>
    <t>Internally: supply,skim,clean  and apply</t>
  </si>
  <si>
    <t>Sanding the wall to get smooth finish, Apply primer paint to remove all dust then apply three coat of weathergard  cream colour Painting to internal wall surfaces</t>
  </si>
  <si>
    <t>Emulsion Painting to Celling (rooms and verandah</t>
  </si>
  <si>
    <t>Oil-based painting fascia board, metal doors, grills and windows</t>
  </si>
  <si>
    <t>SUB-TOTAL ELEMENT No 5- FINISHING</t>
  </si>
  <si>
    <t>ELECTRICAL INSTALLATION</t>
  </si>
  <si>
    <t>Electrical Installation 
(ABB or Tronic standard): Electricity wiring and connection to powerline without buying/istallation of an electrical poles:
Installing wiring and electrical equipment as per drawing
Energy saver LED BULB Complete with straight Complete, Use single core wires pure copper, double eath rod approved pure copper 16sqmm each. 
NB: Cables for 1.5sqmm  2.5sqmm, 4sqmm, 6sqmm, 10sqmm should be EURO or other equal approved</t>
  </si>
  <si>
    <t>Sum</t>
  </si>
  <si>
    <t>TOTAL ELEMENT No 6:  ELECTRICITY INSTALLATION</t>
  </si>
  <si>
    <t>DOORS FRAME AND SHUTTER</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</si>
  <si>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All joints must be well glued to not leave any opening.
Including Supply and fix the following "UNION" make or other equal and approved iron-mongery To softwood, hardwood or the like; fixing with screws ;-
3-Lever Mortise lock with furniture, Toiles and Bathroom lock with indicating bolt, 100mm Brass butt hinges</t>
    </r>
  </si>
  <si>
    <t>Ditto  900 x 2100mm high.</t>
  </si>
  <si>
    <t>No</t>
  </si>
  <si>
    <t>Supply and install Metal gates/doors</t>
  </si>
  <si>
    <t xml:space="preserve"> 1500x2100mm high ( for main exits gates)</t>
  </si>
  <si>
    <r>
      <rPr>
        <b/>
        <sz val="11"/>
        <color theme="1"/>
        <rFont val="Aptos"/>
        <family val="2"/>
      </rPr>
      <t>Supply and fix Door frames: Hardwood mininga or other equal and approved hardwood. Fix the door with fishers screw and 6inches screws spaced at 300mm.</t>
    </r>
    <r>
      <rPr>
        <sz val="11"/>
        <color theme="1"/>
        <rFont val="Aptos"/>
        <family val="2"/>
      </rPr>
      <t xml:space="preserve">
Provide 16mm diameter burglar bars 150mm c/c , fix perforated 5mm thick clear sheet glass glazed to hardwood frame with glazing beads and fix a clear mosiquito wire net to prevent dust ant insects with all joints glued. The door frame is well fixed to the wall using screw dowels spaced at 600mm c/c
</t>
    </r>
  </si>
  <si>
    <t>Ditto 950x2800mm high</t>
  </si>
  <si>
    <t xml:space="preserve">TOTAL ELEMENT NO 7: DOORS </t>
  </si>
  <si>
    <t>Windows</t>
  </si>
  <si>
    <t xml:space="preserve">Supply and fix metal windows with openable grills fix with tinted glass glazing, perforated ventilation with clear glass glazing, and two sliding panels fixed with mosquitor wire net. Use 25x50mm hallow section steel stiles, 38x38mm HS grills, 25x25mm angle line steel for glazing, 
Inclding all iron mongeries </t>
  </si>
  <si>
    <t xml:space="preserve">Ditto 1500x2000mm High </t>
  </si>
  <si>
    <t>TOTAL ELEMENT NO 8: WINDOWS</t>
  </si>
  <si>
    <t>EQUIPMENT</t>
  </si>
  <si>
    <t>FIRE FIGHTING INSTALLATION</t>
  </si>
  <si>
    <t>Supply and install 9KG, dry powder 'NAFFCO' or 'ANGUS' any other equal and approved fire extinguishers</t>
  </si>
  <si>
    <t>Stand alone smoke detector</t>
  </si>
  <si>
    <t xml:space="preserve">TROTAL ELEMENT NO 9: FIRE FIGHITING EQUIPLENTS </t>
  </si>
  <si>
    <t>SUB SUMMARY DORMITORY ROOMS</t>
  </si>
  <si>
    <t xml:space="preserve"> SUM FOR 120 GIRL'S DORMITORY  </t>
  </si>
  <si>
    <t>TOILETS and LAUNDRY</t>
  </si>
  <si>
    <t>Foundation and walling</t>
  </si>
  <si>
    <t xml:space="preserve">Site cleance and excavation of foundations </t>
  </si>
  <si>
    <t>Foundation masonry stone walls 1:3</t>
  </si>
  <si>
    <t>Reinforced with BRC 6mm oversite conrete 100mm thick, grade 1:2,4, DPM first. Hardcore included item substructures</t>
  </si>
  <si>
    <r>
      <rPr>
        <b/>
        <sz val="11"/>
        <rFont val="Aptos"/>
        <family val="2"/>
      </rPr>
      <t xml:space="preserve">Solid </t>
    </r>
    <r>
      <rPr>
        <sz val="11"/>
        <rFont val="Aptos"/>
        <family val="2"/>
      </rPr>
      <t>230mm Thick hydraform walling external and internal walls, cost to include extraction and preparation of soil, block fabrication, curing and installation (with the strength of 4.5 MPa)</t>
    </r>
  </si>
  <si>
    <t xml:space="preserve">Concrete </t>
  </si>
  <si>
    <t>8mm diameter  including binding wire</t>
  </si>
  <si>
    <t>TOTAL FOUNDATION AND WALLING</t>
  </si>
  <si>
    <t>Supply and fix a and glue the joints of Fascia board: use well seasoned and treated pine timber - 25x200mm. fix  brackets with screw of a lenght of 1.5 inches , fixed at 600mm c/c</t>
  </si>
  <si>
    <t>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</si>
  <si>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</si>
  <si>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</si>
  <si>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TOTAL DHOBI SINKS</t>
  </si>
  <si>
    <t>DOORS</t>
  </si>
  <si>
    <r>
      <t xml:space="preserve">Doors Shutter
Prime quality hardwood paneled doors mninga or other equal and approved hardwood
</t>
    </r>
    <r>
      <rPr>
        <sz val="11"/>
        <color theme="1"/>
        <rFont val="Aptos"/>
        <family val="2"/>
      </rPr>
      <t xml:space="preserve">45mm Thick panelled single door Mahogany timber  finish, comprising of 45 x 150mm top and middle rails, 45 x 150mm stiles and 45 x 200 bottom rail, panels  filled in with and including 35mm thick moulded boarding tongued and grooved all round rails and well glued
Including Supply and fix the following "UNION" make or other equal and approved iron-mongery To softwood, hardwood or the like; fixing with screws ;- (WC Indicator lock per door)
3-Lever Mortise lock with furniture, Toiles and Bathroom lock with indicating bolt, 100mm Brass butt hinges
</t>
    </r>
  </si>
  <si>
    <t>Ditto  800 x 2050mm high. ( toilets and changing room)</t>
  </si>
  <si>
    <t>Ditto   1000 x 2050mm high, provide with 900mm door handle , double swing hinges to open inward and outward swing.  PWD</t>
  </si>
  <si>
    <t>Metal door 900x2000mm high ( at incinerator area)</t>
  </si>
  <si>
    <r>
      <rPr>
        <b/>
        <sz val="11"/>
        <color theme="1"/>
        <rFont val="Aptos"/>
        <family val="2"/>
      </rPr>
      <t>Supply and fix Door frames: Hardwood mininga or other equal and approved hardwood. Frames must be fixed to the wall by 6inch screw including its fishers screw in the wall spaced at 300mm.</t>
    </r>
    <r>
      <rPr>
        <sz val="11"/>
        <color theme="1"/>
        <rFont val="Aptos"/>
        <family val="2"/>
      </rPr>
      <t xml:space="preserve">
</t>
    </r>
  </si>
  <si>
    <t>Ditto 850x2800mm high (Changing room and insinerator)</t>
  </si>
  <si>
    <t>850x2100mm , high no vents, no glass, no buglar bars ( for Toilets)</t>
  </si>
  <si>
    <t>1050x2100mm high no vents, no glass, no buglar bars ( for Toilets-PWD)</t>
  </si>
  <si>
    <t xml:space="preserve">TOTAL DOORS </t>
  </si>
  <si>
    <t>Ditto1000x600 High ( Toilet)</t>
  </si>
  <si>
    <t>TOTAL WINDOW</t>
  </si>
  <si>
    <t>Finishing</t>
  </si>
  <si>
    <t>Plastering 25mm thick 1:1:4 cement, lime, sand to foundation  wall and to internal walls</t>
  </si>
  <si>
    <t xml:space="preserve">water proof plaster in inernal toilet walls and terrazzo  to laundry  and above wash basin </t>
  </si>
  <si>
    <r>
      <t xml:space="preserve">Terrazzo floor finish 78mm thick including 150mm high 50mm thick skirtings, use epoxy terrazzo chip includes terrazo divider strips after every 1.5m for colors separation, partterns and crack control. The colour of terrazo will be agreed with the client.
</t>
    </r>
    <r>
      <rPr>
        <b/>
        <sz val="11"/>
        <color theme="1"/>
        <rFont val="Aptos"/>
        <family val="2"/>
      </rPr>
      <t>Note:</t>
    </r>
    <r>
      <rPr>
        <sz val="11"/>
        <color theme="1"/>
        <rFont val="Aptos"/>
        <family val="2"/>
      </rPr>
      <t xml:space="preserve"> </t>
    </r>
    <r>
      <rPr>
        <i/>
        <sz val="11"/>
        <color theme="1"/>
        <rFont val="Aptos"/>
        <family val="2"/>
      </rPr>
      <t>Before applying the terrazzo to the entire floor, test it in a small to ensure compatibility of divider strips and sealer to the desired result.</t>
    </r>
  </si>
  <si>
    <t>Vanish exernal ISSB wall</t>
  </si>
  <si>
    <t xml:space="preserve">Painting three coats of bituminous paint to foundation walls, Paint to internal walls and to beams, painting red oxide to  trusses and fascia board </t>
  </si>
  <si>
    <t>TOTAL FINISHING</t>
  </si>
  <si>
    <t xml:space="preserve">Plumbing and Sanitary Installation </t>
  </si>
  <si>
    <t>Supply and fix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</si>
  <si>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</si>
  <si>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</si>
  <si>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</si>
  <si>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</si>
  <si>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</si>
  <si>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</si>
  <si>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</si>
  <si>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</si>
  <si>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</si>
  <si>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</si>
  <si>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</si>
  <si>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</si>
  <si>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Ditto; elbow</t>
  </si>
  <si>
    <t>Ditto; male connector</t>
  </si>
  <si>
    <t>32mmØ pipe to trench</t>
  </si>
  <si>
    <t>N</t>
  </si>
  <si>
    <t xml:space="preserve"> Ditto; elbow</t>
  </si>
  <si>
    <t>O</t>
  </si>
  <si>
    <t>Ditto; nipple MM</t>
  </si>
  <si>
    <t>P</t>
  </si>
  <si>
    <t>Ditto; nipple FF</t>
  </si>
  <si>
    <t>Q</t>
  </si>
  <si>
    <t>Ditto; union</t>
  </si>
  <si>
    <t>R</t>
  </si>
  <si>
    <t>Ditto; reducing connector 32Ø × 25Ø</t>
  </si>
  <si>
    <t>S</t>
  </si>
  <si>
    <t>Ditto; reducing connector 25Ø × 19Ø</t>
  </si>
  <si>
    <t>T</t>
  </si>
  <si>
    <t>U</t>
  </si>
  <si>
    <t>Ditto; reducing connector 19Ø × 13Ø</t>
  </si>
  <si>
    <t>V</t>
  </si>
  <si>
    <t xml:space="preserve">13mm diameter pipe in blockwall chase BS  1010 or 1212 </t>
  </si>
  <si>
    <t>W</t>
  </si>
  <si>
    <t>X</t>
  </si>
  <si>
    <t>Ditto; tee.</t>
  </si>
  <si>
    <t>Y</t>
  </si>
  <si>
    <t>Ditto: nipple MM</t>
  </si>
  <si>
    <t>AA</t>
  </si>
  <si>
    <t>Ditto: nipple FF</t>
  </si>
  <si>
    <t>AB</t>
  </si>
  <si>
    <t>Ditto: union</t>
  </si>
  <si>
    <t>B: WASTE AND VENT PIPES</t>
  </si>
  <si>
    <t>UPVC pipes: class 'C'</t>
  </si>
  <si>
    <t>AC</t>
  </si>
  <si>
    <t>38mmØ; chase in block in concrete slab.</t>
  </si>
  <si>
    <t>AD</t>
  </si>
  <si>
    <t xml:space="preserve">Ditto: Equal tee </t>
  </si>
  <si>
    <t>AE</t>
  </si>
  <si>
    <t xml:space="preserve">Ditto; plain elbow </t>
  </si>
  <si>
    <t>AF</t>
  </si>
  <si>
    <t>Ditto; plugged elbow</t>
  </si>
  <si>
    <t>AG</t>
  </si>
  <si>
    <t>C: SOIL AND PIPES</t>
  </si>
  <si>
    <t>AH</t>
  </si>
  <si>
    <t>UPVC pipes and fittings: Class 'C'</t>
  </si>
  <si>
    <t>AI</t>
  </si>
  <si>
    <t>100mmØ pipe fixed to walls</t>
  </si>
  <si>
    <t>AJ</t>
  </si>
  <si>
    <t>Ditto; laid in trenches.</t>
  </si>
  <si>
    <t>AK</t>
  </si>
  <si>
    <t>Ditto; plugged bend 90˚.</t>
  </si>
  <si>
    <t>AL</t>
  </si>
  <si>
    <t>Ditto; plain bend 90˚.</t>
  </si>
  <si>
    <t>D: Ancillaries:</t>
  </si>
  <si>
    <t>Draw off taps; stop valves; copper alloy to BS 5154 or BS 1010</t>
  </si>
  <si>
    <t>AM</t>
  </si>
  <si>
    <t>13mmØ stop valve</t>
  </si>
  <si>
    <t>AN</t>
  </si>
  <si>
    <t>13mm Ø bib taps Chrome plated</t>
  </si>
  <si>
    <t>AO</t>
  </si>
  <si>
    <t xml:space="preserve">13mm angle valves </t>
  </si>
  <si>
    <t>AP</t>
  </si>
  <si>
    <t>Provision for wastebin for waste collection in the MHM room</t>
  </si>
  <si>
    <t>FOUL WATER DRAINAGE</t>
  </si>
  <si>
    <t>MANHOLE AND GULLY TRAP</t>
  </si>
  <si>
    <t>AQ</t>
  </si>
  <si>
    <t xml:space="preserve">Construct a masonry manhole size 600 x x600mm average depth 600mm  with fired bricks, mortar ratio 1:3  </t>
  </si>
  <si>
    <t>AR</t>
  </si>
  <si>
    <t xml:space="preserve">Construct a standard gully trap chambers with internal dimensions of 300x300mm by 300mm deep using burnt bricks </t>
  </si>
  <si>
    <t>Soak way pit</t>
  </si>
  <si>
    <t>AS</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</si>
  <si>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</si>
  <si>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</si>
  <si>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</si>
  <si>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AT</t>
  </si>
  <si>
    <t>Allow for construction of faul water septic tank of internal dimension 5000Lx2000Wx3000D mm, of capacity 17,280Litres complete ,  Y12 150 c/c bottom and top face reinforced concrete grade 20 , formwork and other associated accessories as per the drawings</t>
  </si>
  <si>
    <t>TOTAL PLUMBING AND  SANITARY ISTALLATION</t>
  </si>
  <si>
    <t>SUB SUMMARY - TOILET</t>
  </si>
  <si>
    <t xml:space="preserve">SUM TOILET AND LAUNDRY </t>
  </si>
  <si>
    <t>WATER TOWER and FERROCEMENT TANK FOR WATER HARVESTING</t>
  </si>
  <si>
    <t xml:space="preserve">Excavation of foundations </t>
  </si>
  <si>
    <t>Masonry foundation wall using cement mortar mix ration 1:3</t>
  </si>
  <si>
    <t>Burnt bricks wall in head bond with cement, lime, sand 1:1:5 mortar mix includes pointing of joints</t>
  </si>
  <si>
    <t>Supply and cast  blinding concrete grade 15 for footing base 10mm thick. The footings must be compacted before casting the concrete</t>
  </si>
  <si>
    <t>Supply and cast  concrete grade 20 for footing base and column.  Column footings  and column 4Y16 main bars, Y8-175c/c stirups</t>
  </si>
  <si>
    <t>Supply and cast concrete grade 20 for oversite concrete 10mm thick over hardcore and DPM</t>
  </si>
  <si>
    <t>Supply and cast  concrete grade 20 for the tank riser beam and slab with the reinforcement as per the drawing including a lintel beam over the door of 200mm thick</t>
  </si>
  <si>
    <t>Supply and install 1000x2500 metal door with all accessories including padlocks for the store.</t>
  </si>
  <si>
    <t>Supply and install a sim tanks of 10,000 litres includes pipes connection to the WASH plumbing system</t>
  </si>
  <si>
    <t>Ferrocement tank for water harvesting systeam</t>
  </si>
  <si>
    <r>
      <t>Gutters</t>
    </r>
    <r>
      <rPr>
        <sz val="11"/>
        <rFont val="Aptos"/>
        <family val="2"/>
      </rPr>
      <t xml:space="preserve">
Supply and fix class B PVC gutter 180mm diameter by 90mm deep. Including 100mm downpipes to ferrocement tanks, 500mm c/c brackets, plus all required fittings and glues.</t>
    </r>
  </si>
  <si>
    <t xml:space="preserve">
Construct 2 ferrocement tanks with capacity 45m3 connect to the gutter system above for water harvesting as per the drawings </t>
  </si>
  <si>
    <t>TOTAL WATER TOWER</t>
  </si>
  <si>
    <t>INCINERATOR</t>
  </si>
  <si>
    <t>Excavations</t>
  </si>
  <si>
    <t>Masonry stone foundation wall , motar 1:3 cement sand</t>
  </si>
  <si>
    <t>Fired (burnt) brick 230mm walls 980x780mm internally binded by clean soil muddy mortar</t>
  </si>
  <si>
    <t xml:space="preserve">Concrete grade 20 (1:2:4) reinforced with 6mm BRC </t>
  </si>
  <si>
    <t>Reinforcement Y16 for burning platform</t>
  </si>
  <si>
    <t>150mm thick fired brick walls for 4.6m Chimney length jointed with cement mortar 1:3</t>
  </si>
  <si>
    <t>Pointing works and Panting works to ring beam surface color to be directed by the client</t>
  </si>
  <si>
    <t>W3 - 400x400 metal window for incinarator</t>
  </si>
  <si>
    <t>W4 - 300X300 incinerator</t>
  </si>
  <si>
    <t>W5 - 150x150 Incinerator</t>
  </si>
  <si>
    <t>TOTAL INCINERATOR</t>
  </si>
  <si>
    <t>FENCE</t>
  </si>
  <si>
    <t>Excavations of foundation</t>
  </si>
  <si>
    <t>Stone masonry foundation wall 500mm high from ground level , mortar 1:3 cement sand</t>
  </si>
  <si>
    <t xml:space="preserve">230mm thick ISSB walling on DPC </t>
  </si>
  <si>
    <t xml:space="preserve">RC concrete beam at 1.8m from DPC LEVEL , C20, ration1:2:4 with 4Y12 and Y8-200C/C, including formworks. </t>
  </si>
  <si>
    <t>6mm BRC, 1:2:4  concrete Caping slab on top of the fence wall, to shade water away from wall</t>
  </si>
  <si>
    <t>Supply and paint the ring beam face of capping slab</t>
  </si>
  <si>
    <t>TOTAL FENCE</t>
  </si>
  <si>
    <t>STREET SOLAR LIGHTINGS POLES</t>
  </si>
  <si>
    <t>Supply and install street photocell Solar lighting as per drawings, solar street lighting poles with 65N Voltmax solar batteries. Fixed as per drawings from dormitory to class nearby classroom or as directed by the client (Note, 5 are optional)</t>
  </si>
  <si>
    <t xml:space="preserve">TOTAL STREET SOLAR LIGHTINGS </t>
  </si>
  <si>
    <t xml:space="preserve"> LAND SCAPING AND RESTORING  VEGITATIONS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</si>
  <si>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</si>
  <si>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</si>
  <si>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</si>
  <si>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</si>
  <si>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</si>
  <si>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r>
      <rPr>
        <b/>
        <sz val="11"/>
        <color theme="1"/>
        <rFont val="Aptos"/>
        <family val="2"/>
      </rPr>
      <t>(optional)</t>
    </r>
    <r>
      <rPr>
        <sz val="11"/>
        <color theme="1"/>
        <rFont val="Aptos"/>
        <family val="2"/>
      </rPr>
      <t xml:space="preserve">
Pave all cut back slopes with grouted stones (stone lining)  250mm thick </t>
    </r>
  </si>
  <si>
    <r>
      <rPr>
        <b/>
        <sz val="11"/>
        <color theme="1"/>
        <rFont val="Aptos"/>
        <family val="2"/>
      </rPr>
      <t>(optional)</t>
    </r>
    <r>
      <rPr>
        <sz val="11"/>
        <color theme="1"/>
        <rFont val="Aptos"/>
        <family val="2"/>
      </rPr>
      <t xml:space="preserve">
Kerbstones are built by using stones and make beautiful artistic views.</t>
    </r>
  </si>
  <si>
    <t>TOTAL  LANDISCAPING</t>
  </si>
  <si>
    <t>GENERAL SUMMARY</t>
  </si>
  <si>
    <t>SUM</t>
  </si>
  <si>
    <t>VAT 18%</t>
  </si>
  <si>
    <t xml:space="preserve">GRAND SUM ONE 120 GIRL'S DORMITORY </t>
  </si>
  <si>
    <t>Bill of Quantities  For the Construction of  boys WASH facilities  at Migezi, Kigina, Kumsenga, Mt. Samba and Kumgogo secondary school -Kibondo DC 
Note: Unexcuted quantities will not be paid</t>
  </si>
  <si>
    <t xml:space="preserve">TOILETS </t>
  </si>
  <si>
    <t>Description</t>
  </si>
  <si>
    <t>Units</t>
  </si>
  <si>
    <t>Qty</t>
  </si>
  <si>
    <t>Unit price (Euros)</t>
  </si>
  <si>
    <t>Total price (Euros)</t>
  </si>
  <si>
    <t>Plain Oversite conrete 1:2:4, DPM first</t>
  </si>
  <si>
    <t>Walling using ISSB blocks,on DPC</t>
  </si>
  <si>
    <t>Sides,Vertical or Battering</t>
  </si>
  <si>
    <t>Supply, fix formworks and formworks removal, including all tools and materials needed for preparation and installation</t>
  </si>
  <si>
    <t>Purlins- treated Pine timber  50x75mm</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</si>
  <si>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</si>
  <si>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Construct a (1:2:4) 6mm BRC reinforced concrete urinal kerb as per the drawing</t>
  </si>
  <si>
    <t>Total Dhobi Sinks</t>
  </si>
  <si>
    <r>
      <t xml:space="preserve">Doors Shutter
Prime quality hardwood paneled doors mninga or other equal and approved hardwood
</t>
    </r>
    <r>
      <rPr>
        <sz val="11"/>
        <color theme="1"/>
        <rFont val="Aptos"/>
        <family val="2"/>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WC indicator lock with indicating bolt, 100mm Brass butt hinges</t>
    </r>
  </si>
  <si>
    <t>Ditto  800 x 2050mm high. ( toilets )</t>
  </si>
  <si>
    <t xml:space="preserve">850x2100mm , high no vents, no glass, no buglar bars ( for Toilets). </t>
  </si>
  <si>
    <t xml:space="preserve">Water proof plaster in internal toilet walls and terrazzo  to laundry  and above wash basin </t>
  </si>
  <si>
    <r>
      <t xml:space="preserve">Terrazzo floor finish 78mm thick, including 150mm high 50mm thick skirtings and 1,450mm high 15mm thick at urinal area, use epoxy terrazzo chip includes terrazo divider strips after every 1.5m for colors separation, partterns and crack control. The colour of terrazo see specification provided.
</t>
    </r>
    <r>
      <rPr>
        <b/>
        <sz val="11"/>
        <color theme="1"/>
        <rFont val="Aptos"/>
        <family val="2"/>
      </rPr>
      <t>Note:</t>
    </r>
    <r>
      <rPr>
        <sz val="11"/>
        <color theme="1"/>
        <rFont val="Aptos"/>
        <family val="2"/>
      </rPr>
      <t xml:space="preserve"> </t>
    </r>
    <r>
      <rPr>
        <i/>
        <sz val="11"/>
        <color theme="1"/>
        <rFont val="Aptos"/>
        <family val="2"/>
      </rPr>
      <t>Before applying the terrazzo to the entire floor, test it in a small to ensure compatibility of divider strips and sealer to the desired result.</t>
    </r>
  </si>
  <si>
    <t>Supply and install and test ;</t>
  </si>
  <si>
    <t>Wash hand basins; white vitreous China; 32mm chromium plated chain waste  32mm plastic bottle trap concealed bracket with fixing clamps pair 12mm pillar taps 420 x 510mm;  requiring plugging. fixing with brass screws to backgrounds ( install at disabled toilet room)</t>
  </si>
  <si>
    <t xml:space="preserve">Allow for construction of faul water septic tank of internal dimension 5000Lx2000Wx3000D mm, of capacity 17,280Litres complete ,  Y12 150 c/c bottom face reinforced concrete grade 20 , formwork and other associated accessories </t>
  </si>
  <si>
    <t xml:space="preserve">
Construct ferrocement tanks with capacity 45m3 connect to the gutter system above for water harvesting as per the drawings </t>
  </si>
  <si>
    <t>WATER TOWER and FERROCEMENT TANK</t>
  </si>
  <si>
    <t xml:space="preserve">GRAND SUM ONE BOYS WASH FACILITY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</si>
</sst>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_(* #,##0_);_(* \(#,##0\);_(* &quot;-&quot;??_);_(@_)"/>
    <numFmt numFmtId="166" formatCode="_-* #,##0.0_-;\-* #,##0.0_-;_-* &quot;-&quot;??_-;_-@_-"/>
  </numFmts>
  <fonts count="38"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b/>
      <sz val="12"/>
      <color theme="1"/>
      <name val="Calibri"/>
      <family val="2"/>
      <scheme val="minor"/>
    </font>
    <font>
      <sz val="12"/>
      <color theme="1"/>
      <name val="Calibri"/>
      <family val="2"/>
      <scheme val="minor"/>
    </font>
    <font>
      <b/>
      <sz val="11"/>
      <color theme="1"/>
      <name val="Cambria"/>
      <family val="1"/>
    </font>
    <font>
      <sz val="11"/>
      <color theme="1"/>
      <name val="Cambria"/>
      <family val="1"/>
    </font>
    <font>
      <b/>
      <u/>
      <sz val="11"/>
      <color theme="1"/>
      <name val="Cambria"/>
      <family val="1"/>
    </font>
    <font>
      <sz val="11"/>
      <color theme="1"/>
      <name val="Aptos"/>
      <family val="2"/>
    </font>
    <font>
      <b/>
      <sz val="11"/>
      <color theme="1"/>
      <name val="Aptos"/>
      <family val="2"/>
    </font>
    <font>
      <b/>
      <sz val="12"/>
      <color theme="1"/>
      <name val="Aptos"/>
      <family val="2"/>
    </font>
    <font>
      <sz val="11"/>
      <color theme="0"/>
      <name val="Aptos"/>
      <family val="2"/>
    </font>
    <font>
      <b/>
      <sz val="11"/>
      <color theme="0"/>
      <name val="Aptos"/>
      <family val="2"/>
    </font>
    <font>
      <sz val="11"/>
      <color rgb="FF000000"/>
      <name val="Aptos"/>
      <family val="2"/>
    </font>
    <font>
      <b/>
      <sz val="11"/>
      <color rgb="FF000000"/>
      <name val="Aptos"/>
      <family val="2"/>
    </font>
    <font>
      <b/>
      <shadow/>
      <sz val="11"/>
      <color rgb="FF000000"/>
      <name val="Aptos"/>
      <family val="2"/>
    </font>
    <font>
      <shadow/>
      <sz val="11"/>
      <color rgb="FF000000"/>
      <name val="Aptos"/>
      <family val="2"/>
    </font>
    <font>
      <shadow/>
      <sz val="12"/>
      <color theme="1"/>
      <name val="Aptos"/>
      <family val="2"/>
    </font>
    <font>
      <sz val="12"/>
      <name val="Aptos"/>
      <family val="2"/>
    </font>
    <font>
      <sz val="11"/>
      <name val="Aptos"/>
      <family val="2"/>
    </font>
    <font>
      <sz val="11"/>
      <color rgb="FFFF0000"/>
      <name val="Aptos"/>
      <family val="2"/>
    </font>
    <font>
      <b/>
      <sz val="11"/>
      <name val="Aptos"/>
      <family val="2"/>
    </font>
    <font>
      <sz val="9"/>
      <color theme="1"/>
      <name val="Aptos"/>
      <family val="2"/>
    </font>
    <font>
      <shadow/>
      <sz val="11"/>
      <color theme="1"/>
      <name val="Aptos"/>
      <family val="2"/>
    </font>
    <font>
      <b/>
      <u/>
      <sz val="11"/>
      <color theme="1"/>
      <name val="Aptos"/>
      <family val="2"/>
    </font>
    <font>
      <b/>
      <u/>
      <sz val="11"/>
      <name val="Aptos"/>
      <family val="2"/>
    </font>
    <font>
      <b/>
      <u/>
      <sz val="12"/>
      <name val="Aptos"/>
      <family val="2"/>
    </font>
    <font>
      <b/>
      <u/>
      <sz val="12"/>
      <color theme="1"/>
      <name val="Aptos"/>
      <family val="2"/>
    </font>
    <font>
      <b/>
      <sz val="12"/>
      <name val="Aptos"/>
      <family val="2"/>
    </font>
    <font>
      <sz val="11"/>
      <name val="Cambria"/>
      <family val="1"/>
    </font>
    <font>
      <b/>
      <sz val="9"/>
      <color theme="1"/>
      <name val="Cambria"/>
      <family val="1"/>
    </font>
    <font>
      <sz val="9"/>
      <color theme="1"/>
      <name val="Cambria"/>
      <family val="1"/>
    </font>
    <font>
      <sz val="9"/>
      <color theme="1"/>
      <name val="Calibri"/>
      <family val="2"/>
      <scheme val="minor"/>
    </font>
    <font>
      <b/>
      <sz val="9"/>
      <color theme="1"/>
      <name val="Calibri"/>
      <family val="2"/>
      <scheme val="minor"/>
    </font>
    <font>
      <i/>
      <sz val="11"/>
      <color theme="1"/>
      <name val="Aptos"/>
      <family val="2"/>
    </font>
    <font>
      <b/>
      <sz val="11"/>
      <color rgb="FF000000"/>
      <name val="Aptos"/>
    </font>
    <font>
      <sz val="11"/>
      <color rgb="FF000000"/>
      <name val="Aptos"/>
    </font>
  </fonts>
  <fills count="6">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346">
    <xf numFmtId="0" fontId="0" fillId="0" borderId="0" xfId="0"/>
    <xf numFmtId="0" fontId="0" fillId="0" borderId="0" xfId="0" applyAlignment="1">
      <alignment wrapText="1"/>
    </xf>
    <xf numFmtId="0" fontId="4" fillId="0" borderId="0" xfId="0" applyFont="1"/>
    <xf numFmtId="0" fontId="5" fillId="0" borderId="0" xfId="0" applyFont="1"/>
    <xf numFmtId="0" fontId="7" fillId="0" borderId="0" xfId="0" applyFont="1"/>
    <xf numFmtId="0" fontId="6" fillId="0" borderId="0" xfId="0" applyFont="1"/>
    <xf numFmtId="0" fontId="3" fillId="0" borderId="0" xfId="0" applyFont="1"/>
    <xf numFmtId="0" fontId="6" fillId="0" borderId="0" xfId="0" applyFont="1" applyAlignment="1">
      <alignment wrapText="1"/>
    </xf>
    <xf numFmtId="0" fontId="7" fillId="0" borderId="0" xfId="0" applyFont="1" applyAlignment="1">
      <alignment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0" xfId="0" applyFont="1" applyAlignment="1">
      <alignment vertical="center" wrapText="1"/>
    </xf>
    <xf numFmtId="0" fontId="9" fillId="0" borderId="0" xfId="0" applyFont="1" applyAlignment="1">
      <alignment horizontal="center" vertical="center" wrapText="1"/>
    </xf>
    <xf numFmtId="166" fontId="9" fillId="0" borderId="0" xfId="1" applyNumberFormat="1" applyFont="1" applyBorder="1" applyAlignment="1">
      <alignment horizontal="center" vertical="center" wrapText="1"/>
    </xf>
    <xf numFmtId="43" fontId="9" fillId="0" borderId="0" xfId="1" applyFont="1" applyBorder="1" applyAlignment="1">
      <alignment vertical="top" wrapText="1"/>
    </xf>
    <xf numFmtId="43" fontId="9" fillId="0" borderId="0" xfId="1" applyFont="1" applyFill="1" applyBorder="1" applyAlignment="1">
      <alignment vertical="top" wrapText="1"/>
    </xf>
    <xf numFmtId="0" fontId="10" fillId="0" borderId="0" xfId="0" applyFont="1" applyAlignment="1">
      <alignment vertical="top"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66" fontId="10" fillId="0" borderId="1" xfId="1" applyNumberFormat="1" applyFont="1" applyBorder="1" applyAlignment="1">
      <alignment horizontal="center" vertical="center" wrapText="1"/>
    </xf>
    <xf numFmtId="43" fontId="10" fillId="0" borderId="0" xfId="1"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66" fontId="9" fillId="0" borderId="1" xfId="1" applyNumberFormat="1" applyFont="1" applyBorder="1" applyAlignment="1">
      <alignment horizontal="center" vertical="center" wrapText="1"/>
    </xf>
    <xf numFmtId="43" fontId="9" fillId="0" borderId="0" xfId="1" applyFont="1" applyFill="1" applyBorder="1" applyAlignment="1">
      <alignment horizontal="left" vertical="center" wrapText="1"/>
    </xf>
    <xf numFmtId="1" fontId="12" fillId="2" borderId="0" xfId="0" applyNumberFormat="1" applyFont="1" applyFill="1" applyAlignment="1">
      <alignment horizontal="left" vertical="center" wrapText="1"/>
    </xf>
    <xf numFmtId="0" fontId="13" fillId="2" borderId="0" xfId="0" applyFont="1" applyFill="1" applyAlignment="1">
      <alignment horizontal="left" vertical="center" wrapText="1"/>
    </xf>
    <xf numFmtId="43" fontId="12" fillId="2" borderId="0" xfId="1" applyFont="1" applyFill="1" applyBorder="1" applyAlignment="1">
      <alignment horizontal="center" vertical="center" wrapText="1"/>
    </xf>
    <xf numFmtId="166" fontId="12" fillId="2" borderId="0" xfId="1" applyNumberFormat="1" applyFont="1" applyFill="1" applyBorder="1" applyAlignment="1">
      <alignment horizontal="center" vertical="center" wrapText="1"/>
    </xf>
    <xf numFmtId="43" fontId="12" fillId="2" borderId="0" xfId="1" applyFont="1" applyFill="1" applyBorder="1" applyAlignment="1">
      <alignment horizontal="left" vertical="center" wrapText="1"/>
    </xf>
    <xf numFmtId="43" fontId="12" fillId="0" borderId="0" xfId="1" applyFont="1" applyFill="1" applyBorder="1" applyAlignment="1">
      <alignment horizontal="left" vertical="center" wrapText="1"/>
    </xf>
    <xf numFmtId="0" fontId="14" fillId="0" borderId="0" xfId="0" applyFont="1" applyAlignment="1">
      <alignment wrapText="1"/>
    </xf>
    <xf numFmtId="0" fontId="14" fillId="0" borderId="1" xfId="0" applyFont="1" applyBorder="1" applyAlignment="1">
      <alignment wrapText="1"/>
    </xf>
    <xf numFmtId="0" fontId="14" fillId="0" borderId="14" xfId="0" applyFont="1" applyBorder="1" applyAlignment="1">
      <alignment vertical="center" wrapText="1"/>
    </xf>
    <xf numFmtId="0" fontId="14" fillId="0" borderId="14" xfId="0" applyFont="1" applyBorder="1" applyAlignment="1">
      <alignment horizontal="center" vertical="center" wrapText="1"/>
    </xf>
    <xf numFmtId="166" fontId="14" fillId="0" borderId="14" xfId="0" applyNumberFormat="1" applyFont="1" applyBorder="1" applyAlignment="1">
      <alignment horizontal="center" vertical="center" wrapText="1"/>
    </xf>
    <xf numFmtId="0" fontId="14" fillId="0" borderId="13" xfId="0" applyFont="1" applyBorder="1" applyAlignment="1">
      <alignment wrapText="1"/>
    </xf>
    <xf numFmtId="0" fontId="14" fillId="0" borderId="15" xfId="0" applyFont="1" applyBorder="1" applyAlignment="1">
      <alignment vertical="center" wrapText="1"/>
    </xf>
    <xf numFmtId="0" fontId="14" fillId="0" borderId="15" xfId="0" applyFont="1" applyBorder="1" applyAlignment="1">
      <alignment horizontal="center" vertical="center" wrapText="1"/>
    </xf>
    <xf numFmtId="166" fontId="14" fillId="0" borderId="15" xfId="0" applyNumberFormat="1" applyFont="1" applyBorder="1" applyAlignment="1">
      <alignment horizontal="center" vertical="center" wrapText="1"/>
    </xf>
    <xf numFmtId="0" fontId="15" fillId="0" borderId="15" xfId="0" applyFont="1" applyBorder="1" applyAlignment="1">
      <alignment vertical="center" wrapText="1"/>
    </xf>
    <xf numFmtId="0" fontId="9" fillId="0" borderId="1" xfId="0" applyFont="1" applyBorder="1" applyAlignment="1">
      <alignment vertical="top" wrapText="1"/>
    </xf>
    <xf numFmtId="0" fontId="14" fillId="0" borderId="13" xfId="0" applyFont="1" applyBorder="1" applyAlignment="1">
      <alignment horizontal="center" vertical="center" wrapText="1"/>
    </xf>
    <xf numFmtId="164" fontId="14" fillId="0" borderId="0" xfId="0" applyNumberFormat="1" applyFont="1" applyAlignment="1">
      <alignment wrapText="1"/>
    </xf>
    <xf numFmtId="0" fontId="9" fillId="0" borderId="0" xfId="0" applyFont="1" applyAlignment="1">
      <alignment horizontal="left" vertical="center" wrapText="1"/>
    </xf>
    <xf numFmtId="43" fontId="10" fillId="0" borderId="0" xfId="1" applyFont="1" applyBorder="1" applyAlignment="1">
      <alignment horizontal="left" vertical="center" wrapText="1"/>
    </xf>
    <xf numFmtId="43" fontId="9" fillId="0" borderId="0" xfId="0" applyNumberFormat="1" applyFont="1" applyAlignment="1">
      <alignment vertical="top" wrapText="1"/>
    </xf>
    <xf numFmtId="0" fontId="12" fillId="2" borderId="0" xfId="0" applyFont="1" applyFill="1" applyAlignment="1">
      <alignment horizontal="left" vertical="center" wrapText="1"/>
    </xf>
    <xf numFmtId="0" fontId="14" fillId="0" borderId="1" xfId="0" applyFont="1" applyBorder="1" applyAlignment="1">
      <alignment vertical="center" wrapText="1"/>
    </xf>
    <xf numFmtId="166" fontId="9" fillId="0" borderId="1" xfId="1"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166" fontId="9" fillId="4" borderId="1" xfId="1"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10" fillId="4" borderId="0" xfId="0" applyFont="1" applyFill="1" applyAlignment="1">
      <alignment horizontal="left" vertical="center" wrapText="1"/>
    </xf>
    <xf numFmtId="0" fontId="9" fillId="4" borderId="0" xfId="0" applyFont="1" applyFill="1" applyAlignment="1">
      <alignment horizontal="center" vertical="center" wrapText="1"/>
    </xf>
    <xf numFmtId="166" fontId="9" fillId="4" borderId="0" xfId="1" applyNumberFormat="1" applyFont="1" applyFill="1" applyBorder="1" applyAlignment="1">
      <alignment horizontal="center" vertical="center" wrapText="1"/>
    </xf>
    <xf numFmtId="165" fontId="18" fillId="0" borderId="0" xfId="1" applyNumberFormat="1" applyFont="1" applyFill="1" applyBorder="1" applyAlignment="1">
      <alignment horizontal="left" vertical="center" wrapText="1"/>
    </xf>
    <xf numFmtId="165" fontId="19" fillId="0" borderId="0" xfId="1" applyNumberFormat="1" applyFont="1" applyFill="1" applyBorder="1" applyAlignment="1">
      <alignment horizontal="left" vertical="center"/>
    </xf>
    <xf numFmtId="165" fontId="20" fillId="0" borderId="0" xfId="1" applyNumberFormat="1" applyFont="1" applyFill="1" applyBorder="1" applyAlignment="1">
      <alignment horizontal="left" vertical="center"/>
    </xf>
    <xf numFmtId="0" fontId="9" fillId="0" borderId="1" xfId="0" applyFont="1" applyBorder="1" applyAlignment="1">
      <alignment horizontal="left" vertical="center"/>
    </xf>
    <xf numFmtId="166" fontId="9" fillId="4" borderId="1" xfId="1" applyNumberFormat="1" applyFont="1" applyFill="1" applyBorder="1" applyAlignment="1">
      <alignment horizontal="right" vertical="center" wrapText="1"/>
    </xf>
    <xf numFmtId="0" fontId="10" fillId="0" borderId="0" xfId="0" applyFont="1" applyAlignment="1">
      <alignment horizontal="center" vertical="center" wrapText="1"/>
    </xf>
    <xf numFmtId="166" fontId="10" fillId="0" borderId="0" xfId="1" applyNumberFormat="1" applyFont="1" applyBorder="1" applyAlignment="1">
      <alignment horizontal="center" vertical="center" wrapText="1"/>
    </xf>
    <xf numFmtId="0" fontId="12" fillId="2" borderId="0" xfId="0" applyFont="1" applyFill="1" applyAlignment="1">
      <alignment horizontal="center" vertical="center" wrapText="1"/>
    </xf>
    <xf numFmtId="0" fontId="15" fillId="5" borderId="1" xfId="0" applyFont="1" applyFill="1" applyBorder="1" applyAlignment="1">
      <alignment vertical="center" wrapText="1"/>
    </xf>
    <xf numFmtId="0" fontId="9" fillId="0" borderId="1" xfId="0" applyFont="1" applyBorder="1" applyAlignment="1">
      <alignment horizontal="center" vertical="center"/>
    </xf>
    <xf numFmtId="166" fontId="9" fillId="0" borderId="1" xfId="0" applyNumberFormat="1" applyFont="1" applyBorder="1" applyAlignment="1">
      <alignment horizontal="center" vertical="center"/>
    </xf>
    <xf numFmtId="0" fontId="9" fillId="0" borderId="0" xfId="0" applyFont="1"/>
    <xf numFmtId="0" fontId="21" fillId="0" borderId="1" xfId="0" applyFont="1" applyBorder="1" applyAlignment="1">
      <alignment vertical="top" wrapText="1"/>
    </xf>
    <xf numFmtId="0" fontId="14" fillId="5" borderId="1" xfId="0" applyFont="1" applyFill="1" applyBorder="1" applyAlignment="1">
      <alignment vertical="center" wrapText="1"/>
    </xf>
    <xf numFmtId="43" fontId="9" fillId="0" borderId="0" xfId="1" applyFont="1" applyFill="1" applyBorder="1" applyAlignment="1">
      <alignment horizontal="left" vertical="center"/>
    </xf>
    <xf numFmtId="0" fontId="9" fillId="4" borderId="1" xfId="0" applyFont="1" applyFill="1" applyBorder="1" applyAlignment="1">
      <alignment horizontal="left" vertical="center"/>
    </xf>
    <xf numFmtId="0" fontId="15" fillId="0" borderId="1" xfId="0" applyFont="1" applyBorder="1" applyAlignment="1">
      <alignment wrapText="1"/>
    </xf>
    <xf numFmtId="166" fontId="9" fillId="0" borderId="0" xfId="1" applyNumberFormat="1"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17" xfId="0" applyFont="1" applyBorder="1" applyAlignment="1">
      <alignment horizontal="left" vertical="center" wrapText="1"/>
    </xf>
    <xf numFmtId="0" fontId="13" fillId="0" borderId="0" xfId="0" applyFont="1" applyAlignment="1">
      <alignment vertical="top" wrapText="1"/>
    </xf>
    <xf numFmtId="0" fontId="13" fillId="2" borderId="0" xfId="0" applyFont="1" applyFill="1" applyAlignment="1">
      <alignment horizontal="center" vertical="center" wrapText="1"/>
    </xf>
    <xf numFmtId="166" fontId="13" fillId="2" borderId="0" xfId="1" applyNumberFormat="1" applyFont="1" applyFill="1" applyBorder="1" applyAlignment="1">
      <alignment horizontal="center" vertical="center" wrapText="1"/>
    </xf>
    <xf numFmtId="43" fontId="13" fillId="0" borderId="0" xfId="1" applyFont="1" applyFill="1" applyBorder="1" applyAlignment="1">
      <alignment horizontal="left" vertical="center" wrapText="1"/>
    </xf>
    <xf numFmtId="0" fontId="13" fillId="2" borderId="0" xfId="0" applyFont="1" applyFill="1" applyAlignment="1">
      <alignment vertical="top" wrapText="1"/>
    </xf>
    <xf numFmtId="43" fontId="9" fillId="0" borderId="1" xfId="0" applyNumberFormat="1" applyFont="1" applyBorder="1" applyAlignment="1">
      <alignment horizontal="left" vertical="center" wrapText="1"/>
    </xf>
    <xf numFmtId="166" fontId="10" fillId="4" borderId="0" xfId="1" applyNumberFormat="1" applyFont="1" applyFill="1" applyBorder="1" applyAlignment="1">
      <alignment horizontal="center" vertical="center" wrapText="1"/>
    </xf>
    <xf numFmtId="0" fontId="9" fillId="0" borderId="17" xfId="0" applyFont="1" applyBorder="1" applyAlignment="1">
      <alignment vertical="top" wrapText="1"/>
    </xf>
    <xf numFmtId="0" fontId="12" fillId="0" borderId="0" xfId="0" applyFont="1" applyAlignment="1">
      <alignment vertical="top" wrapText="1"/>
    </xf>
    <xf numFmtId="0" fontId="12" fillId="2" borderId="0" xfId="0" applyFont="1" applyFill="1" applyAlignment="1">
      <alignment vertical="top" wrapText="1"/>
    </xf>
    <xf numFmtId="166" fontId="9" fillId="0" borderId="1" xfId="0" applyNumberFormat="1" applyFont="1" applyBorder="1" applyAlignment="1">
      <alignment horizontal="right" vertical="center"/>
    </xf>
    <xf numFmtId="164" fontId="9" fillId="0" borderId="0" xfId="0" applyNumberFormat="1" applyFont="1"/>
    <xf numFmtId="0" fontId="14" fillId="5" borderId="1" xfId="0" applyFont="1" applyFill="1" applyBorder="1" applyAlignment="1">
      <alignment wrapText="1"/>
    </xf>
    <xf numFmtId="0" fontId="9" fillId="4" borderId="1" xfId="0" applyFont="1" applyFill="1" applyBorder="1" applyAlignment="1">
      <alignment horizontal="center" vertical="center"/>
    </xf>
    <xf numFmtId="166" fontId="9" fillId="4" borderId="1" xfId="0" applyNumberFormat="1" applyFont="1" applyFill="1" applyBorder="1" applyAlignment="1">
      <alignment horizontal="center" vertical="center"/>
    </xf>
    <xf numFmtId="43" fontId="10" fillId="0" borderId="0" xfId="1" applyFont="1" applyFill="1" applyBorder="1" applyAlignment="1">
      <alignment horizontal="left" vertical="center"/>
    </xf>
    <xf numFmtId="0" fontId="12" fillId="2" borderId="0" xfId="0" applyFont="1" applyFill="1" applyAlignment="1">
      <alignment horizontal="center" vertical="center"/>
    </xf>
    <xf numFmtId="43" fontId="12" fillId="0" borderId="0" xfId="1" applyFont="1" applyFill="1" applyBorder="1" applyAlignment="1">
      <alignment horizontal="left" vertical="center"/>
    </xf>
    <xf numFmtId="166" fontId="10" fillId="4" borderId="1" xfId="1" applyNumberFormat="1" applyFont="1" applyFill="1" applyBorder="1" applyAlignment="1">
      <alignment horizontal="center" vertical="center" wrapText="1"/>
    </xf>
    <xf numFmtId="0" fontId="13" fillId="2" borderId="0" xfId="0" applyFont="1" applyFill="1" applyAlignment="1">
      <alignment horizontal="center" vertical="center"/>
    </xf>
    <xf numFmtId="0" fontId="20" fillId="0" borderId="1" xfId="0" applyFont="1" applyBorder="1" applyAlignment="1">
      <alignment horizontal="left" vertical="center" wrapText="1"/>
    </xf>
    <xf numFmtId="0" fontId="22" fillId="0" borderId="1" xfId="0" applyFont="1" applyBorder="1" applyAlignment="1">
      <alignment horizontal="left" vertical="center" wrapText="1"/>
    </xf>
    <xf numFmtId="0" fontId="12" fillId="0" borderId="0" xfId="0" applyFont="1"/>
    <xf numFmtId="0" fontId="12" fillId="2" borderId="0" xfId="0" applyFont="1" applyFill="1" applyAlignment="1">
      <alignment horizontal="left" vertical="center"/>
    </xf>
    <xf numFmtId="166" fontId="12" fillId="2" borderId="0" xfId="0" applyNumberFormat="1" applyFont="1" applyFill="1" applyAlignment="1">
      <alignment horizontal="center" vertical="center"/>
    </xf>
    <xf numFmtId="0" fontId="12" fillId="2" borderId="0" xfId="0" applyFont="1" applyFill="1"/>
    <xf numFmtId="0" fontId="9" fillId="0" borderId="0" xfId="0" applyFont="1" applyAlignment="1">
      <alignment horizontal="left" vertical="center"/>
    </xf>
    <xf numFmtId="166" fontId="9" fillId="0" borderId="0" xfId="0" applyNumberFormat="1" applyFont="1" applyAlignment="1">
      <alignment horizontal="center" vertical="center"/>
    </xf>
    <xf numFmtId="0" fontId="22" fillId="0" borderId="0" xfId="0" applyFont="1"/>
    <xf numFmtId="43" fontId="22" fillId="0" borderId="0" xfId="1"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center" vertical="center"/>
    </xf>
    <xf numFmtId="166" fontId="12" fillId="2" borderId="1" xfId="0" applyNumberFormat="1" applyFont="1" applyFill="1" applyBorder="1" applyAlignment="1">
      <alignment horizontal="center" vertical="center"/>
    </xf>
    <xf numFmtId="0" fontId="10" fillId="0" borderId="2" xfId="0" applyFont="1" applyBorder="1" applyAlignment="1">
      <alignment horizontal="left" vertical="center" wrapText="1"/>
    </xf>
    <xf numFmtId="0" fontId="9" fillId="0" borderId="3" xfId="0" applyFont="1" applyBorder="1" applyAlignment="1">
      <alignment horizontal="center" vertical="center" wrapText="1"/>
    </xf>
    <xf numFmtId="166" fontId="9" fillId="0" borderId="3" xfId="1" applyNumberFormat="1" applyFont="1" applyBorder="1" applyAlignment="1">
      <alignment horizontal="center" vertical="center" wrapText="1"/>
    </xf>
    <xf numFmtId="0" fontId="9" fillId="0" borderId="5" xfId="0" applyFont="1" applyBorder="1" applyAlignment="1">
      <alignment horizontal="left" vertical="center" wrapText="1"/>
    </xf>
    <xf numFmtId="43" fontId="23" fillId="0" borderId="0" xfId="1"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center" vertical="center" wrapText="1"/>
    </xf>
    <xf numFmtId="166" fontId="10" fillId="0" borderId="8" xfId="1" applyNumberFormat="1" applyFont="1" applyBorder="1" applyAlignment="1">
      <alignment horizontal="center" vertical="center" wrapText="1"/>
    </xf>
    <xf numFmtId="0" fontId="16" fillId="5" borderId="1" xfId="0" applyFont="1" applyFill="1" applyBorder="1" applyAlignment="1">
      <alignment vertical="center" wrapText="1"/>
    </xf>
    <xf numFmtId="0" fontId="24" fillId="0" borderId="11" xfId="0" applyFont="1" applyBorder="1" applyAlignment="1">
      <alignment horizontal="left" vertical="center" wrapText="1"/>
    </xf>
    <xf numFmtId="0" fontId="25" fillId="0" borderId="10" xfId="0" applyFont="1" applyBorder="1" applyAlignment="1">
      <alignment horizontal="left" vertical="center" wrapText="1"/>
    </xf>
    <xf numFmtId="165" fontId="24" fillId="0" borderId="10" xfId="1" applyNumberFormat="1" applyFont="1" applyFill="1" applyBorder="1" applyAlignment="1">
      <alignment horizontal="center" vertical="center" wrapText="1"/>
    </xf>
    <xf numFmtId="166" fontId="24" fillId="0" borderId="10" xfId="0" applyNumberFormat="1" applyFont="1" applyBorder="1" applyAlignment="1">
      <alignment horizontal="center" vertical="center" wrapText="1"/>
    </xf>
    <xf numFmtId="0" fontId="20" fillId="0" borderId="11" xfId="0" applyFont="1" applyBorder="1" applyAlignment="1">
      <alignment horizontal="left" vertical="center"/>
    </xf>
    <xf numFmtId="0" fontId="20" fillId="0" borderId="10" xfId="0" applyFont="1" applyBorder="1" applyAlignment="1">
      <alignment horizontal="left" vertical="center" wrapText="1"/>
    </xf>
    <xf numFmtId="166" fontId="20" fillId="0" borderId="10" xfId="0" applyNumberFormat="1" applyFont="1" applyBorder="1" applyAlignment="1">
      <alignment horizontal="center" vertical="center"/>
    </xf>
    <xf numFmtId="1" fontId="20" fillId="0" borderId="10" xfId="0" applyNumberFormat="1" applyFont="1" applyBorder="1" applyAlignment="1">
      <alignment horizontal="center" vertical="center"/>
    </xf>
    <xf numFmtId="166" fontId="20" fillId="0" borderId="10" xfId="1" applyNumberFormat="1" applyFont="1" applyFill="1" applyBorder="1" applyAlignment="1">
      <alignment horizontal="center" vertical="center"/>
    </xf>
    <xf numFmtId="0" fontId="24" fillId="0" borderId="17" xfId="0" applyFont="1" applyBorder="1" applyAlignment="1">
      <alignment horizontal="left" vertical="center" wrapText="1"/>
    </xf>
    <xf numFmtId="0" fontId="25" fillId="0" borderId="17" xfId="0" applyFont="1" applyBorder="1" applyAlignment="1">
      <alignment horizontal="left" vertical="center" wrapText="1"/>
    </xf>
    <xf numFmtId="165" fontId="24" fillId="0" borderId="17" xfId="1" applyNumberFormat="1" applyFont="1" applyFill="1" applyBorder="1" applyAlignment="1">
      <alignment horizontal="left" vertical="center" wrapText="1"/>
    </xf>
    <xf numFmtId="166" fontId="24" fillId="0" borderId="17" xfId="0" applyNumberFormat="1" applyFont="1" applyBorder="1" applyAlignment="1">
      <alignment horizontal="right" vertical="center" wrapText="1"/>
    </xf>
    <xf numFmtId="0" fontId="20" fillId="0" borderId="17" xfId="0" applyFont="1" applyBorder="1" applyAlignment="1">
      <alignment horizontal="left" vertical="center"/>
    </xf>
    <xf numFmtId="0" fontId="20" fillId="0" borderId="17" xfId="0" applyFont="1" applyBorder="1" applyAlignment="1">
      <alignment horizontal="left" vertical="center" wrapText="1"/>
    </xf>
    <xf numFmtId="1" fontId="20" fillId="0" borderId="17" xfId="0" applyNumberFormat="1" applyFont="1" applyBorder="1" applyAlignment="1">
      <alignment horizontal="left" vertical="center"/>
    </xf>
    <xf numFmtId="166" fontId="20" fillId="0" borderId="17" xfId="0" applyNumberFormat="1" applyFont="1" applyBorder="1" applyAlignment="1">
      <alignment horizontal="right" vertical="center"/>
    </xf>
    <xf numFmtId="0" fontId="26" fillId="0" borderId="17" xfId="0" applyFont="1" applyBorder="1" applyAlignment="1">
      <alignment horizontal="left" vertical="center" wrapText="1"/>
    </xf>
    <xf numFmtId="166" fontId="20" fillId="0" borderId="17" xfId="1" applyNumberFormat="1" applyFont="1" applyFill="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wrapText="1"/>
    </xf>
    <xf numFmtId="0" fontId="9" fillId="4" borderId="1" xfId="0" applyFont="1" applyFill="1" applyBorder="1" applyAlignment="1">
      <alignment horizontal="left" wrapText="1"/>
    </xf>
    <xf numFmtId="0" fontId="10" fillId="4" borderId="1" xfId="0" applyFont="1" applyFill="1" applyBorder="1" applyAlignment="1">
      <alignment horizontal="center" vertical="center"/>
    </xf>
    <xf numFmtId="0" fontId="15" fillId="4" borderId="1" xfId="0" applyFont="1" applyFill="1" applyBorder="1" applyAlignment="1">
      <alignment horizontal="left" vertical="center" wrapText="1"/>
    </xf>
    <xf numFmtId="0" fontId="15" fillId="0" borderId="1" xfId="0" applyFont="1" applyBorder="1" applyAlignment="1">
      <alignment horizontal="left" wrapText="1"/>
    </xf>
    <xf numFmtId="0" fontId="13" fillId="2" borderId="1" xfId="0" applyFont="1" applyFill="1" applyBorder="1" applyAlignment="1">
      <alignment horizontal="left" vertical="center" wrapText="1"/>
    </xf>
    <xf numFmtId="0" fontId="20" fillId="0" borderId="1" xfId="0" applyFont="1" applyBorder="1" applyAlignment="1">
      <alignment horizontal="center" vertical="center"/>
    </xf>
    <xf numFmtId="166" fontId="20" fillId="4" borderId="1" xfId="1" applyNumberFormat="1" applyFont="1" applyFill="1" applyBorder="1" applyAlignment="1">
      <alignment horizontal="center" vertical="center" wrapText="1"/>
    </xf>
    <xf numFmtId="166" fontId="9" fillId="4" borderId="17" xfId="1" applyNumberFormat="1" applyFont="1" applyFill="1" applyBorder="1" applyAlignment="1">
      <alignment horizontal="center" vertical="center" wrapText="1"/>
    </xf>
    <xf numFmtId="0" fontId="9" fillId="4" borderId="17" xfId="0" applyFont="1" applyFill="1" applyBorder="1" applyAlignment="1">
      <alignment horizontal="left" vertical="center" wrapText="1"/>
    </xf>
    <xf numFmtId="0" fontId="9" fillId="4" borderId="17" xfId="0" applyFont="1" applyFill="1" applyBorder="1" applyAlignment="1">
      <alignment horizontal="center" vertical="center" wrapText="1"/>
    </xf>
    <xf numFmtId="0" fontId="20" fillId="4" borderId="17" xfId="0" applyFont="1" applyFill="1" applyBorder="1" applyAlignment="1">
      <alignment horizontal="center" vertical="center"/>
    </xf>
    <xf numFmtId="0" fontId="20" fillId="0" borderId="1" xfId="0" applyFont="1" applyBorder="1" applyAlignment="1">
      <alignment horizontal="center" vertical="center" wrapText="1"/>
    </xf>
    <xf numFmtId="0" fontId="27" fillId="0" borderId="17" xfId="0" applyFont="1" applyBorder="1" applyAlignment="1">
      <alignment horizontal="left" vertical="center" wrapText="1"/>
    </xf>
    <xf numFmtId="1" fontId="19" fillId="0" borderId="17" xfId="0" applyNumberFormat="1" applyFont="1" applyBorder="1" applyAlignment="1">
      <alignment horizontal="left" vertical="center"/>
    </xf>
    <xf numFmtId="166" fontId="19" fillId="0" borderId="17" xfId="0" applyNumberFormat="1" applyFont="1" applyBorder="1" applyAlignment="1">
      <alignment horizontal="right" vertical="center"/>
    </xf>
    <xf numFmtId="0" fontId="19" fillId="0" borderId="17" xfId="0" applyFont="1" applyBorder="1" applyAlignment="1">
      <alignment horizontal="left" vertical="center" wrapText="1"/>
    </xf>
    <xf numFmtId="166" fontId="13" fillId="2" borderId="0" xfId="1" applyNumberFormat="1" applyFont="1" applyFill="1" applyBorder="1" applyAlignment="1">
      <alignment horizontal="right" vertical="center" wrapText="1"/>
    </xf>
    <xf numFmtId="0" fontId="9" fillId="0" borderId="16" xfId="0" applyFont="1" applyBorder="1" applyAlignment="1">
      <alignment horizontal="left" vertical="center" wrapText="1"/>
    </xf>
    <xf numFmtId="0" fontId="9" fillId="0" borderId="16" xfId="0" applyFont="1" applyBorder="1" applyAlignment="1">
      <alignment horizontal="left" vertical="center"/>
    </xf>
    <xf numFmtId="166" fontId="9" fillId="4" borderId="16" xfId="1" applyNumberFormat="1" applyFont="1" applyFill="1" applyBorder="1" applyAlignment="1">
      <alignment horizontal="right" vertical="center" wrapText="1"/>
    </xf>
    <xf numFmtId="0" fontId="9" fillId="0" borderId="17" xfId="0" applyFont="1" applyBorder="1" applyAlignment="1">
      <alignment horizontal="left" vertical="center"/>
    </xf>
    <xf numFmtId="166" fontId="10" fillId="4" borderId="17" xfId="1" applyNumberFormat="1" applyFont="1" applyFill="1" applyBorder="1" applyAlignment="1">
      <alignment horizontal="right" vertical="center" wrapText="1"/>
    </xf>
    <xf numFmtId="0" fontId="28" fillId="0" borderId="17" xfId="0" applyFont="1" applyBorder="1" applyAlignment="1">
      <alignment horizontal="left" vertical="center" wrapText="1"/>
    </xf>
    <xf numFmtId="165" fontId="18" fillId="0" borderId="17" xfId="1" applyNumberFormat="1" applyFont="1" applyFill="1" applyBorder="1" applyAlignment="1">
      <alignment horizontal="left" vertical="center" wrapText="1"/>
    </xf>
    <xf numFmtId="166" fontId="18" fillId="0" borderId="17" xfId="0" applyNumberFormat="1" applyFont="1" applyBorder="1" applyAlignment="1">
      <alignment horizontal="right" vertical="center" wrapText="1"/>
    </xf>
    <xf numFmtId="1" fontId="19" fillId="0" borderId="17" xfId="1" applyNumberFormat="1" applyFont="1" applyFill="1" applyBorder="1" applyAlignment="1">
      <alignment horizontal="left" vertical="center"/>
    </xf>
    <xf numFmtId="1" fontId="29" fillId="0" borderId="17" xfId="1" applyNumberFormat="1" applyFont="1" applyFill="1" applyBorder="1" applyAlignment="1">
      <alignment horizontal="left" vertical="center"/>
    </xf>
    <xf numFmtId="166" fontId="29" fillId="0" borderId="17" xfId="0" applyNumberFormat="1" applyFont="1" applyBorder="1" applyAlignment="1">
      <alignment horizontal="right" vertical="center"/>
    </xf>
    <xf numFmtId="166" fontId="10" fillId="4" borderId="0" xfId="1" applyNumberFormat="1" applyFont="1" applyFill="1" applyBorder="1" applyAlignment="1">
      <alignment horizontal="right" vertical="center" wrapText="1"/>
    </xf>
    <xf numFmtId="0" fontId="10" fillId="0" borderId="0" xfId="0" applyFont="1" applyAlignment="1">
      <alignment horizontal="left" vertical="center"/>
    </xf>
    <xf numFmtId="166" fontId="12" fillId="2" borderId="0" xfId="1" applyNumberFormat="1" applyFont="1" applyFill="1" applyBorder="1" applyAlignment="1">
      <alignment horizontal="right" vertical="center" wrapText="1"/>
    </xf>
    <xf numFmtId="166" fontId="9" fillId="4" borderId="1" xfId="0" applyNumberFormat="1" applyFont="1" applyFill="1" applyBorder="1" applyAlignment="1">
      <alignment horizontal="right" vertical="center"/>
    </xf>
    <xf numFmtId="166" fontId="9" fillId="0" borderId="0" xfId="1" applyNumberFormat="1" applyFont="1" applyFill="1" applyBorder="1" applyAlignment="1">
      <alignment horizontal="right" vertical="center" wrapText="1"/>
    </xf>
    <xf numFmtId="166" fontId="10" fillId="0" borderId="0" xfId="1" applyNumberFormat="1" applyFont="1" applyFill="1" applyBorder="1" applyAlignment="1">
      <alignment horizontal="right" vertical="center" wrapText="1"/>
    </xf>
    <xf numFmtId="166" fontId="10" fillId="4" borderId="1" xfId="1" applyNumberFormat="1" applyFont="1" applyFill="1" applyBorder="1" applyAlignment="1">
      <alignment horizontal="right" vertical="center" wrapText="1"/>
    </xf>
    <xf numFmtId="166" fontId="9" fillId="4" borderId="0" xfId="1" applyNumberFormat="1" applyFont="1" applyFill="1" applyBorder="1" applyAlignment="1">
      <alignment horizontal="right" vertical="center" wrapText="1"/>
    </xf>
    <xf numFmtId="0" fontId="13" fillId="2" borderId="0" xfId="0" applyFont="1" applyFill="1" applyAlignment="1">
      <alignment horizontal="left" vertical="center"/>
    </xf>
    <xf numFmtId="166" fontId="9" fillId="0" borderId="0" xfId="1" applyNumberFormat="1" applyFont="1" applyBorder="1" applyAlignment="1">
      <alignment horizontal="right" vertical="center" wrapText="1"/>
    </xf>
    <xf numFmtId="166" fontId="10" fillId="0" borderId="0" xfId="1" applyNumberFormat="1" applyFont="1" applyBorder="1" applyAlignment="1">
      <alignment horizontal="right" vertical="center" wrapText="1"/>
    </xf>
    <xf numFmtId="0" fontId="9" fillId="0" borderId="3" xfId="0" applyFont="1" applyBorder="1" applyAlignment="1">
      <alignment horizontal="left" vertical="center" wrapText="1"/>
    </xf>
    <xf numFmtId="166" fontId="9" fillId="0" borderId="3" xfId="1" applyNumberFormat="1" applyFont="1" applyBorder="1" applyAlignment="1">
      <alignment horizontal="righ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166" fontId="23" fillId="0" borderId="0" xfId="1" applyNumberFormat="1" applyFont="1" applyBorder="1" applyAlignment="1">
      <alignment horizontal="right" vertical="center" wrapText="1"/>
    </xf>
    <xf numFmtId="0" fontId="10" fillId="0" borderId="8" xfId="0" applyFont="1" applyBorder="1" applyAlignment="1">
      <alignment horizontal="left" vertical="center" wrapText="1"/>
    </xf>
    <xf numFmtId="166" fontId="10" fillId="0" borderId="8" xfId="1" applyNumberFormat="1" applyFont="1" applyBorder="1" applyAlignment="1">
      <alignment horizontal="right" vertical="center" wrapText="1"/>
    </xf>
    <xf numFmtId="4" fontId="10" fillId="0" borderId="1" xfId="1" applyNumberFormat="1" applyFont="1" applyBorder="1" applyAlignment="1">
      <alignment horizontal="right" vertical="center" wrapText="1"/>
    </xf>
    <xf numFmtId="4" fontId="12" fillId="2" borderId="0" xfId="1" applyNumberFormat="1" applyFont="1" applyFill="1" applyBorder="1" applyAlignment="1">
      <alignment horizontal="right" vertical="center" wrapText="1"/>
    </xf>
    <xf numFmtId="4" fontId="9" fillId="0" borderId="1" xfId="1" applyNumberFormat="1" applyFont="1" applyBorder="1" applyAlignment="1">
      <alignment horizontal="right" vertical="center" wrapText="1"/>
    </xf>
    <xf numFmtId="4" fontId="14" fillId="0" borderId="14" xfId="0" applyNumberFormat="1" applyFont="1" applyBorder="1" applyAlignment="1">
      <alignment horizontal="right" wrapText="1"/>
    </xf>
    <xf numFmtId="4" fontId="14" fillId="0" borderId="15" xfId="0" applyNumberFormat="1" applyFont="1" applyBorder="1" applyAlignment="1">
      <alignment horizontal="right" wrapText="1"/>
    </xf>
    <xf numFmtId="4" fontId="10" fillId="0" borderId="0" xfId="1" applyNumberFormat="1" applyFont="1" applyBorder="1" applyAlignment="1">
      <alignment horizontal="right" vertical="center" wrapText="1"/>
    </xf>
    <xf numFmtId="4" fontId="9" fillId="0" borderId="0" xfId="1" applyNumberFormat="1" applyFont="1" applyBorder="1" applyAlignment="1">
      <alignment horizontal="right" vertical="center" wrapText="1"/>
    </xf>
    <xf numFmtId="4" fontId="9" fillId="0" borderId="1" xfId="1" applyNumberFormat="1" applyFont="1" applyFill="1" applyBorder="1" applyAlignment="1">
      <alignment horizontal="right" vertical="center" wrapText="1"/>
    </xf>
    <xf numFmtId="4" fontId="24" fillId="0" borderId="12" xfId="1" applyNumberFormat="1" applyFont="1" applyFill="1" applyBorder="1" applyAlignment="1">
      <alignment horizontal="right" vertical="center" wrapText="1"/>
    </xf>
    <xf numFmtId="4" fontId="20" fillId="0" borderId="12" xfId="1" applyNumberFormat="1" applyFont="1" applyBorder="1" applyAlignment="1">
      <alignment horizontal="right" vertical="center"/>
    </xf>
    <xf numFmtId="4" fontId="9" fillId="0" borderId="1" xfId="1" applyNumberFormat="1" applyFont="1" applyBorder="1" applyAlignment="1">
      <alignment horizontal="right" vertical="center"/>
    </xf>
    <xf numFmtId="4" fontId="9" fillId="0" borderId="0" xfId="1" applyNumberFormat="1" applyFont="1" applyFill="1" applyBorder="1" applyAlignment="1">
      <alignment horizontal="right" vertical="center" wrapText="1"/>
    </xf>
    <xf numFmtId="4" fontId="13" fillId="2" borderId="0" xfId="1" applyNumberFormat="1" applyFont="1" applyFill="1" applyBorder="1" applyAlignment="1">
      <alignment horizontal="right" vertical="center" wrapText="1"/>
    </xf>
    <xf numFmtId="4" fontId="24" fillId="0" borderId="17" xfId="1" applyNumberFormat="1" applyFont="1" applyFill="1" applyBorder="1" applyAlignment="1">
      <alignment horizontal="right" vertical="center" wrapText="1"/>
    </xf>
    <xf numFmtId="4" fontId="20" fillId="0" borderId="17" xfId="1" applyNumberFormat="1" applyFont="1" applyBorder="1" applyAlignment="1">
      <alignment horizontal="right" vertical="center"/>
    </xf>
    <xf numFmtId="4" fontId="9" fillId="4" borderId="1" xfId="1" applyNumberFormat="1" applyFont="1" applyFill="1" applyBorder="1" applyAlignment="1">
      <alignment horizontal="right" vertical="center"/>
    </xf>
    <xf numFmtId="4" fontId="10" fillId="4" borderId="1" xfId="1" applyNumberFormat="1" applyFont="1" applyFill="1" applyBorder="1" applyAlignment="1">
      <alignment horizontal="right" vertical="center"/>
    </xf>
    <xf numFmtId="4" fontId="9" fillId="0" borderId="0" xfId="1" applyNumberFormat="1" applyFont="1" applyBorder="1" applyAlignment="1">
      <alignment horizontal="right" vertical="center"/>
    </xf>
    <xf numFmtId="4" fontId="12" fillId="2" borderId="0" xfId="1" applyNumberFormat="1" applyFont="1" applyFill="1" applyBorder="1" applyAlignment="1">
      <alignment horizontal="right" vertical="center"/>
    </xf>
    <xf numFmtId="4" fontId="10" fillId="0" borderId="0" xfId="1" applyNumberFormat="1" applyFont="1" applyBorder="1" applyAlignment="1">
      <alignment horizontal="right" vertical="center"/>
    </xf>
    <xf numFmtId="4" fontId="12" fillId="2" borderId="1" xfId="1" applyNumberFormat="1" applyFont="1" applyFill="1" applyBorder="1" applyAlignment="1">
      <alignment horizontal="right" vertical="center"/>
    </xf>
    <xf numFmtId="4" fontId="9" fillId="0" borderId="4" xfId="1" applyNumberFormat="1" applyFont="1" applyBorder="1" applyAlignment="1">
      <alignment horizontal="right" vertical="center" wrapText="1"/>
    </xf>
    <xf numFmtId="4" fontId="9" fillId="0" borderId="6" xfId="1" applyNumberFormat="1" applyFont="1" applyBorder="1" applyAlignment="1">
      <alignment horizontal="right" vertical="center" wrapText="1"/>
    </xf>
    <xf numFmtId="4" fontId="10" fillId="0" borderId="9" xfId="1" applyNumberFormat="1" applyFont="1" applyBorder="1" applyAlignment="1">
      <alignment horizontal="right" vertical="center" wrapText="1"/>
    </xf>
    <xf numFmtId="4" fontId="9" fillId="0" borderId="0" xfId="1" applyNumberFormat="1" applyFont="1" applyBorder="1" applyAlignment="1">
      <alignment horizontal="right" vertical="top" wrapText="1"/>
    </xf>
    <xf numFmtId="4" fontId="14" fillId="0" borderId="15" xfId="0" applyNumberFormat="1" applyFont="1" applyBorder="1" applyAlignment="1">
      <alignment horizontal="right" vertical="center" wrapText="1"/>
    </xf>
    <xf numFmtId="4" fontId="9" fillId="4" borderId="1" xfId="1" applyNumberFormat="1" applyFont="1" applyFill="1" applyBorder="1" applyAlignment="1">
      <alignment horizontal="right" vertical="center" wrapText="1"/>
    </xf>
    <xf numFmtId="4" fontId="9" fillId="4" borderId="0" xfId="1" applyNumberFormat="1" applyFont="1" applyFill="1" applyBorder="1" applyAlignment="1">
      <alignment horizontal="right" vertical="center" wrapText="1"/>
    </xf>
    <xf numFmtId="4" fontId="24" fillId="0" borderId="10" xfId="1" applyNumberFormat="1" applyFont="1" applyFill="1" applyBorder="1" applyAlignment="1">
      <alignment horizontal="right" vertical="center" wrapText="1"/>
    </xf>
    <xf numFmtId="4" fontId="20" fillId="0" borderId="10" xfId="1" applyNumberFormat="1" applyFont="1" applyFill="1" applyBorder="1" applyAlignment="1">
      <alignment horizontal="right" vertical="center"/>
    </xf>
    <xf numFmtId="4" fontId="20" fillId="0" borderId="17" xfId="1" applyNumberFormat="1" applyFont="1" applyFill="1" applyBorder="1" applyAlignment="1">
      <alignment horizontal="right" vertical="center"/>
    </xf>
    <xf numFmtId="4" fontId="10" fillId="4" borderId="1" xfId="1" applyNumberFormat="1" applyFont="1" applyFill="1" applyBorder="1" applyAlignment="1">
      <alignment horizontal="right" vertical="center" wrapText="1"/>
    </xf>
    <xf numFmtId="4" fontId="9" fillId="0" borderId="3" xfId="1" applyNumberFormat="1" applyFont="1" applyBorder="1" applyAlignment="1">
      <alignment horizontal="right" vertical="center" wrapText="1"/>
    </xf>
    <xf numFmtId="4" fontId="10" fillId="0" borderId="8" xfId="1" applyNumberFormat="1" applyFont="1" applyBorder="1" applyAlignment="1">
      <alignment horizontal="right" vertical="center" wrapText="1"/>
    </xf>
    <xf numFmtId="4" fontId="14" fillId="0" borderId="1" xfId="0" applyNumberFormat="1" applyFont="1" applyBorder="1" applyAlignment="1">
      <alignment horizontal="right" vertical="center" wrapText="1"/>
    </xf>
    <xf numFmtId="4" fontId="20" fillId="0" borderId="1" xfId="1" applyNumberFormat="1" applyFont="1" applyBorder="1" applyAlignment="1">
      <alignment horizontal="right" vertical="center"/>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165" fontId="24" fillId="0" borderId="1" xfId="1" applyNumberFormat="1"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4" fontId="24" fillId="0" borderId="1" xfId="1" applyNumberFormat="1" applyFont="1" applyFill="1" applyBorder="1" applyAlignment="1">
      <alignment horizontal="right" vertical="center" wrapText="1"/>
    </xf>
    <xf numFmtId="0" fontId="20" fillId="0" borderId="1" xfId="0" applyFont="1" applyBorder="1" applyAlignment="1">
      <alignment horizontal="left" vertical="center"/>
    </xf>
    <xf numFmtId="166" fontId="20" fillId="0" borderId="1" xfId="0" applyNumberFormat="1" applyFont="1" applyBorder="1" applyAlignment="1">
      <alignment horizontal="center" vertical="center"/>
    </xf>
    <xf numFmtId="0" fontId="26" fillId="0" borderId="1" xfId="0" applyFont="1" applyBorder="1" applyAlignment="1">
      <alignment horizontal="left" vertical="center" wrapText="1"/>
    </xf>
    <xf numFmtId="1" fontId="20" fillId="0" borderId="1" xfId="0" applyNumberFormat="1" applyFont="1" applyBorder="1" applyAlignment="1">
      <alignment horizontal="center" vertical="center"/>
    </xf>
    <xf numFmtId="4" fontId="20" fillId="0" borderId="1" xfId="1" applyNumberFormat="1" applyFont="1" applyFill="1" applyBorder="1" applyAlignment="1">
      <alignment horizontal="right" vertical="center"/>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166" fontId="20" fillId="4" borderId="1" xfId="1" applyNumberFormat="1" applyFont="1" applyFill="1" applyBorder="1" applyAlignment="1">
      <alignment horizontal="center" vertical="center"/>
    </xf>
    <xf numFmtId="166" fontId="20" fillId="0" borderId="1" xfId="1" applyNumberFormat="1" applyFont="1" applyFill="1" applyBorder="1" applyAlignment="1">
      <alignment horizontal="center" vertical="center"/>
    </xf>
    <xf numFmtId="0" fontId="20" fillId="0" borderId="1" xfId="0" applyFont="1" applyBorder="1" applyAlignment="1">
      <alignment vertical="center" wrapText="1"/>
    </xf>
    <xf numFmtId="1" fontId="20" fillId="0" borderId="1" xfId="1" applyNumberFormat="1" applyFont="1" applyFill="1" applyBorder="1" applyAlignment="1">
      <alignment horizontal="center" vertical="center"/>
    </xf>
    <xf numFmtId="0" fontId="9" fillId="4" borderId="16" xfId="0" applyFont="1" applyFill="1" applyBorder="1" applyAlignment="1">
      <alignment horizontal="center" vertical="center" wrapText="1"/>
    </xf>
    <xf numFmtId="166" fontId="9" fillId="4" borderId="18" xfId="1" applyNumberFormat="1" applyFont="1" applyFill="1" applyBorder="1" applyAlignment="1">
      <alignment horizontal="center" vertical="center" wrapText="1"/>
    </xf>
    <xf numFmtId="4" fontId="14" fillId="0" borderId="19" xfId="0" applyNumberFormat="1" applyFont="1" applyBorder="1" applyAlignment="1">
      <alignment horizontal="right" vertical="center" wrapText="1"/>
    </xf>
    <xf numFmtId="4" fontId="9" fillId="0" borderId="16" xfId="1" applyNumberFormat="1" applyFont="1" applyBorder="1" applyAlignment="1">
      <alignment horizontal="right" vertical="center" wrapText="1"/>
    </xf>
    <xf numFmtId="4" fontId="20" fillId="0" borderId="1" xfId="0" applyNumberFormat="1" applyFont="1" applyBorder="1" applyAlignment="1">
      <alignment horizontal="right" vertical="center" wrapText="1"/>
    </xf>
    <xf numFmtId="0" fontId="10" fillId="0" borderId="1" xfId="0" applyFont="1" applyBorder="1" applyAlignment="1">
      <alignment horizontal="center" vertical="center"/>
    </xf>
    <xf numFmtId="0" fontId="9" fillId="0" borderId="20" xfId="0" applyFont="1" applyBorder="1" applyAlignment="1">
      <alignment horizontal="left" vertical="center" wrapText="1"/>
    </xf>
    <xf numFmtId="0" fontId="9" fillId="0" borderId="18" xfId="0" applyFont="1" applyBorder="1" applyAlignment="1">
      <alignment horizontal="left" vertical="center" wrapText="1"/>
    </xf>
    <xf numFmtId="0" fontId="9" fillId="0" borderId="18" xfId="0" applyFont="1" applyBorder="1" applyAlignment="1">
      <alignment horizontal="center" vertical="center" wrapText="1"/>
    </xf>
    <xf numFmtId="166" fontId="9" fillId="0" borderId="18" xfId="1" applyNumberFormat="1" applyFont="1" applyBorder="1" applyAlignment="1">
      <alignment horizontal="center" vertical="center" wrapText="1"/>
    </xf>
    <xf numFmtId="4" fontId="20" fillId="0" borderId="16" xfId="0" applyNumberFormat="1" applyFont="1" applyBorder="1" applyAlignment="1">
      <alignment horizontal="right" vertical="center" wrapText="1"/>
    </xf>
    <xf numFmtId="4" fontId="9" fillId="0" borderId="18" xfId="1" applyNumberFormat="1" applyFont="1" applyBorder="1" applyAlignment="1">
      <alignment horizontal="right" vertical="center" wrapText="1"/>
    </xf>
    <xf numFmtId="4" fontId="20" fillId="0" borderId="1" xfId="1" applyNumberFormat="1" applyFont="1" applyBorder="1" applyAlignment="1">
      <alignment horizontal="right" vertical="center" wrapText="1"/>
    </xf>
    <xf numFmtId="0" fontId="20" fillId="0" borderId="18" xfId="0" applyFont="1" applyBorder="1" applyAlignment="1">
      <alignment horizontal="left" vertical="center"/>
    </xf>
    <xf numFmtId="0" fontId="20" fillId="0" borderId="18" xfId="0" applyFont="1" applyBorder="1" applyAlignment="1">
      <alignment horizontal="left" vertical="center" wrapText="1"/>
    </xf>
    <xf numFmtId="0" fontId="9" fillId="0" borderId="18" xfId="0" applyFont="1" applyBorder="1" applyAlignment="1">
      <alignment vertical="top" wrapText="1"/>
    </xf>
    <xf numFmtId="166" fontId="20" fillId="0" borderId="18" xfId="1" applyNumberFormat="1" applyFont="1" applyFill="1" applyBorder="1" applyAlignment="1">
      <alignment horizontal="left" vertical="center"/>
    </xf>
    <xf numFmtId="4" fontId="20" fillId="0" borderId="18" xfId="1" applyNumberFormat="1" applyFont="1" applyBorder="1" applyAlignment="1">
      <alignment horizontal="right" vertical="center"/>
    </xf>
    <xf numFmtId="4" fontId="10" fillId="0" borderId="1" xfId="1" applyNumberFormat="1" applyFont="1" applyBorder="1" applyAlignment="1">
      <alignment horizontal="right" vertical="center"/>
    </xf>
    <xf numFmtId="43" fontId="30" fillId="4" borderId="17" xfId="1" applyFont="1" applyFill="1" applyBorder="1" applyAlignment="1">
      <alignment horizontal="center" vertical="center" wrapText="1"/>
    </xf>
    <xf numFmtId="4" fontId="22" fillId="0" borderId="1" xfId="1" applyNumberFormat="1" applyFont="1" applyBorder="1" applyAlignment="1">
      <alignment horizontal="right" vertical="center" wrapText="1"/>
    </xf>
    <xf numFmtId="166" fontId="9" fillId="4" borderId="22" xfId="1" applyNumberFormat="1" applyFont="1" applyFill="1" applyBorder="1" applyAlignment="1">
      <alignment horizontal="center" vertical="center" wrapText="1"/>
    </xf>
    <xf numFmtId="166" fontId="20" fillId="4" borderId="22" xfId="1" applyNumberFormat="1" applyFont="1" applyFill="1" applyBorder="1" applyAlignment="1">
      <alignment horizontal="center" vertical="center" wrapText="1"/>
    </xf>
    <xf numFmtId="0" fontId="20" fillId="4" borderId="17" xfId="0" applyFont="1" applyFill="1" applyBorder="1" applyAlignment="1">
      <alignment horizontal="left" vertical="center" wrapText="1"/>
    </xf>
    <xf numFmtId="166" fontId="20" fillId="4" borderId="21" xfId="1" applyNumberFormat="1"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0" borderId="1" xfId="0" applyFont="1" applyBorder="1" applyAlignment="1">
      <alignment vertical="center" wrapText="1"/>
    </xf>
    <xf numFmtId="0" fontId="7" fillId="4" borderId="17" xfId="0" applyFont="1" applyFill="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center" vertical="center"/>
    </xf>
    <xf numFmtId="166" fontId="22" fillId="0" borderId="1" xfId="0" applyNumberFormat="1" applyFont="1" applyBorder="1" applyAlignment="1">
      <alignment horizontal="center" vertical="center"/>
    </xf>
    <xf numFmtId="4" fontId="22" fillId="0" borderId="1" xfId="1" applyNumberFormat="1" applyFont="1" applyFill="1" applyBorder="1" applyAlignment="1">
      <alignment horizontal="right" vertical="center"/>
    </xf>
    <xf numFmtId="4" fontId="10" fillId="0" borderId="17" xfId="1" applyNumberFormat="1" applyFont="1" applyBorder="1" applyAlignment="1">
      <alignment horizontal="right" vertical="center" wrapText="1"/>
    </xf>
    <xf numFmtId="4" fontId="9" fillId="0" borderId="17" xfId="1" applyNumberFormat="1" applyFont="1" applyBorder="1" applyAlignment="1">
      <alignment horizontal="right" vertical="center" wrapText="1"/>
    </xf>
    <xf numFmtId="4" fontId="18" fillId="0" borderId="17" xfId="1" applyNumberFormat="1" applyFont="1" applyFill="1" applyBorder="1" applyAlignment="1">
      <alignment horizontal="right" vertical="center" wrapText="1"/>
    </xf>
    <xf numFmtId="4" fontId="19" fillId="0" borderId="17" xfId="1" applyNumberFormat="1" applyFont="1" applyBorder="1" applyAlignment="1">
      <alignment horizontal="right" vertical="center"/>
    </xf>
    <xf numFmtId="4" fontId="19" fillId="0" borderId="17" xfId="1" applyNumberFormat="1" applyFont="1" applyFill="1" applyBorder="1" applyAlignment="1">
      <alignment horizontal="right" vertical="center"/>
    </xf>
    <xf numFmtId="4" fontId="9" fillId="0" borderId="0" xfId="0" applyNumberFormat="1" applyFont="1" applyAlignment="1">
      <alignment horizontal="right"/>
    </xf>
    <xf numFmtId="4" fontId="23" fillId="0" borderId="0" xfId="1" applyNumberFormat="1" applyFont="1" applyBorder="1" applyAlignment="1">
      <alignment horizontal="right" vertical="center" wrapText="1"/>
    </xf>
    <xf numFmtId="4" fontId="23" fillId="0" borderId="6" xfId="1" applyNumberFormat="1" applyFont="1" applyBorder="1" applyAlignment="1">
      <alignment horizontal="right" vertical="center" wrapText="1"/>
    </xf>
    <xf numFmtId="0" fontId="10" fillId="0" borderId="1" xfId="0" applyFont="1" applyBorder="1" applyAlignment="1">
      <alignment horizontal="left" vertical="center"/>
    </xf>
    <xf numFmtId="0" fontId="9" fillId="4" borderId="1" xfId="0" applyFont="1" applyFill="1" applyBorder="1" applyAlignment="1">
      <alignment horizontal="left" vertical="top" wrapText="1"/>
    </xf>
    <xf numFmtId="166" fontId="9" fillId="0" borderId="1" xfId="1" applyNumberFormat="1" applyFont="1" applyFill="1" applyBorder="1" applyAlignment="1">
      <alignment horizontal="right" vertical="center" wrapText="1"/>
    </xf>
    <xf numFmtId="0" fontId="20" fillId="0" borderId="16" xfId="0" applyFont="1" applyBorder="1" applyAlignment="1">
      <alignment horizontal="left" vertical="center" wrapText="1"/>
    </xf>
    <xf numFmtId="43" fontId="30" fillId="4" borderId="18" xfId="1" applyFont="1" applyFill="1" applyBorder="1" applyAlignment="1">
      <alignment horizontal="center" vertical="center" wrapText="1"/>
    </xf>
    <xf numFmtId="4" fontId="9" fillId="0" borderId="16" xfId="1" applyNumberFormat="1" applyFont="1" applyBorder="1" applyAlignment="1">
      <alignment horizontal="right" vertical="center"/>
    </xf>
    <xf numFmtId="166" fontId="10" fillId="0" borderId="1" xfId="1" applyNumberFormat="1" applyFont="1" applyFill="1" applyBorder="1" applyAlignment="1">
      <alignment horizontal="right" vertical="center" wrapText="1"/>
    </xf>
    <xf numFmtId="0" fontId="19" fillId="0" borderId="18" xfId="0" applyFont="1" applyBorder="1" applyAlignment="1">
      <alignment horizontal="left" vertical="center" wrapText="1"/>
    </xf>
    <xf numFmtId="0" fontId="9" fillId="0" borderId="18" xfId="0" applyFont="1" applyBorder="1" applyAlignment="1">
      <alignment vertical="center" wrapText="1"/>
    </xf>
    <xf numFmtId="166" fontId="19" fillId="0" borderId="18" xfId="1" applyNumberFormat="1" applyFont="1" applyFill="1" applyBorder="1" applyAlignment="1">
      <alignment horizontal="left" vertical="center"/>
    </xf>
    <xf numFmtId="4" fontId="14" fillId="0" borderId="16" xfId="0" applyNumberFormat="1" applyFont="1" applyBorder="1" applyAlignment="1">
      <alignment horizontal="right" vertical="center" wrapText="1"/>
    </xf>
    <xf numFmtId="43" fontId="0" fillId="0" borderId="0" xfId="0" applyNumberFormat="1"/>
    <xf numFmtId="0" fontId="31" fillId="3" borderId="0" xfId="0" applyFont="1" applyFill="1"/>
    <xf numFmtId="0" fontId="31" fillId="3" borderId="0" xfId="0" applyFont="1" applyFill="1" applyAlignment="1">
      <alignment wrapText="1"/>
    </xf>
    <xf numFmtId="0" fontId="31" fillId="0" borderId="2" xfId="0" applyFont="1" applyBorder="1"/>
    <xf numFmtId="0" fontId="32" fillId="0" borderId="3" xfId="0" applyFont="1" applyBorder="1" applyAlignment="1">
      <alignment wrapText="1"/>
    </xf>
    <xf numFmtId="0" fontId="32" fillId="0" borderId="3" xfId="0" applyFont="1" applyBorder="1"/>
    <xf numFmtId="0" fontId="31" fillId="0" borderId="5" xfId="0" applyFont="1" applyBorder="1"/>
    <xf numFmtId="0" fontId="32" fillId="0" borderId="0" xfId="0" applyFont="1" applyAlignment="1">
      <alignment wrapText="1"/>
    </xf>
    <xf numFmtId="0" fontId="32" fillId="0" borderId="0" xfId="0" applyFont="1"/>
    <xf numFmtId="0" fontId="31" fillId="0" borderId="7" xfId="0" applyFont="1" applyBorder="1"/>
    <xf numFmtId="0" fontId="32" fillId="0" borderId="8" xfId="0" applyFont="1" applyBorder="1" applyAlignment="1">
      <alignment wrapText="1"/>
    </xf>
    <xf numFmtId="0" fontId="32" fillId="0" borderId="8" xfId="0" applyFont="1" applyBorder="1"/>
    <xf numFmtId="43" fontId="32" fillId="0" borderId="8" xfId="0" applyNumberFormat="1" applyFont="1" applyBorder="1"/>
    <xf numFmtId="43" fontId="32" fillId="0" borderId="9" xfId="0" applyNumberFormat="1" applyFont="1" applyBorder="1"/>
    <xf numFmtId="0" fontId="33" fillId="0" borderId="0" xfId="0" applyFont="1"/>
    <xf numFmtId="0" fontId="31" fillId="0" borderId="0" xfId="0" applyFont="1"/>
    <xf numFmtId="43" fontId="31" fillId="0" borderId="25" xfId="0" applyNumberFormat="1" applyFont="1" applyBorder="1"/>
    <xf numFmtId="43" fontId="32" fillId="0" borderId="23" xfId="0" applyNumberFormat="1" applyFont="1" applyBorder="1"/>
    <xf numFmtId="43" fontId="32" fillId="0" borderId="26" xfId="0" applyNumberFormat="1" applyFont="1" applyBorder="1"/>
    <xf numFmtId="0" fontId="34" fillId="0" borderId="0" xfId="0" applyFont="1"/>
    <xf numFmtId="0" fontId="33" fillId="0" borderId="0" xfId="0" applyFont="1" applyAlignment="1">
      <alignment wrapText="1"/>
    </xf>
    <xf numFmtId="43" fontId="33" fillId="0" borderId="24" xfId="0" applyNumberFormat="1" applyFont="1" applyBorder="1"/>
    <xf numFmtId="0" fontId="36" fillId="0" borderId="15" xfId="0" applyFont="1" applyBorder="1" applyAlignment="1">
      <alignment vertical="center" wrapText="1"/>
    </xf>
    <xf numFmtId="0" fontId="36" fillId="4" borderId="1" xfId="0" applyFont="1" applyFill="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17" xfId="0" applyFont="1" applyBorder="1" applyAlignment="1">
      <alignment horizontal="center" vertical="center"/>
    </xf>
    <xf numFmtId="0" fontId="20" fillId="0" borderId="17" xfId="0" applyFont="1" applyBorder="1" applyAlignment="1">
      <alignment horizontal="center" vertical="center"/>
    </xf>
    <xf numFmtId="0" fontId="19" fillId="0" borderId="18" xfId="0" applyFont="1" applyBorder="1" applyAlignment="1">
      <alignment horizontal="center" vertical="center"/>
    </xf>
    <xf numFmtId="0" fontId="9" fillId="0" borderId="0" xfId="0" applyFont="1" applyAlignment="1">
      <alignment horizontal="center"/>
    </xf>
    <xf numFmtId="0" fontId="32" fillId="0" borderId="3" xfId="0" applyFont="1" applyBorder="1" applyAlignment="1">
      <alignment horizontal="center"/>
    </xf>
    <xf numFmtId="0" fontId="32" fillId="0" borderId="0" xfId="0" applyFont="1" applyAlignment="1">
      <alignment horizontal="center"/>
    </xf>
    <xf numFmtId="0" fontId="32" fillId="0" borderId="8" xfId="0" applyFont="1" applyBorder="1" applyAlignment="1">
      <alignment horizontal="center"/>
    </xf>
    <xf numFmtId="43" fontId="32" fillId="0" borderId="3" xfId="0" applyNumberFormat="1" applyFont="1" applyBorder="1" applyAlignment="1">
      <alignment horizontal="center"/>
    </xf>
    <xf numFmtId="43" fontId="32" fillId="0" borderId="0" xfId="0" applyNumberFormat="1" applyFont="1" applyAlignment="1">
      <alignment horizontal="center"/>
    </xf>
    <xf numFmtId="43" fontId="32" fillId="0" borderId="4" xfId="0" applyNumberFormat="1" applyFont="1" applyBorder="1" applyAlignment="1">
      <alignment horizontal="center"/>
    </xf>
    <xf numFmtId="43" fontId="32" fillId="0" borderId="6" xfId="0" applyNumberFormat="1" applyFont="1" applyBorder="1" applyAlignment="1">
      <alignment horizontal="center"/>
    </xf>
    <xf numFmtId="4" fontId="10" fillId="0" borderId="1" xfId="1" applyNumberFormat="1" applyFont="1" applyBorder="1" applyAlignment="1">
      <alignment horizontal="center" vertical="center" wrapText="1"/>
    </xf>
    <xf numFmtId="166" fontId="9" fillId="4" borderId="1" xfId="1" applyNumberFormat="1" applyFont="1" applyFill="1" applyBorder="1" applyAlignment="1">
      <alignment horizontal="left" vertical="center" wrapText="1"/>
    </xf>
    <xf numFmtId="166" fontId="9" fillId="0" borderId="1" xfId="1" applyNumberFormat="1" applyFont="1" applyBorder="1" applyAlignment="1">
      <alignment horizontal="left" vertical="center" wrapText="1"/>
    </xf>
    <xf numFmtId="0" fontId="9" fillId="0" borderId="1" xfId="0" applyFont="1" applyBorder="1" applyAlignment="1">
      <alignment horizontal="center"/>
    </xf>
    <xf numFmtId="43" fontId="0" fillId="0" borderId="0" xfId="1" applyFont="1"/>
    <xf numFmtId="4" fontId="14" fillId="0" borderId="14" xfId="0" applyNumberFormat="1" applyFont="1" applyBorder="1" applyAlignment="1">
      <alignment horizontal="center" wrapText="1"/>
    </xf>
    <xf numFmtId="0" fontId="33" fillId="0" borderId="0" xfId="0" applyFont="1" applyAlignment="1">
      <alignment horizontal="left"/>
    </xf>
    <xf numFmtId="0" fontId="33" fillId="0" borderId="19" xfId="0" applyFont="1" applyBorder="1" applyAlignment="1">
      <alignment horizontal="left"/>
    </xf>
    <xf numFmtId="0" fontId="6" fillId="0" borderId="0" xfId="0" applyFont="1" applyAlignment="1">
      <alignment horizontal="left" wrapText="1"/>
    </xf>
    <xf numFmtId="0" fontId="32" fillId="0" borderId="0" xfId="0" applyFont="1" applyAlignment="1">
      <alignment horizontal="left"/>
    </xf>
    <xf numFmtId="0" fontId="32" fillId="0" borderId="19" xfId="0" applyFont="1" applyBorder="1" applyAlignment="1">
      <alignment horizontal="left"/>
    </xf>
    <xf numFmtId="0" fontId="31" fillId="0" borderId="3" xfId="0" applyFont="1" applyBorder="1" applyAlignment="1">
      <alignment horizontal="left"/>
    </xf>
    <xf numFmtId="0" fontId="31" fillId="0" borderId="27" xfId="0" applyFont="1" applyBorder="1" applyAlignment="1">
      <alignment horizontal="left"/>
    </xf>
    <xf numFmtId="0" fontId="9"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cellXfs>
  <cellStyles count="6">
    <cellStyle name="Comma" xfId="1" builtinId="3"/>
    <cellStyle name="Comma 2" xfId="3" xr:uid="{00000000-0005-0000-0000-000001000000}"/>
    <cellStyle name="Comma 2 2" xfId="5" xr:uid="{00000000-0005-0000-0000-000002000000}"/>
    <cellStyle name="Comma 3" xfId="4" xr:uid="{00000000-0005-0000-0000-000003000000}"/>
    <cellStyle name="Normal" xfId="0" builtinId="0"/>
    <cellStyle name="Normal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3" sqref="A3"/>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0"/>
  <sheetViews>
    <sheetView tabSelected="1" workbookViewId="0">
      <selection activeCell="H9" sqref="H9"/>
    </sheetView>
  </sheetViews>
  <sheetFormatPr defaultRowHeight="14.5" x14ac:dyDescent="0.35"/>
  <cols>
    <col min="2" max="2" width="4.453125" style="6" customWidth="1"/>
    <col min="3" max="3" width="29.54296875" style="1" customWidth="1"/>
    <col min="4" max="4" width="5.7265625" customWidth="1"/>
    <col min="5" max="5" width="4.7265625" customWidth="1"/>
    <col min="6" max="6" width="11.1796875" customWidth="1"/>
    <col min="7" max="7" width="16.453125" customWidth="1"/>
  </cols>
  <sheetData>
    <row r="2" spans="2:7" s="3" customFormat="1" ht="28.15" customHeight="1" x14ac:dyDescent="0.35">
      <c r="B2" s="5"/>
      <c r="C2" s="338" t="s">
        <v>0</v>
      </c>
      <c r="D2" s="338"/>
      <c r="E2" s="338"/>
      <c r="F2" s="338"/>
      <c r="G2" s="338"/>
    </row>
    <row r="3" spans="2:7" s="3" customFormat="1" ht="15.5" x14ac:dyDescent="0.35">
      <c r="B3" s="5"/>
      <c r="C3" s="7" t="s">
        <v>1</v>
      </c>
      <c r="D3" s="4"/>
      <c r="E3" s="4"/>
      <c r="F3" s="4"/>
      <c r="G3" s="4"/>
    </row>
    <row r="4" spans="2:7" s="3" customFormat="1" ht="15.5" x14ac:dyDescent="0.35">
      <c r="B4" s="5"/>
      <c r="C4" s="7" t="s">
        <v>2</v>
      </c>
      <c r="D4" s="4"/>
      <c r="E4" s="4"/>
      <c r="F4" s="4"/>
      <c r="G4" s="4"/>
    </row>
    <row r="5" spans="2:7" s="3" customFormat="1" ht="15.5" x14ac:dyDescent="0.35">
      <c r="B5" s="5"/>
      <c r="C5" s="8"/>
      <c r="D5" s="4"/>
      <c r="E5" s="4"/>
      <c r="F5" s="4"/>
      <c r="G5" s="4"/>
    </row>
    <row r="6" spans="2:7" s="2" customFormat="1" ht="24.5" thickBot="1" x14ac:dyDescent="0.4">
      <c r="B6" s="293" t="s">
        <v>3</v>
      </c>
      <c r="C6" s="294" t="s">
        <v>4</v>
      </c>
      <c r="D6" s="293" t="s">
        <v>5</v>
      </c>
      <c r="E6" s="293" t="s">
        <v>6</v>
      </c>
      <c r="F6" s="294" t="s">
        <v>7</v>
      </c>
      <c r="G6" s="293" t="s">
        <v>8</v>
      </c>
    </row>
    <row r="7" spans="2:7" s="3" customFormat="1" ht="24" x14ac:dyDescent="0.35">
      <c r="B7" s="295">
        <v>1</v>
      </c>
      <c r="C7" s="296" t="s">
        <v>9</v>
      </c>
      <c r="D7" s="297" t="s">
        <v>10</v>
      </c>
      <c r="E7" s="323">
        <v>2</v>
      </c>
      <c r="F7" s="326"/>
      <c r="G7" s="328"/>
    </row>
    <row r="8" spans="2:7" s="3" customFormat="1" ht="15.5" x14ac:dyDescent="0.35">
      <c r="B8" s="298"/>
      <c r="C8" s="299"/>
      <c r="D8" s="300"/>
      <c r="E8" s="324"/>
      <c r="F8" s="327"/>
      <c r="G8" s="329"/>
    </row>
    <row r="9" spans="2:7" s="3" customFormat="1" ht="15.5" x14ac:dyDescent="0.35">
      <c r="B9" s="298">
        <v>2</v>
      </c>
      <c r="C9" s="299" t="s">
        <v>11</v>
      </c>
      <c r="D9" s="300" t="s">
        <v>10</v>
      </c>
      <c r="E9" s="324">
        <v>5</v>
      </c>
      <c r="F9" s="327"/>
      <c r="G9" s="329"/>
    </row>
    <row r="10" spans="2:7" s="3" customFormat="1" ht="16" thickBot="1" x14ac:dyDescent="0.4">
      <c r="B10" s="301"/>
      <c r="C10" s="302"/>
      <c r="D10" s="303"/>
      <c r="E10" s="325"/>
      <c r="F10" s="304"/>
      <c r="G10" s="305"/>
    </row>
    <row r="11" spans="2:7" s="3" customFormat="1" ht="15.5" x14ac:dyDescent="0.35">
      <c r="B11" s="306"/>
      <c r="C11" s="307"/>
      <c r="D11" s="341" t="s">
        <v>12</v>
      </c>
      <c r="E11" s="341"/>
      <c r="F11" s="342"/>
      <c r="G11" s="308"/>
    </row>
    <row r="12" spans="2:7" x14ac:dyDescent="0.35">
      <c r="B12" s="307"/>
      <c r="C12" s="299"/>
      <c r="D12" s="339" t="s">
        <v>13</v>
      </c>
      <c r="E12" s="339"/>
      <c r="F12" s="340"/>
      <c r="G12" s="309"/>
    </row>
    <row r="13" spans="2:7" x14ac:dyDescent="0.35">
      <c r="B13" s="307"/>
      <c r="C13" s="299"/>
      <c r="D13" s="339" t="s">
        <v>14</v>
      </c>
      <c r="E13" s="339"/>
      <c r="F13" s="340"/>
      <c r="G13" s="310"/>
    </row>
    <row r="14" spans="2:7" ht="15" thickBot="1" x14ac:dyDescent="0.4">
      <c r="B14" s="311"/>
      <c r="C14" s="312"/>
      <c r="D14" s="336" t="s">
        <v>15</v>
      </c>
      <c r="E14" s="336"/>
      <c r="F14" s="337"/>
      <c r="G14" s="313"/>
    </row>
    <row r="16" spans="2:7" x14ac:dyDescent="0.35">
      <c r="G16" s="292"/>
    </row>
    <row r="17" spans="7:7" x14ac:dyDescent="0.35">
      <c r="G17" s="334"/>
    </row>
    <row r="18" spans="7:7" x14ac:dyDescent="0.35">
      <c r="G18" s="334"/>
    </row>
    <row r="19" spans="7:7" x14ac:dyDescent="0.35">
      <c r="G19" s="334"/>
    </row>
    <row r="20" spans="7:7" x14ac:dyDescent="0.35">
      <c r="G20" s="334"/>
    </row>
  </sheetData>
  <mergeCells count="5">
    <mergeCell ref="D14:F14"/>
    <mergeCell ref="C2:G2"/>
    <mergeCell ref="D13:F13"/>
    <mergeCell ref="D11:F11"/>
    <mergeCell ref="D12: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CM367"/>
  <sheetViews>
    <sheetView view="pageBreakPreview" topLeftCell="A42" zoomScale="80" zoomScaleNormal="100" zoomScaleSheetLayoutView="80" workbookViewId="0">
      <selection activeCell="C143" sqref="C143"/>
    </sheetView>
  </sheetViews>
  <sheetFormatPr defaultColWidth="8.81640625" defaultRowHeight="14.5" x14ac:dyDescent="0.35"/>
  <cols>
    <col min="1" max="1" width="3.453125" style="9" customWidth="1"/>
    <col min="2" max="2" width="5.54296875" style="10" customWidth="1"/>
    <col min="3" max="3" width="62.7265625" style="11" customWidth="1"/>
    <col min="4" max="4" width="5.54296875" style="12" bestFit="1" customWidth="1"/>
    <col min="5" max="5" width="9" style="13" customWidth="1"/>
    <col min="6" max="6" width="16.54296875" style="213" customWidth="1"/>
    <col min="7" max="7" width="20.1796875" style="213" customWidth="1"/>
    <col min="8" max="19" width="17.81640625" style="15" customWidth="1"/>
    <col min="20" max="22" width="9.1796875" style="9"/>
    <col min="23" max="23" width="74.1796875" style="9" customWidth="1"/>
    <col min="24" max="46" width="9.1796875" style="9"/>
    <col min="47" max="47" width="4.54296875" style="9" bestFit="1" customWidth="1"/>
    <col min="48" max="48" width="9.1796875" style="9"/>
    <col min="49" max="49" width="4.54296875" style="9" bestFit="1" customWidth="1"/>
    <col min="50" max="50" width="10.453125" style="9" bestFit="1" customWidth="1"/>
    <col min="51" max="52" width="9.1796875" style="9"/>
    <col min="53" max="53" width="20.1796875" style="9" customWidth="1"/>
    <col min="54" max="58" width="9.1796875" style="9"/>
    <col min="59" max="59" width="22.1796875" style="9" bestFit="1" customWidth="1"/>
    <col min="60" max="60" width="13.7265625" style="9" bestFit="1" customWidth="1"/>
    <col min="61" max="16384" width="8.81640625" style="9"/>
  </cols>
  <sheetData>
    <row r="2" spans="1:91" s="16" customFormat="1" ht="28.9" customHeight="1" x14ac:dyDescent="0.35">
      <c r="B2" s="17"/>
      <c r="C2" s="344" t="s">
        <v>16</v>
      </c>
      <c r="D2" s="344"/>
      <c r="E2" s="344"/>
      <c r="F2" s="344"/>
      <c r="G2" s="344"/>
      <c r="H2" s="18"/>
      <c r="I2" s="18"/>
      <c r="J2" s="18"/>
      <c r="K2" s="18"/>
      <c r="L2" s="18"/>
      <c r="M2" s="18"/>
      <c r="N2" s="18"/>
      <c r="O2" s="18"/>
      <c r="P2" s="18"/>
      <c r="Q2" s="18"/>
      <c r="R2" s="18"/>
      <c r="S2" s="18"/>
    </row>
    <row r="3" spans="1:91" x14ac:dyDescent="0.35">
      <c r="B3" s="19" t="s">
        <v>17</v>
      </c>
      <c r="C3" s="19" t="s">
        <v>4</v>
      </c>
      <c r="D3" s="20" t="s">
        <v>5</v>
      </c>
      <c r="E3" s="21" t="s">
        <v>18</v>
      </c>
      <c r="F3" s="189" t="s">
        <v>19</v>
      </c>
      <c r="G3" s="189" t="s">
        <v>8</v>
      </c>
      <c r="H3" s="22"/>
      <c r="I3" s="22"/>
      <c r="J3" s="22"/>
      <c r="K3" s="22"/>
      <c r="L3" s="22"/>
      <c r="M3" s="22"/>
      <c r="N3" s="22"/>
      <c r="O3" s="22"/>
      <c r="P3" s="22"/>
      <c r="Q3" s="22"/>
      <c r="R3" s="22"/>
      <c r="S3" s="22"/>
    </row>
    <row r="4" spans="1:91" x14ac:dyDescent="0.35">
      <c r="B4" s="27">
        <v>1</v>
      </c>
      <c r="C4" s="28" t="s">
        <v>20</v>
      </c>
      <c r="D4" s="29"/>
      <c r="E4" s="30"/>
      <c r="F4" s="190"/>
      <c r="G4" s="190"/>
      <c r="H4" s="32"/>
      <c r="I4" s="32"/>
      <c r="J4" s="32"/>
      <c r="K4" s="32"/>
      <c r="L4" s="32"/>
      <c r="M4" s="32"/>
      <c r="N4" s="32"/>
      <c r="O4" s="32"/>
      <c r="P4" s="32"/>
      <c r="Q4" s="32"/>
      <c r="R4" s="32"/>
      <c r="S4" s="32"/>
    </row>
    <row r="5" spans="1:91" x14ac:dyDescent="0.35">
      <c r="B5" s="23"/>
      <c r="C5" s="23"/>
      <c r="D5" s="24"/>
      <c r="E5" s="25"/>
      <c r="F5" s="191"/>
      <c r="G5" s="191"/>
      <c r="H5" s="26"/>
      <c r="I5" s="26"/>
      <c r="J5" s="26"/>
      <c r="K5" s="26"/>
      <c r="L5" s="26"/>
      <c r="M5" s="26"/>
      <c r="N5" s="26"/>
      <c r="O5" s="26"/>
      <c r="P5" s="26"/>
      <c r="Q5" s="26"/>
      <c r="R5" s="26"/>
      <c r="S5" s="26"/>
    </row>
    <row r="6" spans="1:91" ht="94.5" customHeight="1" x14ac:dyDescent="0.35">
      <c r="A6" s="33"/>
      <c r="B6" s="34" t="s">
        <v>21</v>
      </c>
      <c r="C6" s="35" t="s">
        <v>22</v>
      </c>
      <c r="D6" s="36" t="s">
        <v>23</v>
      </c>
      <c r="E6" s="37" t="s">
        <v>23</v>
      </c>
      <c r="F6" s="335" t="s">
        <v>24</v>
      </c>
      <c r="G6" s="192" t="s">
        <v>24</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row>
    <row r="7" spans="1:91" ht="195" customHeight="1" x14ac:dyDescent="0.35">
      <c r="A7" s="33"/>
      <c r="B7" s="38" t="s">
        <v>25</v>
      </c>
      <c r="C7" s="39" t="s">
        <v>26</v>
      </c>
      <c r="D7" s="40" t="s">
        <v>27</v>
      </c>
      <c r="E7" s="41">
        <v>1</v>
      </c>
      <c r="F7" s="214"/>
      <c r="G7" s="191">
        <f>E7*F7</f>
        <v>0</v>
      </c>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row>
    <row r="8" spans="1:91" x14ac:dyDescent="0.35">
      <c r="A8" s="33"/>
      <c r="B8" s="38" t="s">
        <v>28</v>
      </c>
      <c r="C8" s="39" t="s">
        <v>29</v>
      </c>
      <c r="D8" s="40" t="s">
        <v>27</v>
      </c>
      <c r="E8" s="41">
        <v>1</v>
      </c>
      <c r="F8" s="214"/>
      <c r="G8" s="191">
        <f t="shared" ref="G8:G11" si="0">E8*F8</f>
        <v>0</v>
      </c>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row>
    <row r="9" spans="1:91" x14ac:dyDescent="0.35">
      <c r="A9" s="33"/>
      <c r="B9" s="38" t="s">
        <v>30</v>
      </c>
      <c r="C9" s="39" t="s">
        <v>31</v>
      </c>
      <c r="D9" s="40" t="s">
        <v>27</v>
      </c>
      <c r="E9" s="41">
        <v>1</v>
      </c>
      <c r="F9" s="214"/>
      <c r="G9" s="191">
        <f t="shared" si="0"/>
        <v>0</v>
      </c>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row>
    <row r="10" spans="1:91" ht="29" x14ac:dyDescent="0.35">
      <c r="A10" s="33"/>
      <c r="B10" s="38" t="s">
        <v>32</v>
      </c>
      <c r="C10" s="39" t="s">
        <v>33</v>
      </c>
      <c r="D10" s="40" t="s">
        <v>27</v>
      </c>
      <c r="E10" s="41">
        <v>1</v>
      </c>
      <c r="F10" s="214"/>
      <c r="G10" s="191">
        <f t="shared" si="0"/>
        <v>0</v>
      </c>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t="s">
        <v>34</v>
      </c>
      <c r="AV10" s="33" t="s">
        <v>35</v>
      </c>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row>
    <row r="11" spans="1:91" ht="15" customHeight="1" x14ac:dyDescent="0.35">
      <c r="A11" s="33"/>
      <c r="B11" s="38" t="s">
        <v>36</v>
      </c>
      <c r="C11" s="39" t="s">
        <v>37</v>
      </c>
      <c r="D11" s="40" t="s">
        <v>27</v>
      </c>
      <c r="E11" s="41">
        <v>1</v>
      </c>
      <c r="F11" s="214"/>
      <c r="G11" s="191">
        <f t="shared" si="0"/>
        <v>0</v>
      </c>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t="s">
        <v>34</v>
      </c>
      <c r="AV11" s="33" t="s">
        <v>35</v>
      </c>
      <c r="AW11" s="33"/>
      <c r="AX11" s="33"/>
      <c r="AY11" s="33"/>
      <c r="AZ11" s="33"/>
      <c r="BA11" s="33"/>
      <c r="BB11" s="33"/>
      <c r="BC11" s="33"/>
      <c r="BD11" s="33"/>
      <c r="BE11" s="33" t="s">
        <v>38</v>
      </c>
      <c r="BF11" s="33">
        <v>23</v>
      </c>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row>
    <row r="12" spans="1:91" ht="72.5" x14ac:dyDescent="0.35">
      <c r="A12" s="33"/>
      <c r="B12" s="38" t="s">
        <v>39</v>
      </c>
      <c r="C12" s="42" t="s">
        <v>40</v>
      </c>
      <c r="D12" s="40" t="s">
        <v>27</v>
      </c>
      <c r="E12" s="41">
        <v>1</v>
      </c>
      <c r="F12" s="214"/>
      <c r="G12" s="191"/>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t="s">
        <v>34</v>
      </c>
      <c r="AV12" s="33" t="s">
        <v>35</v>
      </c>
      <c r="AW12" s="33"/>
      <c r="AX12" s="33"/>
      <c r="AY12" s="33"/>
      <c r="AZ12" s="33"/>
      <c r="BA12" s="33"/>
      <c r="BB12" s="33"/>
      <c r="BC12" s="33"/>
      <c r="BD12" s="33"/>
      <c r="BE12" s="33" t="s">
        <v>41</v>
      </c>
      <c r="BF12" s="33">
        <v>10</v>
      </c>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row>
    <row r="13" spans="1:91" ht="72.5" x14ac:dyDescent="0.35">
      <c r="A13" s="33"/>
      <c r="B13" s="38" t="s">
        <v>42</v>
      </c>
      <c r="C13" s="121" t="s">
        <v>43</v>
      </c>
      <c r="D13" s="44" t="s">
        <v>27</v>
      </c>
      <c r="E13" s="41">
        <v>1</v>
      </c>
      <c r="F13" s="214"/>
      <c r="G13" s="19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row>
    <row r="14" spans="1:91" ht="65.5" customHeight="1" x14ac:dyDescent="0.35">
      <c r="A14" s="33"/>
      <c r="B14" s="38" t="s">
        <v>44</v>
      </c>
      <c r="C14" s="314" t="s">
        <v>45</v>
      </c>
      <c r="D14" s="40" t="s">
        <v>46</v>
      </c>
      <c r="E14" s="41">
        <v>1</v>
      </c>
      <c r="F14" s="214"/>
      <c r="G14" s="193"/>
      <c r="H14" s="45"/>
      <c r="I14" s="45"/>
      <c r="J14" s="45"/>
      <c r="K14" s="45"/>
      <c r="L14" s="45"/>
      <c r="M14" s="45"/>
      <c r="N14" s="45"/>
      <c r="O14" s="45"/>
      <c r="P14" s="45"/>
      <c r="Q14" s="45"/>
      <c r="R14" s="45"/>
      <c r="S14" s="45"/>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t="s">
        <v>34</v>
      </c>
      <c r="AV14" s="33" t="s">
        <v>35</v>
      </c>
      <c r="AW14" s="33"/>
      <c r="AX14" s="33"/>
      <c r="AY14" s="33"/>
      <c r="AZ14" s="33"/>
      <c r="BA14" s="33"/>
      <c r="BB14" s="33"/>
      <c r="BC14" s="33"/>
      <c r="BD14" s="33"/>
      <c r="BE14" s="33" t="s">
        <v>47</v>
      </c>
      <c r="BF14" s="33" t="s">
        <v>48</v>
      </c>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row>
    <row r="15" spans="1:91" x14ac:dyDescent="0.35">
      <c r="B15" s="23"/>
      <c r="C15" s="23"/>
      <c r="D15" s="24"/>
      <c r="E15" s="25"/>
      <c r="F15" s="191"/>
      <c r="G15" s="191"/>
      <c r="H15" s="26"/>
      <c r="I15" s="26"/>
      <c r="J15" s="26"/>
      <c r="K15" s="26"/>
      <c r="L15" s="26"/>
      <c r="M15" s="26"/>
      <c r="N15" s="26"/>
      <c r="O15" s="26"/>
      <c r="P15" s="26"/>
      <c r="Q15" s="26"/>
      <c r="R15" s="26"/>
      <c r="S15" s="26"/>
    </row>
    <row r="16" spans="1:91" x14ac:dyDescent="0.35">
      <c r="B16" s="23"/>
      <c r="C16" s="19" t="s">
        <v>49</v>
      </c>
      <c r="D16" s="24"/>
      <c r="E16" s="25"/>
      <c r="F16" s="191"/>
      <c r="G16" s="189"/>
      <c r="H16" s="22"/>
      <c r="I16" s="22"/>
      <c r="J16" s="22"/>
      <c r="K16" s="22"/>
      <c r="L16" s="22"/>
      <c r="M16" s="22"/>
      <c r="N16" s="22"/>
      <c r="O16" s="22"/>
      <c r="P16" s="22"/>
      <c r="Q16" s="22"/>
      <c r="R16" s="22"/>
      <c r="S16" s="22"/>
      <c r="AW16" s="9">
        <v>0.6</v>
      </c>
      <c r="AX16" s="48">
        <f t="shared" ref="AX16:AX66" si="1">AW16*E16</f>
        <v>0</v>
      </c>
    </row>
    <row r="17" spans="2:60" x14ac:dyDescent="0.35">
      <c r="B17" s="46"/>
      <c r="C17" s="46"/>
      <c r="F17" s="195"/>
      <c r="G17" s="195"/>
      <c r="H17" s="26"/>
      <c r="I17" s="26"/>
      <c r="J17" s="26"/>
      <c r="K17" s="26"/>
      <c r="L17" s="26"/>
      <c r="M17" s="26"/>
      <c r="N17" s="26"/>
      <c r="O17" s="26"/>
      <c r="P17" s="26"/>
      <c r="Q17" s="26"/>
      <c r="R17" s="26"/>
      <c r="S17" s="26"/>
      <c r="AW17" s="9">
        <v>0.6</v>
      </c>
      <c r="AX17" s="48">
        <f t="shared" si="1"/>
        <v>0</v>
      </c>
    </row>
    <row r="18" spans="2:60" x14ac:dyDescent="0.35">
      <c r="B18" s="49">
        <v>2</v>
      </c>
      <c r="C18" s="28" t="s">
        <v>50</v>
      </c>
      <c r="D18" s="29"/>
      <c r="E18" s="30"/>
      <c r="F18" s="190"/>
      <c r="G18" s="190"/>
      <c r="H18" s="32"/>
      <c r="I18" s="32"/>
      <c r="J18" s="32"/>
      <c r="K18" s="32"/>
      <c r="L18" s="32"/>
      <c r="M18" s="32"/>
      <c r="N18" s="32"/>
      <c r="O18" s="32"/>
      <c r="P18" s="32"/>
      <c r="Q18" s="32"/>
      <c r="R18" s="32"/>
      <c r="S18" s="32"/>
      <c r="AW18" s="9">
        <v>0.6</v>
      </c>
      <c r="AX18" s="48">
        <f t="shared" si="1"/>
        <v>0</v>
      </c>
    </row>
    <row r="19" spans="2:60" x14ac:dyDescent="0.35">
      <c r="B19" s="23"/>
      <c r="C19" s="19" t="s">
        <v>51</v>
      </c>
      <c r="D19" s="24"/>
      <c r="E19" s="25"/>
      <c r="F19" s="191"/>
      <c r="G19" s="191"/>
      <c r="H19" s="26"/>
      <c r="I19" s="26"/>
      <c r="J19" s="26"/>
      <c r="K19" s="26"/>
      <c r="L19" s="26"/>
      <c r="M19" s="26"/>
      <c r="N19" s="26"/>
      <c r="O19" s="26"/>
      <c r="P19" s="26"/>
      <c r="Q19" s="26"/>
      <c r="R19" s="26"/>
      <c r="S19" s="26"/>
      <c r="AW19" s="9">
        <v>0.6</v>
      </c>
      <c r="AX19" s="48">
        <f t="shared" si="1"/>
        <v>0</v>
      </c>
      <c r="BG19" s="9" t="s">
        <v>52</v>
      </c>
      <c r="BH19" s="9">
        <f>44.8*41.7</f>
        <v>1868.16</v>
      </c>
    </row>
    <row r="20" spans="2:60" ht="29" x14ac:dyDescent="0.35">
      <c r="B20" s="23" t="s">
        <v>21</v>
      </c>
      <c r="C20" s="23" t="s">
        <v>53</v>
      </c>
      <c r="D20" s="24" t="s">
        <v>54</v>
      </c>
      <c r="E20" s="25">
        <f>ROUNDUP(45*45*0.1,0)</f>
        <v>203</v>
      </c>
      <c r="F20" s="214"/>
      <c r="G20" s="191"/>
      <c r="H20" s="26"/>
      <c r="I20" s="26"/>
      <c r="J20" s="26"/>
      <c r="K20" s="26"/>
      <c r="L20" s="26"/>
      <c r="M20" s="26"/>
      <c r="N20" s="26"/>
      <c r="O20" s="26"/>
      <c r="P20" s="26"/>
      <c r="Q20" s="26"/>
      <c r="R20" s="26"/>
      <c r="S20" s="26"/>
      <c r="AW20" s="9">
        <v>0.6</v>
      </c>
      <c r="AX20" s="48">
        <f t="shared" si="1"/>
        <v>121.8</v>
      </c>
      <c r="BG20" s="9" t="s">
        <v>55</v>
      </c>
      <c r="BH20" s="9" t="e">
        <f>BH19-#REF!</f>
        <v>#REF!</v>
      </c>
    </row>
    <row r="21" spans="2:60" x14ac:dyDescent="0.35">
      <c r="B21" s="23" t="s">
        <v>25</v>
      </c>
      <c r="C21" s="23" t="s">
        <v>56</v>
      </c>
      <c r="D21" s="24" t="s">
        <v>54</v>
      </c>
      <c r="E21" s="25">
        <f>E20</f>
        <v>203</v>
      </c>
      <c r="F21" s="214"/>
      <c r="G21" s="191"/>
      <c r="H21" s="26"/>
      <c r="I21" s="26"/>
      <c r="J21" s="26"/>
      <c r="K21" s="26"/>
      <c r="L21" s="26"/>
      <c r="M21" s="26"/>
      <c r="N21" s="26"/>
      <c r="O21" s="26"/>
      <c r="P21" s="26"/>
      <c r="Q21" s="26"/>
      <c r="R21" s="26"/>
      <c r="S21" s="26"/>
      <c r="AW21" s="9">
        <v>0.6</v>
      </c>
      <c r="AX21" s="48">
        <f t="shared" si="1"/>
        <v>121.8</v>
      </c>
      <c r="BG21" s="9" t="s">
        <v>57</v>
      </c>
      <c r="BH21" s="9" t="e">
        <f>BH20/#REF!</f>
        <v>#REF!</v>
      </c>
    </row>
    <row r="22" spans="2:60" x14ac:dyDescent="0.35">
      <c r="B22" s="23" t="s">
        <v>28</v>
      </c>
      <c r="C22" s="50" t="s">
        <v>58</v>
      </c>
      <c r="D22" s="24" t="s">
        <v>54</v>
      </c>
      <c r="E22" s="51">
        <f>ROUNDUP(450*1*1,0)</f>
        <v>450</v>
      </c>
      <c r="F22" s="214"/>
      <c r="G22" s="191"/>
      <c r="H22" s="26"/>
      <c r="I22" s="26"/>
      <c r="J22" s="26"/>
      <c r="K22" s="26"/>
      <c r="L22" s="26"/>
      <c r="M22" s="26"/>
      <c r="N22" s="26"/>
      <c r="O22" s="26"/>
      <c r="P22" s="26"/>
      <c r="Q22" s="26"/>
      <c r="R22" s="26"/>
      <c r="S22" s="26"/>
      <c r="AW22" s="9">
        <v>0.6</v>
      </c>
      <c r="AX22" s="48">
        <f t="shared" si="1"/>
        <v>270</v>
      </c>
    </row>
    <row r="23" spans="2:60" x14ac:dyDescent="0.35">
      <c r="B23" s="23"/>
      <c r="C23" s="23"/>
      <c r="D23" s="24"/>
      <c r="E23" s="25"/>
      <c r="F23" s="191"/>
      <c r="G23" s="191"/>
      <c r="H23" s="26"/>
      <c r="I23" s="26"/>
      <c r="J23" s="26"/>
      <c r="K23" s="26"/>
      <c r="L23" s="26"/>
      <c r="M23" s="26"/>
      <c r="N23" s="26"/>
      <c r="O23" s="26"/>
      <c r="P23" s="26"/>
      <c r="Q23" s="26"/>
      <c r="R23" s="26"/>
      <c r="S23" s="26"/>
      <c r="AW23" s="9">
        <v>0.6</v>
      </c>
      <c r="AX23" s="48">
        <f t="shared" si="1"/>
        <v>0</v>
      </c>
    </row>
    <row r="24" spans="2:60" x14ac:dyDescent="0.35">
      <c r="B24" s="23"/>
      <c r="C24" s="19" t="s">
        <v>59</v>
      </c>
      <c r="D24" s="24"/>
      <c r="E24" s="25"/>
      <c r="F24" s="191"/>
      <c r="G24" s="191"/>
      <c r="H24" s="26"/>
      <c r="I24" s="26"/>
      <c r="J24" s="26"/>
      <c r="K24" s="26"/>
      <c r="L24" s="26"/>
      <c r="M24" s="26"/>
      <c r="N24" s="26"/>
      <c r="O24" s="26"/>
      <c r="P24" s="26"/>
      <c r="Q24" s="26"/>
      <c r="R24" s="26"/>
      <c r="S24" s="26"/>
      <c r="AW24" s="9">
        <v>0.6</v>
      </c>
      <c r="AX24" s="48">
        <f t="shared" si="1"/>
        <v>0</v>
      </c>
    </row>
    <row r="25" spans="2:60" ht="135" customHeight="1" x14ac:dyDescent="0.35">
      <c r="B25" s="23" t="s">
        <v>32</v>
      </c>
      <c r="C25" s="19" t="s">
        <v>60</v>
      </c>
      <c r="D25" s="24" t="s">
        <v>54</v>
      </c>
      <c r="E25" s="51">
        <f>ROUNDUP(450*0.6*1.5,0)</f>
        <v>405</v>
      </c>
      <c r="F25" s="214"/>
      <c r="G25" s="196"/>
      <c r="H25" s="26"/>
      <c r="I25" s="26"/>
      <c r="J25" s="26"/>
      <c r="K25" s="26"/>
      <c r="L25" s="26"/>
      <c r="M25" s="26"/>
      <c r="N25" s="26"/>
      <c r="O25" s="26"/>
      <c r="P25" s="26"/>
      <c r="Q25" s="26"/>
      <c r="R25" s="26"/>
      <c r="S25" s="26"/>
      <c r="AW25" s="9">
        <v>0.6</v>
      </c>
      <c r="AX25" s="48">
        <f t="shared" si="1"/>
        <v>243</v>
      </c>
    </row>
    <row r="26" spans="2:60" ht="72.5" x14ac:dyDescent="0.35">
      <c r="B26" s="23" t="s">
        <v>36</v>
      </c>
      <c r="C26" s="145" t="s">
        <v>61</v>
      </c>
      <c r="D26" s="53" t="s">
        <v>54</v>
      </c>
      <c r="E26" s="331">
        <f>ROUNDUP((42.3*42-(14.64*9.7+19*5+11*9+18.8*13))*0.45,0)</f>
        <v>539</v>
      </c>
      <c r="F26" s="214"/>
      <c r="G26" s="196"/>
      <c r="H26" s="26"/>
      <c r="I26" s="26"/>
      <c r="J26" s="26"/>
      <c r="K26" s="26"/>
      <c r="L26" s="26"/>
      <c r="M26" s="26"/>
      <c r="N26" s="26"/>
      <c r="O26" s="26"/>
      <c r="P26" s="26"/>
      <c r="Q26" s="26"/>
      <c r="R26" s="26"/>
      <c r="S26" s="26"/>
      <c r="AW26" s="9">
        <v>0.6</v>
      </c>
      <c r="AX26" s="48" t="e">
        <f>AW26*#REF!</f>
        <v>#REF!</v>
      </c>
    </row>
    <row r="27" spans="2:60" ht="43.5" x14ac:dyDescent="0.35">
      <c r="B27" s="23" t="s">
        <v>39</v>
      </c>
      <c r="C27" s="55" t="s">
        <v>62</v>
      </c>
      <c r="D27" s="53" t="s">
        <v>54</v>
      </c>
      <c r="E27" s="150">
        <v>149</v>
      </c>
      <c r="F27" s="214"/>
      <c r="G27" s="191"/>
      <c r="H27" s="26"/>
      <c r="I27" s="26"/>
      <c r="J27" s="26"/>
      <c r="K27" s="26"/>
      <c r="L27" s="26"/>
      <c r="M27" s="26"/>
      <c r="N27" s="26"/>
      <c r="O27" s="26"/>
      <c r="P27" s="26"/>
      <c r="Q27" s="26"/>
      <c r="R27" s="26"/>
      <c r="S27" s="26"/>
      <c r="AW27" s="9">
        <v>0.6</v>
      </c>
      <c r="AX27" s="48">
        <f t="shared" si="1"/>
        <v>89.399999999999991</v>
      </c>
    </row>
    <row r="28" spans="2:60" ht="43.5" x14ac:dyDescent="0.35">
      <c r="B28" s="23" t="s">
        <v>42</v>
      </c>
      <c r="C28" s="55" t="s">
        <v>63</v>
      </c>
      <c r="D28" s="53" t="s">
        <v>64</v>
      </c>
      <c r="E28" s="54">
        <v>1000</v>
      </c>
      <c r="F28" s="214"/>
      <c r="G28" s="191"/>
      <c r="H28" s="26"/>
      <c r="I28" s="26"/>
      <c r="J28" s="26"/>
      <c r="K28" s="26"/>
      <c r="L28" s="26"/>
      <c r="M28" s="26"/>
      <c r="N28" s="26"/>
      <c r="O28" s="26"/>
      <c r="P28" s="26"/>
      <c r="Q28" s="26"/>
      <c r="R28" s="26"/>
      <c r="S28" s="26"/>
      <c r="AW28" s="9">
        <v>0.6</v>
      </c>
      <c r="AX28" s="48">
        <f t="shared" si="1"/>
        <v>600</v>
      </c>
    </row>
    <row r="29" spans="2:60" ht="43.5" x14ac:dyDescent="0.35">
      <c r="B29" s="23" t="s">
        <v>44</v>
      </c>
      <c r="C29" s="52" t="s">
        <v>65</v>
      </c>
      <c r="D29" s="53" t="s">
        <v>64</v>
      </c>
      <c r="E29" s="54">
        <f>E28</f>
        <v>1000</v>
      </c>
      <c r="F29" s="214"/>
      <c r="G29" s="191"/>
      <c r="H29" s="26"/>
      <c r="I29" s="26"/>
      <c r="J29" s="26"/>
      <c r="K29" s="26"/>
      <c r="L29" s="26"/>
      <c r="M29" s="26"/>
      <c r="N29" s="26"/>
      <c r="O29" s="26"/>
      <c r="P29" s="26"/>
      <c r="Q29" s="26"/>
      <c r="R29" s="26"/>
      <c r="S29" s="26"/>
      <c r="AW29" s="9">
        <v>0.6</v>
      </c>
      <c r="AX29" s="48">
        <f t="shared" si="1"/>
        <v>600</v>
      </c>
    </row>
    <row r="30" spans="2:60" ht="64.150000000000006" customHeight="1" x14ac:dyDescent="0.35">
      <c r="B30" s="23" t="s">
        <v>66</v>
      </c>
      <c r="C30" s="315" t="s">
        <v>67</v>
      </c>
      <c r="D30" s="53" t="s">
        <v>54</v>
      </c>
      <c r="E30" s="54">
        <v>100</v>
      </c>
      <c r="F30" s="214"/>
      <c r="G30" s="191"/>
      <c r="H30" s="26"/>
      <c r="I30" s="26"/>
      <c r="J30" s="26"/>
      <c r="K30" s="26"/>
      <c r="L30" s="26"/>
      <c r="M30" s="26"/>
      <c r="N30" s="26"/>
      <c r="O30" s="26"/>
      <c r="P30" s="26"/>
      <c r="Q30" s="26"/>
      <c r="R30" s="26"/>
      <c r="S30" s="26"/>
      <c r="AW30" s="9">
        <v>0.6</v>
      </c>
      <c r="AX30" s="48">
        <f t="shared" si="1"/>
        <v>60</v>
      </c>
    </row>
    <row r="31" spans="2:60" x14ac:dyDescent="0.35">
      <c r="B31" s="46"/>
      <c r="C31" s="56"/>
      <c r="D31" s="57"/>
      <c r="E31" s="58"/>
      <c r="F31" s="216"/>
      <c r="G31" s="195"/>
      <c r="H31" s="26"/>
      <c r="I31" s="26"/>
      <c r="J31" s="26"/>
      <c r="K31" s="26"/>
      <c r="L31" s="26"/>
      <c r="M31" s="26"/>
      <c r="N31" s="26"/>
      <c r="O31" s="26"/>
      <c r="P31" s="26"/>
      <c r="Q31" s="26"/>
      <c r="R31" s="26"/>
      <c r="S31" s="26"/>
      <c r="AW31" s="9">
        <v>0.6</v>
      </c>
      <c r="AX31" s="48">
        <f t="shared" si="1"/>
        <v>0</v>
      </c>
    </row>
    <row r="32" spans="2:60" x14ac:dyDescent="0.35">
      <c r="B32" s="23"/>
      <c r="C32" s="52" t="s">
        <v>68</v>
      </c>
      <c r="D32" s="53"/>
      <c r="E32" s="54"/>
      <c r="F32" s="215"/>
      <c r="G32" s="191"/>
      <c r="H32" s="26"/>
      <c r="I32" s="26"/>
      <c r="J32" s="26"/>
      <c r="K32" s="26"/>
      <c r="L32" s="26"/>
      <c r="M32" s="26"/>
      <c r="N32" s="26"/>
      <c r="O32" s="26"/>
      <c r="P32" s="26"/>
      <c r="Q32" s="26"/>
      <c r="R32" s="26"/>
      <c r="S32" s="26"/>
      <c r="AW32" s="9">
        <v>0.6</v>
      </c>
      <c r="AX32" s="48">
        <f t="shared" si="1"/>
        <v>0</v>
      </c>
    </row>
    <row r="33" spans="2:50" ht="29" x14ac:dyDescent="0.35">
      <c r="B33" s="23" t="s">
        <v>69</v>
      </c>
      <c r="C33" s="50" t="s">
        <v>70</v>
      </c>
      <c r="D33" s="53" t="s">
        <v>54</v>
      </c>
      <c r="E33" s="54">
        <v>61</v>
      </c>
      <c r="F33" s="214"/>
      <c r="G33" s="191"/>
      <c r="H33" s="26"/>
      <c r="I33" s="26"/>
      <c r="J33" s="26"/>
      <c r="K33" s="26"/>
      <c r="L33" s="26"/>
      <c r="M33" s="26"/>
      <c r="N33" s="26"/>
      <c r="O33" s="26"/>
      <c r="P33" s="26"/>
      <c r="Q33" s="26"/>
      <c r="R33" s="26"/>
      <c r="S33" s="26"/>
      <c r="AW33" s="9">
        <v>0.6</v>
      </c>
      <c r="AX33" s="48">
        <f t="shared" si="1"/>
        <v>36.6</v>
      </c>
    </row>
    <row r="34" spans="2:50" ht="58" x14ac:dyDescent="0.35">
      <c r="B34" s="23"/>
      <c r="C34" s="50" t="s">
        <v>71</v>
      </c>
      <c r="D34" s="53" t="s">
        <v>54</v>
      </c>
      <c r="E34" s="54">
        <v>50</v>
      </c>
      <c r="F34" s="214"/>
      <c r="G34" s="191"/>
      <c r="H34" s="26"/>
      <c r="I34" s="26"/>
      <c r="J34" s="26"/>
      <c r="K34" s="26"/>
      <c r="L34" s="26"/>
      <c r="M34" s="26"/>
      <c r="N34" s="26"/>
      <c r="O34" s="26"/>
      <c r="P34" s="26"/>
      <c r="Q34" s="26"/>
      <c r="R34" s="26"/>
      <c r="S34" s="26"/>
      <c r="AX34" s="48"/>
    </row>
    <row r="35" spans="2:50" x14ac:dyDescent="0.35">
      <c r="B35" s="23" t="s">
        <v>72</v>
      </c>
      <c r="C35" s="55" t="s">
        <v>73</v>
      </c>
      <c r="D35" s="53" t="s">
        <v>54</v>
      </c>
      <c r="E35" s="54">
        <f>35*0.4</f>
        <v>14</v>
      </c>
      <c r="F35" s="214"/>
      <c r="G35" s="191"/>
      <c r="H35" s="26"/>
      <c r="I35" s="26"/>
      <c r="J35" s="26"/>
      <c r="K35" s="26"/>
      <c r="L35" s="26"/>
      <c r="M35" s="26"/>
      <c r="N35" s="26"/>
      <c r="O35" s="26"/>
      <c r="P35" s="26"/>
      <c r="Q35" s="26"/>
      <c r="R35" s="26"/>
      <c r="S35" s="26"/>
      <c r="AW35" s="9">
        <v>0.6</v>
      </c>
      <c r="AX35" s="48">
        <f t="shared" si="1"/>
        <v>8.4</v>
      </c>
    </row>
    <row r="36" spans="2:50" x14ac:dyDescent="0.35">
      <c r="B36" s="160" t="s">
        <v>74</v>
      </c>
      <c r="C36" s="160" t="s">
        <v>75</v>
      </c>
      <c r="D36" s="241" t="s">
        <v>54</v>
      </c>
      <c r="E36" s="242">
        <f>35*0.1</f>
        <v>3.5</v>
      </c>
      <c r="F36" s="243"/>
      <c r="G36" s="244"/>
      <c r="H36" s="26"/>
      <c r="I36" s="26"/>
      <c r="J36" s="26"/>
      <c r="K36" s="26"/>
      <c r="L36" s="26"/>
      <c r="M36" s="26"/>
      <c r="N36" s="26"/>
      <c r="O36" s="26"/>
      <c r="P36" s="26"/>
      <c r="Q36" s="26"/>
      <c r="R36" s="26"/>
      <c r="S36" s="26"/>
      <c r="AW36" s="9">
        <v>0.6</v>
      </c>
      <c r="AX36" s="48">
        <f t="shared" si="1"/>
        <v>2.1</v>
      </c>
    </row>
    <row r="37" spans="2:50" x14ac:dyDescent="0.35">
      <c r="B37" s="23"/>
      <c r="C37" s="23"/>
      <c r="D37" s="24"/>
      <c r="E37" s="25"/>
      <c r="F37" s="191"/>
      <c r="G37" s="191"/>
      <c r="H37" s="26"/>
      <c r="I37" s="26"/>
      <c r="J37" s="26"/>
      <c r="K37" s="26"/>
      <c r="L37" s="26"/>
      <c r="M37" s="26"/>
      <c r="N37" s="26"/>
      <c r="O37" s="26"/>
      <c r="P37" s="26"/>
      <c r="Q37" s="26"/>
      <c r="R37" s="26"/>
      <c r="S37" s="26"/>
      <c r="AW37" s="9">
        <v>0.6</v>
      </c>
      <c r="AX37" s="48">
        <f t="shared" si="1"/>
        <v>0</v>
      </c>
    </row>
    <row r="38" spans="2:50" x14ac:dyDescent="0.35">
      <c r="B38" s="23"/>
      <c r="C38" s="19" t="s">
        <v>76</v>
      </c>
      <c r="D38" s="24"/>
      <c r="E38" s="25"/>
      <c r="F38" s="191"/>
      <c r="G38" s="189"/>
      <c r="H38" s="22"/>
      <c r="I38" s="22"/>
      <c r="J38" s="22"/>
      <c r="K38" s="22"/>
      <c r="L38" s="22"/>
      <c r="M38" s="22"/>
      <c r="N38" s="22"/>
      <c r="O38" s="22"/>
      <c r="P38" s="22"/>
      <c r="Q38" s="22"/>
      <c r="R38" s="22"/>
      <c r="S38" s="22"/>
      <c r="AW38" s="9">
        <v>0.6</v>
      </c>
      <c r="AX38" s="48">
        <f t="shared" si="1"/>
        <v>0</v>
      </c>
    </row>
    <row r="39" spans="2:50" x14ac:dyDescent="0.35">
      <c r="B39" s="46"/>
      <c r="C39" s="46"/>
      <c r="F39" s="195"/>
      <c r="G39" s="195"/>
      <c r="H39" s="26"/>
      <c r="I39" s="26"/>
      <c r="J39" s="26"/>
      <c r="K39" s="26"/>
      <c r="L39" s="26"/>
      <c r="M39" s="26"/>
      <c r="N39" s="26"/>
      <c r="O39" s="26"/>
      <c r="P39" s="26"/>
      <c r="Q39" s="26"/>
      <c r="R39" s="26"/>
      <c r="S39" s="26"/>
      <c r="AW39" s="9">
        <v>0.6</v>
      </c>
      <c r="AX39" s="48">
        <f t="shared" si="1"/>
        <v>0</v>
      </c>
    </row>
    <row r="40" spans="2:50" x14ac:dyDescent="0.35">
      <c r="B40" s="49">
        <v>3</v>
      </c>
      <c r="C40" s="28" t="s">
        <v>77</v>
      </c>
      <c r="D40" s="29"/>
      <c r="E40" s="30"/>
      <c r="F40" s="190"/>
      <c r="G40" s="190"/>
      <c r="H40" s="32"/>
      <c r="I40" s="32"/>
      <c r="J40" s="32"/>
      <c r="K40" s="32"/>
      <c r="L40" s="32"/>
      <c r="M40" s="32"/>
      <c r="N40" s="32"/>
      <c r="O40" s="32"/>
      <c r="P40" s="32"/>
      <c r="Q40" s="32"/>
      <c r="R40" s="32"/>
      <c r="S40" s="32"/>
      <c r="AW40" s="9">
        <v>0.6</v>
      </c>
      <c r="AX40" s="48">
        <f t="shared" si="1"/>
        <v>0</v>
      </c>
    </row>
    <row r="41" spans="2:50" ht="58" x14ac:dyDescent="0.35">
      <c r="B41" s="23" t="s">
        <v>21</v>
      </c>
      <c r="C41" s="23" t="s">
        <v>78</v>
      </c>
      <c r="D41" s="24" t="s">
        <v>79</v>
      </c>
      <c r="E41" s="332">
        <f>450+73</f>
        <v>523</v>
      </c>
      <c r="F41" s="214"/>
      <c r="G41" s="191"/>
      <c r="H41" s="26"/>
      <c r="I41" s="26"/>
      <c r="J41" s="26"/>
      <c r="K41" s="26"/>
      <c r="L41" s="26"/>
      <c r="M41" s="26"/>
      <c r="N41" s="26"/>
      <c r="O41" s="26"/>
      <c r="P41" s="26"/>
      <c r="Q41" s="26"/>
      <c r="R41" s="26"/>
      <c r="S41" s="26"/>
      <c r="AW41" s="9">
        <v>0.6</v>
      </c>
      <c r="AX41" s="48">
        <f t="shared" si="1"/>
        <v>313.8</v>
      </c>
    </row>
    <row r="42" spans="2:50" x14ac:dyDescent="0.35">
      <c r="B42" s="23"/>
      <c r="C42" s="19"/>
      <c r="D42" s="24"/>
      <c r="E42" s="25"/>
      <c r="F42" s="191"/>
      <c r="G42" s="191"/>
      <c r="H42" s="26"/>
      <c r="I42" s="26"/>
      <c r="J42" s="26"/>
      <c r="K42" s="26"/>
      <c r="L42" s="26"/>
      <c r="M42" s="26"/>
      <c r="N42" s="26"/>
      <c r="O42" s="26"/>
      <c r="P42" s="26"/>
      <c r="Q42" s="26"/>
      <c r="R42" s="26"/>
      <c r="S42" s="26"/>
      <c r="AW42" s="9">
        <v>0.6</v>
      </c>
      <c r="AX42" s="48">
        <f t="shared" si="1"/>
        <v>0</v>
      </c>
    </row>
    <row r="43" spans="2:50" x14ac:dyDescent="0.35">
      <c r="B43" s="23"/>
      <c r="C43" s="19" t="s">
        <v>80</v>
      </c>
      <c r="D43" s="24"/>
      <c r="E43" s="25"/>
      <c r="F43" s="191"/>
      <c r="G43" s="191"/>
      <c r="H43" s="26"/>
      <c r="I43" s="26"/>
      <c r="J43" s="26"/>
      <c r="K43" s="26"/>
      <c r="L43" s="26"/>
      <c r="M43" s="26"/>
      <c r="N43" s="26"/>
      <c r="O43" s="26"/>
      <c r="P43" s="26"/>
      <c r="Q43" s="26"/>
      <c r="R43" s="26"/>
      <c r="S43" s="26"/>
      <c r="AW43" s="9">
        <v>0.6</v>
      </c>
      <c r="AX43" s="48">
        <f t="shared" si="1"/>
        <v>0</v>
      </c>
    </row>
    <row r="44" spans="2:50" ht="43.5" x14ac:dyDescent="0.35">
      <c r="B44" s="23" t="s">
        <v>25</v>
      </c>
      <c r="C44" s="23" t="s">
        <v>81</v>
      </c>
      <c r="D44" s="24" t="s">
        <v>64</v>
      </c>
      <c r="E44" s="25">
        <v>1260</v>
      </c>
      <c r="F44" s="214"/>
      <c r="G44" s="191"/>
      <c r="H44" s="26"/>
      <c r="I44" s="26"/>
      <c r="J44" s="26"/>
      <c r="K44" s="26"/>
      <c r="L44" s="26"/>
      <c r="M44" s="26"/>
      <c r="N44" s="26"/>
      <c r="O44" s="26"/>
      <c r="P44" s="26"/>
      <c r="Q44" s="26"/>
      <c r="R44" s="26"/>
      <c r="S44" s="26"/>
      <c r="AW44" s="9">
        <v>0.6</v>
      </c>
      <c r="AX44" s="48">
        <f t="shared" si="1"/>
        <v>756</v>
      </c>
    </row>
    <row r="45" spans="2:50" ht="43.5" x14ac:dyDescent="0.35">
      <c r="B45" s="23" t="s">
        <v>28</v>
      </c>
      <c r="C45" s="23" t="s">
        <v>82</v>
      </c>
      <c r="D45" s="24" t="s">
        <v>64</v>
      </c>
      <c r="E45" s="25">
        <v>145</v>
      </c>
      <c r="F45" s="214"/>
      <c r="G45" s="191"/>
      <c r="H45" s="26"/>
      <c r="I45" s="26"/>
      <c r="J45" s="26"/>
      <c r="K45" s="26"/>
      <c r="L45" s="26"/>
      <c r="M45" s="26"/>
      <c r="N45" s="26"/>
      <c r="O45" s="26"/>
      <c r="P45" s="26"/>
      <c r="Q45" s="26"/>
      <c r="R45" s="26"/>
      <c r="S45" s="26"/>
      <c r="AW45" s="9">
        <v>0.6</v>
      </c>
      <c r="AX45" s="48">
        <f t="shared" si="1"/>
        <v>87</v>
      </c>
    </row>
    <row r="46" spans="2:50" ht="16" x14ac:dyDescent="0.35">
      <c r="B46" s="122"/>
      <c r="C46" s="123" t="s">
        <v>83</v>
      </c>
      <c r="D46" s="124"/>
      <c r="E46" s="125"/>
      <c r="F46" s="217"/>
      <c r="G46" s="197"/>
      <c r="H46" s="59"/>
      <c r="I46" s="59"/>
      <c r="J46" s="59"/>
      <c r="K46" s="59"/>
      <c r="L46" s="59"/>
      <c r="M46" s="59"/>
      <c r="N46" s="59"/>
      <c r="O46" s="59"/>
      <c r="P46" s="59"/>
      <c r="Q46" s="59"/>
      <c r="R46" s="59"/>
      <c r="S46" s="59"/>
      <c r="AX46" s="48"/>
    </row>
    <row r="47" spans="2:50" ht="29" x14ac:dyDescent="0.35">
      <c r="B47" s="225"/>
      <c r="C47" s="226" t="s">
        <v>84</v>
      </c>
      <c r="D47" s="227"/>
      <c r="E47" s="228"/>
      <c r="F47" s="229"/>
      <c r="G47" s="229"/>
      <c r="H47" s="59"/>
      <c r="I47" s="59"/>
      <c r="J47" s="59"/>
      <c r="K47" s="59"/>
      <c r="L47" s="59"/>
      <c r="M47" s="59"/>
      <c r="N47" s="59"/>
      <c r="O47" s="59"/>
      <c r="P47" s="59"/>
      <c r="Q47" s="59"/>
      <c r="R47" s="59"/>
      <c r="S47" s="59"/>
      <c r="AX47" s="48"/>
    </row>
    <row r="48" spans="2:50" ht="16" x14ac:dyDescent="0.35">
      <c r="B48" s="230" t="s">
        <v>30</v>
      </c>
      <c r="C48" s="100" t="s">
        <v>85</v>
      </c>
      <c r="D48" s="24" t="s">
        <v>54</v>
      </c>
      <c r="E48" s="231">
        <f>ROUNDUP(268*0.18*0.25*1.2,0)</f>
        <v>15</v>
      </c>
      <c r="F48" s="223"/>
      <c r="G48" s="224"/>
      <c r="H48" s="60"/>
      <c r="I48" s="60"/>
      <c r="J48" s="60"/>
      <c r="K48" s="60"/>
      <c r="L48" s="60"/>
      <c r="M48" s="60"/>
      <c r="N48" s="60"/>
      <c r="O48" s="60"/>
      <c r="P48" s="60"/>
      <c r="Q48" s="60"/>
      <c r="R48" s="60"/>
      <c r="S48" s="60"/>
      <c r="AX48" s="48"/>
    </row>
    <row r="49" spans="2:50" ht="16" x14ac:dyDescent="0.35">
      <c r="B49" s="126"/>
      <c r="C49" s="127"/>
      <c r="D49" s="129"/>
      <c r="E49" s="128"/>
      <c r="F49" s="218"/>
      <c r="G49" s="198"/>
      <c r="H49" s="60"/>
      <c r="I49" s="60"/>
      <c r="J49" s="60"/>
      <c r="K49" s="60"/>
      <c r="L49" s="60"/>
      <c r="M49" s="60"/>
      <c r="N49" s="60"/>
      <c r="O49" s="60"/>
      <c r="P49" s="60"/>
      <c r="Q49" s="60"/>
      <c r="R49" s="60"/>
      <c r="S49" s="60"/>
      <c r="AX49" s="48"/>
    </row>
    <row r="50" spans="2:50" ht="16" x14ac:dyDescent="0.35">
      <c r="B50" s="230"/>
      <c r="C50" s="232" t="s">
        <v>86</v>
      </c>
      <c r="D50" s="233"/>
      <c r="E50" s="231"/>
      <c r="F50" s="234"/>
      <c r="G50" s="224"/>
      <c r="H50" s="60"/>
      <c r="I50" s="60"/>
      <c r="J50" s="60"/>
      <c r="K50" s="60"/>
      <c r="L50" s="60"/>
      <c r="M50" s="60"/>
      <c r="N50" s="60"/>
      <c r="O50" s="60"/>
      <c r="P50" s="60"/>
      <c r="Q50" s="60"/>
      <c r="R50" s="60"/>
      <c r="S50" s="60"/>
      <c r="AX50" s="48"/>
    </row>
    <row r="51" spans="2:50" ht="43.5" x14ac:dyDescent="0.35">
      <c r="B51" s="230"/>
      <c r="C51" s="232" t="s">
        <v>87</v>
      </c>
      <c r="D51" s="233"/>
      <c r="E51" s="231"/>
      <c r="F51" s="234"/>
      <c r="G51" s="224"/>
      <c r="H51" s="60"/>
      <c r="I51" s="60"/>
      <c r="J51" s="60"/>
      <c r="K51" s="60"/>
      <c r="L51" s="60"/>
      <c r="M51" s="60"/>
      <c r="N51" s="60"/>
      <c r="O51" s="60"/>
      <c r="P51" s="60"/>
      <c r="Q51" s="60"/>
      <c r="R51" s="60"/>
      <c r="S51" s="60"/>
      <c r="AW51" s="9">
        <v>0.6</v>
      </c>
      <c r="AX51" s="48">
        <f t="shared" si="1"/>
        <v>0</v>
      </c>
    </row>
    <row r="52" spans="2:50" ht="16" x14ac:dyDescent="0.35">
      <c r="B52" s="230" t="s">
        <v>32</v>
      </c>
      <c r="C52" s="235" t="s">
        <v>88</v>
      </c>
      <c r="D52" s="236" t="s">
        <v>89</v>
      </c>
      <c r="E52" s="237">
        <f>ROUNDUP(268*4*1.1*(12*12/162),0)</f>
        <v>1049</v>
      </c>
      <c r="F52" s="223"/>
      <c r="G52" s="224"/>
      <c r="H52" s="60"/>
      <c r="I52" s="60"/>
      <c r="J52" s="60"/>
      <c r="K52" s="60"/>
      <c r="L52" s="60"/>
      <c r="M52" s="60"/>
      <c r="N52" s="60"/>
      <c r="O52" s="60"/>
      <c r="P52" s="60"/>
      <c r="Q52" s="60"/>
      <c r="R52" s="60"/>
      <c r="S52" s="60"/>
      <c r="AX52" s="48"/>
    </row>
    <row r="53" spans="2:50" ht="16" x14ac:dyDescent="0.35">
      <c r="B53" s="230" t="s">
        <v>36</v>
      </c>
      <c r="C53" s="235" t="s">
        <v>90</v>
      </c>
      <c r="D53" s="236" t="s">
        <v>89</v>
      </c>
      <c r="E53" s="237">
        <f>ROUNDUP((((268/0.2)*0.78))*(8*8/162),0)</f>
        <v>413</v>
      </c>
      <c r="F53" s="223"/>
      <c r="G53" s="224"/>
      <c r="H53" s="60"/>
      <c r="I53" s="60"/>
      <c r="J53" s="60"/>
      <c r="K53" s="60"/>
      <c r="L53" s="60"/>
      <c r="M53" s="60"/>
      <c r="N53" s="60"/>
      <c r="O53" s="60"/>
      <c r="P53" s="60"/>
      <c r="Q53" s="60"/>
      <c r="R53" s="60"/>
      <c r="S53" s="60"/>
      <c r="AX53" s="48"/>
    </row>
    <row r="54" spans="2:50" ht="29" x14ac:dyDescent="0.35">
      <c r="B54" s="230" t="s">
        <v>39</v>
      </c>
      <c r="C54" s="235" t="s">
        <v>91</v>
      </c>
      <c r="D54" s="236" t="s">
        <v>89</v>
      </c>
      <c r="E54" s="237">
        <f>ROUNDUP(((((268-3.73*24)/1.4)*1.1))*(6*6/162),0)</f>
        <v>32</v>
      </c>
      <c r="F54" s="223"/>
      <c r="G54" s="224"/>
      <c r="H54" s="61"/>
      <c r="I54" s="61"/>
      <c r="J54" s="61"/>
      <c r="K54" s="61"/>
      <c r="L54" s="61"/>
      <c r="M54" s="61"/>
      <c r="N54" s="61"/>
      <c r="O54" s="61"/>
      <c r="P54" s="61"/>
      <c r="Q54" s="61"/>
      <c r="R54" s="61"/>
      <c r="S54" s="61"/>
      <c r="AX54" s="48"/>
    </row>
    <row r="55" spans="2:50" x14ac:dyDescent="0.35">
      <c r="B55" s="230"/>
      <c r="C55" s="232" t="s">
        <v>92</v>
      </c>
      <c r="D55" s="24"/>
      <c r="E55" s="238"/>
      <c r="F55" s="234"/>
      <c r="G55" s="224"/>
      <c r="H55" s="61"/>
      <c r="I55" s="61"/>
      <c r="J55" s="61"/>
      <c r="K55" s="61"/>
      <c r="L55" s="61"/>
      <c r="M55" s="61"/>
      <c r="N55" s="61"/>
      <c r="O55" s="61"/>
      <c r="P55" s="61"/>
      <c r="Q55" s="61"/>
      <c r="R55" s="61"/>
      <c r="S55" s="61"/>
      <c r="AW55" s="9">
        <v>0.6</v>
      </c>
      <c r="AX55" s="48" t="e">
        <f>AW55*#REF!</f>
        <v>#REF!</v>
      </c>
    </row>
    <row r="56" spans="2:50" x14ac:dyDescent="0.35">
      <c r="B56" s="126"/>
      <c r="C56" s="127"/>
      <c r="E56" s="130"/>
      <c r="F56" s="218"/>
      <c r="G56" s="198"/>
      <c r="H56" s="61"/>
      <c r="I56" s="61"/>
      <c r="J56" s="61"/>
      <c r="K56" s="61"/>
      <c r="L56" s="61"/>
      <c r="M56" s="61"/>
      <c r="N56" s="61"/>
      <c r="O56" s="61"/>
      <c r="P56" s="61"/>
      <c r="Q56" s="61"/>
      <c r="R56" s="61"/>
      <c r="S56" s="61"/>
      <c r="AW56" s="9">
        <v>0.6</v>
      </c>
      <c r="AX56" s="48" t="e">
        <f>AW56*#REF!</f>
        <v>#REF!</v>
      </c>
    </row>
    <row r="57" spans="2:50" ht="43.5" x14ac:dyDescent="0.35">
      <c r="B57" s="230" t="s">
        <v>42</v>
      </c>
      <c r="C57" s="239" t="s">
        <v>93</v>
      </c>
      <c r="D57" s="24" t="s">
        <v>64</v>
      </c>
      <c r="E57" s="238">
        <v>235</v>
      </c>
      <c r="F57" s="223"/>
      <c r="G57" s="224"/>
      <c r="H57" s="61"/>
      <c r="I57" s="61"/>
      <c r="J57" s="61"/>
      <c r="K57" s="61"/>
      <c r="L57" s="61"/>
      <c r="M57" s="61"/>
      <c r="N57" s="61"/>
      <c r="O57" s="61"/>
      <c r="P57" s="61"/>
      <c r="Q57" s="61"/>
      <c r="R57" s="61"/>
      <c r="S57" s="61"/>
      <c r="AW57" s="9">
        <v>0.6</v>
      </c>
      <c r="AX57" s="48" t="e">
        <f>AW57*#REF!</f>
        <v>#REF!</v>
      </c>
    </row>
    <row r="58" spans="2:50" s="16" customFormat="1" ht="58" x14ac:dyDescent="0.35">
      <c r="B58" s="23" t="s">
        <v>44</v>
      </c>
      <c r="C58" s="23" t="s">
        <v>94</v>
      </c>
      <c r="D58" s="62" t="s">
        <v>10</v>
      </c>
      <c r="E58" s="63">
        <v>15</v>
      </c>
      <c r="F58" s="214"/>
      <c r="G58" s="191"/>
      <c r="H58" s="26"/>
      <c r="I58" s="26"/>
      <c r="J58" s="26"/>
      <c r="K58" s="26"/>
      <c r="L58" s="26"/>
      <c r="M58" s="26"/>
      <c r="N58" s="26"/>
      <c r="O58" s="26"/>
      <c r="P58" s="26"/>
      <c r="Q58" s="26"/>
      <c r="R58" s="26"/>
      <c r="S58" s="26"/>
    </row>
    <row r="59" spans="2:50" x14ac:dyDescent="0.35">
      <c r="B59" s="230"/>
      <c r="C59" s="100"/>
      <c r="D59" s="240"/>
      <c r="E59" s="231"/>
      <c r="F59" s="234"/>
      <c r="G59" s="224"/>
      <c r="H59" s="61"/>
      <c r="I59" s="61"/>
      <c r="J59" s="61"/>
      <c r="K59" s="61"/>
      <c r="L59" s="61"/>
      <c r="M59" s="61"/>
      <c r="N59" s="61"/>
      <c r="O59" s="61"/>
      <c r="P59" s="61"/>
      <c r="Q59" s="61"/>
      <c r="R59" s="61"/>
      <c r="S59" s="61"/>
      <c r="AW59" s="9">
        <v>0.6</v>
      </c>
      <c r="AX59" s="48">
        <f t="shared" si="1"/>
        <v>0</v>
      </c>
    </row>
    <row r="60" spans="2:50" s="16" customFormat="1" ht="28.9" customHeight="1" x14ac:dyDescent="0.35">
      <c r="B60" s="19"/>
      <c r="C60" s="19" t="s">
        <v>95</v>
      </c>
      <c r="D60" s="20"/>
      <c r="E60" s="21"/>
      <c r="F60" s="189"/>
      <c r="G60" s="189"/>
      <c r="H60" s="22"/>
      <c r="I60" s="22"/>
      <c r="J60" s="22"/>
      <c r="K60" s="22"/>
      <c r="L60" s="22"/>
      <c r="M60" s="22"/>
      <c r="N60" s="22"/>
      <c r="O60" s="22"/>
      <c r="P60" s="22"/>
      <c r="Q60" s="22"/>
      <c r="R60" s="22"/>
      <c r="S60" s="22"/>
      <c r="AW60" s="9">
        <v>0.6</v>
      </c>
      <c r="AX60" s="48">
        <f t="shared" si="1"/>
        <v>0</v>
      </c>
    </row>
    <row r="61" spans="2:50" x14ac:dyDescent="0.35">
      <c r="B61" s="46"/>
      <c r="C61" s="46"/>
      <c r="F61" s="195"/>
      <c r="G61" s="195"/>
      <c r="H61" s="26"/>
      <c r="I61" s="26"/>
      <c r="J61" s="26"/>
      <c r="K61" s="26"/>
      <c r="L61" s="26"/>
      <c r="M61" s="26"/>
      <c r="N61" s="26"/>
      <c r="O61" s="26"/>
      <c r="P61" s="26"/>
      <c r="Q61" s="26"/>
      <c r="R61" s="26"/>
      <c r="S61" s="26"/>
      <c r="AW61" s="9">
        <v>0.6</v>
      </c>
      <c r="AX61" s="48">
        <f t="shared" si="1"/>
        <v>0</v>
      </c>
    </row>
    <row r="62" spans="2:50" x14ac:dyDescent="0.35">
      <c r="B62" s="49">
        <v>4</v>
      </c>
      <c r="C62" s="28" t="s">
        <v>96</v>
      </c>
      <c r="D62" s="66"/>
      <c r="E62" s="30"/>
      <c r="F62" s="190"/>
      <c r="G62" s="190"/>
      <c r="H62" s="32"/>
      <c r="I62" s="32"/>
      <c r="J62" s="32"/>
      <c r="K62" s="32"/>
      <c r="L62" s="32"/>
      <c r="M62" s="32"/>
      <c r="N62" s="32"/>
      <c r="O62" s="32"/>
      <c r="P62" s="32"/>
      <c r="Q62" s="32"/>
      <c r="R62" s="32"/>
      <c r="S62" s="32"/>
      <c r="AW62" s="9">
        <v>0.6</v>
      </c>
      <c r="AX62" s="48">
        <f t="shared" si="1"/>
        <v>0</v>
      </c>
    </row>
    <row r="63" spans="2:50" ht="15.75" customHeight="1" x14ac:dyDescent="0.35">
      <c r="B63" s="46"/>
      <c r="C63" s="17" t="s">
        <v>97</v>
      </c>
      <c r="D63" s="20"/>
      <c r="E63" s="21"/>
      <c r="F63" s="189"/>
      <c r="G63" s="189"/>
      <c r="H63" s="26"/>
      <c r="I63" s="26"/>
      <c r="J63" s="26"/>
      <c r="K63" s="26"/>
      <c r="L63" s="26"/>
      <c r="M63" s="26"/>
      <c r="N63" s="26"/>
      <c r="O63" s="26"/>
      <c r="P63" s="26"/>
      <c r="Q63" s="26"/>
      <c r="R63" s="26"/>
      <c r="S63" s="26"/>
      <c r="AW63" s="9">
        <v>0.6</v>
      </c>
      <c r="AX63" s="48">
        <f t="shared" si="1"/>
        <v>0</v>
      </c>
    </row>
    <row r="64" spans="2:50" s="70" customFormat="1" ht="409.6" customHeight="1" x14ac:dyDescent="0.35">
      <c r="B64" s="62" t="s">
        <v>21</v>
      </c>
      <c r="C64" s="67" t="s">
        <v>98</v>
      </c>
      <c r="D64" s="68" t="s">
        <v>10</v>
      </c>
      <c r="E64" s="69">
        <v>169</v>
      </c>
      <c r="F64" s="223"/>
      <c r="G64" s="191"/>
      <c r="H64" s="26"/>
      <c r="I64" s="26"/>
      <c r="J64" s="26"/>
      <c r="K64" s="26"/>
      <c r="L64" s="26"/>
      <c r="M64" s="26"/>
      <c r="N64" s="26"/>
      <c r="O64" s="26"/>
      <c r="P64" s="26"/>
      <c r="Q64" s="26"/>
      <c r="R64" s="26"/>
      <c r="S64" s="26"/>
      <c r="W64" s="71" t="s">
        <v>99</v>
      </c>
      <c r="AW64" s="9">
        <v>0.6</v>
      </c>
      <c r="AX64" s="48">
        <f t="shared" si="1"/>
        <v>101.39999999999999</v>
      </c>
    </row>
    <row r="65" spans="2:50" s="70" customFormat="1" ht="81.650000000000006" customHeight="1" x14ac:dyDescent="0.35">
      <c r="B65" s="62" t="s">
        <v>25</v>
      </c>
      <c r="C65" s="72" t="s">
        <v>100</v>
      </c>
      <c r="D65" s="68" t="s">
        <v>64</v>
      </c>
      <c r="E65" s="69">
        <v>1168</v>
      </c>
      <c r="F65" s="223"/>
      <c r="G65" s="199"/>
      <c r="H65" s="73"/>
      <c r="I65" s="73"/>
      <c r="J65" s="73"/>
      <c r="K65" s="73"/>
      <c r="L65" s="73"/>
      <c r="M65" s="73"/>
      <c r="N65" s="73"/>
      <c r="O65" s="73"/>
      <c r="P65" s="73"/>
      <c r="Q65" s="73"/>
      <c r="R65" s="73"/>
      <c r="S65" s="73"/>
      <c r="W65" s="43" t="s">
        <v>101</v>
      </c>
      <c r="AW65" s="9">
        <v>0.6</v>
      </c>
      <c r="AX65" s="48">
        <f t="shared" si="1"/>
        <v>700.8</v>
      </c>
    </row>
    <row r="66" spans="2:50" s="70" customFormat="1" ht="43.5" x14ac:dyDescent="0.35">
      <c r="B66" s="62" t="s">
        <v>28</v>
      </c>
      <c r="C66" s="72" t="s">
        <v>102</v>
      </c>
      <c r="D66" s="68" t="s">
        <v>79</v>
      </c>
      <c r="E66" s="69">
        <v>298</v>
      </c>
      <c r="F66" s="223"/>
      <c r="G66" s="199"/>
      <c r="H66" s="73"/>
      <c r="I66" s="73"/>
      <c r="J66" s="73"/>
      <c r="K66" s="73"/>
      <c r="L66" s="73"/>
      <c r="M66" s="73"/>
      <c r="N66" s="73"/>
      <c r="O66" s="73"/>
      <c r="P66" s="73"/>
      <c r="Q66" s="73"/>
      <c r="R66" s="73"/>
      <c r="S66" s="73"/>
      <c r="W66" s="43" t="s">
        <v>103</v>
      </c>
      <c r="AW66" s="9">
        <v>0.6</v>
      </c>
      <c r="AX66" s="48">
        <f t="shared" si="1"/>
        <v>178.79999999999998</v>
      </c>
    </row>
    <row r="67" spans="2:50" s="70" customFormat="1" ht="21.65" customHeight="1" x14ac:dyDescent="0.35">
      <c r="B67" s="74" t="s">
        <v>30</v>
      </c>
      <c r="C67" s="72" t="s">
        <v>104</v>
      </c>
      <c r="D67" s="70" t="s">
        <v>105</v>
      </c>
      <c r="E67" s="68">
        <v>135</v>
      </c>
      <c r="F67" s="223"/>
      <c r="G67" s="199"/>
      <c r="H67" s="73"/>
      <c r="I67" s="73"/>
      <c r="J67" s="73"/>
      <c r="K67" s="73"/>
      <c r="L67" s="73"/>
      <c r="M67" s="73"/>
      <c r="N67" s="73"/>
      <c r="O67" s="73"/>
      <c r="P67" s="73"/>
      <c r="Q67" s="73"/>
      <c r="R67" s="73"/>
      <c r="S67" s="73"/>
      <c r="W67" s="9"/>
      <c r="AW67" s="9"/>
      <c r="AX67" s="48"/>
    </row>
    <row r="68" spans="2:50" s="70" customFormat="1" ht="55.15" customHeight="1" x14ac:dyDescent="0.35">
      <c r="B68" s="74" t="s">
        <v>32</v>
      </c>
      <c r="C68" s="67" t="s">
        <v>106</v>
      </c>
      <c r="D68" s="68" t="s">
        <v>64</v>
      </c>
      <c r="E68" s="69">
        <v>1100</v>
      </c>
      <c r="F68" s="223"/>
      <c r="G68" s="199"/>
      <c r="H68" s="73"/>
      <c r="I68" s="73"/>
      <c r="J68" s="73"/>
      <c r="K68" s="73"/>
      <c r="L68" s="73"/>
      <c r="M68" s="73"/>
      <c r="N68" s="73"/>
      <c r="O68" s="73"/>
      <c r="P68" s="73"/>
      <c r="Q68" s="73"/>
      <c r="R68" s="73"/>
      <c r="S68" s="73"/>
      <c r="W68" s="9"/>
      <c r="AW68" s="9"/>
      <c r="AX68" s="48"/>
    </row>
    <row r="69" spans="2:50" s="70" customFormat="1" ht="60.65" customHeight="1" x14ac:dyDescent="0.35">
      <c r="B69" s="62" t="s">
        <v>36</v>
      </c>
      <c r="C69" s="33" t="s">
        <v>107</v>
      </c>
      <c r="D69" s="68" t="s">
        <v>64</v>
      </c>
      <c r="E69" s="69">
        <v>1100</v>
      </c>
      <c r="F69" s="223"/>
      <c r="G69" s="199"/>
      <c r="H69" s="73"/>
      <c r="I69" s="73"/>
      <c r="J69" s="73"/>
      <c r="K69" s="73"/>
      <c r="L69" s="73"/>
      <c r="M69" s="73"/>
      <c r="N69" s="73"/>
      <c r="O69" s="73"/>
      <c r="P69" s="73"/>
      <c r="Q69" s="73"/>
      <c r="R69" s="73"/>
      <c r="S69" s="73"/>
      <c r="AW69" s="9">
        <v>0.6</v>
      </c>
      <c r="AX69" s="48">
        <f t="shared" ref="AX69:AX119" si="2">AW69*E69</f>
        <v>660</v>
      </c>
    </row>
    <row r="70" spans="2:50" s="16" customFormat="1" ht="43.5" x14ac:dyDescent="0.35">
      <c r="B70" s="23" t="s">
        <v>39</v>
      </c>
      <c r="C70" s="23" t="s">
        <v>108</v>
      </c>
      <c r="D70" s="68" t="s">
        <v>10</v>
      </c>
      <c r="E70" s="54">
        <v>25</v>
      </c>
      <c r="F70" s="223"/>
      <c r="G70" s="191"/>
      <c r="H70" s="26"/>
      <c r="I70" s="26"/>
      <c r="J70" s="26"/>
      <c r="K70" s="26"/>
      <c r="L70" s="26"/>
      <c r="M70" s="26"/>
      <c r="N70" s="26"/>
      <c r="O70" s="26"/>
      <c r="P70" s="26"/>
      <c r="Q70" s="26"/>
      <c r="R70" s="26"/>
      <c r="S70" s="26"/>
    </row>
    <row r="71" spans="2:50" hidden="1" x14ac:dyDescent="0.35">
      <c r="B71" s="23"/>
      <c r="C71" s="23"/>
      <c r="D71" s="24"/>
      <c r="E71" s="25"/>
      <c r="F71" s="191"/>
      <c r="G71" s="191"/>
      <c r="H71" s="26"/>
      <c r="I71" s="26"/>
      <c r="J71" s="26"/>
      <c r="K71" s="26"/>
      <c r="L71" s="26"/>
      <c r="M71" s="26"/>
      <c r="N71" s="26"/>
      <c r="O71" s="26"/>
      <c r="P71" s="26"/>
      <c r="Q71" s="26"/>
      <c r="R71" s="26"/>
      <c r="S71" s="26"/>
      <c r="AW71" s="9">
        <v>0.6</v>
      </c>
      <c r="AX71" s="48">
        <f t="shared" si="2"/>
        <v>0</v>
      </c>
    </row>
    <row r="72" spans="2:50" s="16" customFormat="1" ht="27.65" customHeight="1" x14ac:dyDescent="0.35">
      <c r="B72" s="19"/>
      <c r="C72" s="19" t="s">
        <v>109</v>
      </c>
      <c r="D72" s="20"/>
      <c r="E72" s="21"/>
      <c r="F72" s="189"/>
      <c r="G72" s="189"/>
      <c r="H72" s="22"/>
      <c r="I72" s="22"/>
      <c r="J72" s="22"/>
      <c r="K72" s="22"/>
      <c r="L72" s="22"/>
      <c r="M72" s="22"/>
      <c r="N72" s="22"/>
      <c r="O72" s="22"/>
      <c r="P72" s="22"/>
      <c r="Q72" s="22"/>
      <c r="R72" s="22"/>
      <c r="S72" s="22"/>
      <c r="AW72" s="9">
        <v>0.6</v>
      </c>
      <c r="AX72" s="48">
        <f t="shared" si="2"/>
        <v>0</v>
      </c>
    </row>
    <row r="73" spans="2:50" x14ac:dyDescent="0.35">
      <c r="B73" s="46"/>
      <c r="C73" s="46"/>
      <c r="E73" s="76"/>
      <c r="F73" s="200"/>
      <c r="G73" s="200"/>
      <c r="H73" s="26"/>
      <c r="I73" s="26"/>
      <c r="J73" s="26"/>
      <c r="K73" s="26"/>
      <c r="L73" s="26"/>
      <c r="M73" s="26"/>
      <c r="N73" s="26"/>
      <c r="O73" s="26"/>
      <c r="P73" s="26"/>
      <c r="Q73" s="26"/>
      <c r="R73" s="26"/>
      <c r="S73" s="26"/>
      <c r="AW73" s="9">
        <v>0.6</v>
      </c>
      <c r="AX73" s="48">
        <f t="shared" si="2"/>
        <v>0</v>
      </c>
    </row>
    <row r="74" spans="2:50" x14ac:dyDescent="0.35">
      <c r="B74" s="49">
        <v>5</v>
      </c>
      <c r="C74" s="28" t="s">
        <v>110</v>
      </c>
      <c r="D74" s="29"/>
      <c r="E74" s="30"/>
      <c r="F74" s="190"/>
      <c r="G74" s="190"/>
      <c r="H74" s="32"/>
      <c r="I74" s="32"/>
      <c r="J74" s="32"/>
      <c r="K74" s="32"/>
      <c r="L74" s="32"/>
      <c r="M74" s="32"/>
      <c r="N74" s="32"/>
      <c r="O74" s="32"/>
      <c r="P74" s="32"/>
      <c r="Q74" s="32"/>
      <c r="R74" s="32"/>
      <c r="S74" s="32"/>
      <c r="AW74" s="9">
        <v>0.6</v>
      </c>
      <c r="AX74" s="48">
        <f t="shared" si="2"/>
        <v>0</v>
      </c>
    </row>
    <row r="75" spans="2:50" x14ac:dyDescent="0.35">
      <c r="B75" s="23"/>
      <c r="C75" s="19" t="s">
        <v>111</v>
      </c>
      <c r="D75" s="68"/>
      <c r="E75" s="25"/>
      <c r="F75" s="191"/>
      <c r="G75" s="191"/>
      <c r="H75" s="26"/>
      <c r="I75" s="26"/>
      <c r="J75" s="26"/>
      <c r="K75" s="26"/>
      <c r="L75" s="26"/>
      <c r="M75" s="26"/>
      <c r="N75" s="26"/>
      <c r="O75" s="26"/>
      <c r="P75" s="26"/>
      <c r="Q75" s="26"/>
      <c r="R75" s="26"/>
      <c r="S75" s="26"/>
      <c r="AW75" s="9">
        <v>0.6</v>
      </c>
      <c r="AX75" s="48">
        <f t="shared" si="2"/>
        <v>0</v>
      </c>
    </row>
    <row r="76" spans="2:50" ht="58" x14ac:dyDescent="0.35">
      <c r="B76" s="23" t="s">
        <v>21</v>
      </c>
      <c r="C76" s="23" t="s">
        <v>112</v>
      </c>
      <c r="D76" s="68" t="s">
        <v>64</v>
      </c>
      <c r="E76" s="25">
        <v>153</v>
      </c>
      <c r="F76" s="245"/>
      <c r="G76" s="191"/>
      <c r="H76" s="26"/>
      <c r="I76" s="26"/>
      <c r="J76" s="26"/>
      <c r="K76" s="26"/>
      <c r="L76" s="26"/>
      <c r="M76" s="26"/>
      <c r="N76" s="26"/>
      <c r="O76" s="26"/>
      <c r="P76" s="26"/>
      <c r="Q76" s="26"/>
      <c r="R76" s="26"/>
      <c r="S76" s="26"/>
      <c r="AW76" s="9">
        <v>0.6</v>
      </c>
      <c r="AX76" s="48">
        <f t="shared" si="2"/>
        <v>91.8</v>
      </c>
    </row>
    <row r="77" spans="2:50" ht="39.65" customHeight="1" x14ac:dyDescent="0.35">
      <c r="B77" s="23" t="s">
        <v>25</v>
      </c>
      <c r="C77" s="75" t="s">
        <v>113</v>
      </c>
      <c r="D77" s="68" t="s">
        <v>64</v>
      </c>
      <c r="E77" s="25">
        <v>180</v>
      </c>
      <c r="F77" s="245"/>
      <c r="G77" s="191"/>
      <c r="H77" s="26"/>
      <c r="I77" s="26"/>
      <c r="J77" s="26"/>
      <c r="K77" s="26"/>
      <c r="L77" s="26"/>
      <c r="M77" s="26"/>
      <c r="N77" s="26"/>
      <c r="O77" s="26"/>
      <c r="P77" s="26"/>
      <c r="Q77" s="26"/>
      <c r="R77" s="26"/>
      <c r="S77" s="26"/>
      <c r="AW77" s="9">
        <v>0.6</v>
      </c>
      <c r="AX77" s="48">
        <f t="shared" si="2"/>
        <v>108</v>
      </c>
    </row>
    <row r="78" spans="2:50" ht="50.5" customHeight="1" x14ac:dyDescent="0.35">
      <c r="B78" s="23" t="s">
        <v>28</v>
      </c>
      <c r="C78" s="142" t="s">
        <v>114</v>
      </c>
      <c r="D78" s="68" t="s">
        <v>64</v>
      </c>
      <c r="E78" s="25">
        <v>139</v>
      </c>
      <c r="F78" s="245"/>
      <c r="G78" s="191"/>
      <c r="H78" s="26"/>
      <c r="I78" s="26"/>
      <c r="J78" s="26"/>
      <c r="K78" s="26"/>
      <c r="L78" s="26"/>
      <c r="M78" s="26"/>
      <c r="N78" s="26"/>
      <c r="O78" s="26"/>
      <c r="P78" s="26"/>
      <c r="Q78" s="26"/>
      <c r="R78" s="26"/>
      <c r="S78" s="26"/>
      <c r="AW78" s="9">
        <v>0.6</v>
      </c>
      <c r="AX78" s="48">
        <f t="shared" si="2"/>
        <v>83.399999999999991</v>
      </c>
    </row>
    <row r="79" spans="2:50" x14ac:dyDescent="0.35">
      <c r="B79" s="23"/>
      <c r="C79" s="23"/>
      <c r="D79" s="68"/>
      <c r="E79" s="25"/>
      <c r="F79" s="245"/>
      <c r="G79" s="191"/>
      <c r="H79" s="26"/>
      <c r="I79" s="26"/>
      <c r="J79" s="26"/>
      <c r="K79" s="26"/>
      <c r="L79" s="26"/>
      <c r="M79" s="26"/>
      <c r="N79" s="26"/>
      <c r="O79" s="26"/>
      <c r="P79" s="26"/>
      <c r="Q79" s="26"/>
      <c r="R79" s="26"/>
      <c r="S79" s="26"/>
      <c r="AW79" s="9">
        <v>0.6</v>
      </c>
      <c r="AX79" s="48">
        <f t="shared" si="2"/>
        <v>0</v>
      </c>
    </row>
    <row r="80" spans="2:50" x14ac:dyDescent="0.35">
      <c r="B80" s="23"/>
      <c r="C80" s="19" t="s">
        <v>115</v>
      </c>
      <c r="D80" s="68"/>
      <c r="E80" s="25"/>
      <c r="F80" s="245"/>
      <c r="G80" s="191"/>
      <c r="H80" s="26"/>
      <c r="I80" s="26"/>
      <c r="J80" s="26"/>
      <c r="K80" s="26"/>
      <c r="L80" s="26"/>
      <c r="M80" s="26"/>
      <c r="N80" s="26"/>
      <c r="O80" s="26"/>
      <c r="P80" s="26"/>
      <c r="Q80" s="26"/>
      <c r="R80" s="26"/>
      <c r="S80" s="26"/>
      <c r="AW80" s="9">
        <v>0.6</v>
      </c>
      <c r="AX80" s="48">
        <f t="shared" si="2"/>
        <v>0</v>
      </c>
    </row>
    <row r="81" spans="2:50" ht="29" x14ac:dyDescent="0.35">
      <c r="B81" s="23" t="s">
        <v>30</v>
      </c>
      <c r="C81" s="151" t="s">
        <v>116</v>
      </c>
      <c r="D81" s="68" t="s">
        <v>64</v>
      </c>
      <c r="E81" s="25">
        <v>1500</v>
      </c>
      <c r="F81" s="245"/>
      <c r="G81" s="191"/>
      <c r="H81" s="26"/>
      <c r="I81" s="26"/>
      <c r="J81" s="26"/>
      <c r="K81" s="26"/>
      <c r="L81" s="26"/>
      <c r="M81" s="26"/>
      <c r="N81" s="26"/>
      <c r="O81" s="26"/>
      <c r="P81" s="26"/>
      <c r="Q81" s="26"/>
      <c r="R81" s="26"/>
      <c r="S81" s="26"/>
      <c r="AW81" s="9">
        <v>0.6</v>
      </c>
      <c r="AX81" s="48">
        <f t="shared" si="2"/>
        <v>900</v>
      </c>
    </row>
    <row r="82" spans="2:50" x14ac:dyDescent="0.35">
      <c r="B82" s="23"/>
      <c r="C82" s="23"/>
      <c r="D82" s="68"/>
      <c r="E82" s="25"/>
      <c r="F82" s="245"/>
      <c r="G82" s="191"/>
      <c r="H82" s="26"/>
      <c r="I82" s="26"/>
      <c r="J82" s="26"/>
      <c r="K82" s="26"/>
      <c r="L82" s="26"/>
      <c r="M82" s="26"/>
      <c r="N82" s="26"/>
      <c r="O82" s="26"/>
      <c r="P82" s="26"/>
      <c r="Q82" s="26"/>
      <c r="R82" s="26"/>
      <c r="S82" s="26"/>
      <c r="AW82" s="9">
        <v>0.6</v>
      </c>
      <c r="AX82" s="48">
        <f t="shared" si="2"/>
        <v>0</v>
      </c>
    </row>
    <row r="83" spans="2:50" x14ac:dyDescent="0.35">
      <c r="B83" s="23"/>
      <c r="C83" s="19" t="s">
        <v>117</v>
      </c>
      <c r="D83" s="68"/>
      <c r="E83" s="25"/>
      <c r="F83" s="245"/>
      <c r="G83" s="191"/>
      <c r="H83" s="26"/>
      <c r="I83" s="26"/>
      <c r="J83" s="26"/>
      <c r="K83" s="26"/>
      <c r="L83" s="26"/>
      <c r="M83" s="26"/>
      <c r="N83" s="26"/>
      <c r="O83" s="26"/>
      <c r="P83" s="26"/>
      <c r="Q83" s="26"/>
      <c r="R83" s="26"/>
      <c r="S83" s="26"/>
      <c r="AW83" s="9">
        <v>0.6</v>
      </c>
      <c r="AX83" s="48">
        <f t="shared" si="2"/>
        <v>0</v>
      </c>
    </row>
    <row r="84" spans="2:50" ht="104.5" customHeight="1" x14ac:dyDescent="0.35">
      <c r="B84" s="23" t="s">
        <v>32</v>
      </c>
      <c r="C84" s="143" t="s">
        <v>118</v>
      </c>
      <c r="D84" s="68" t="s">
        <v>64</v>
      </c>
      <c r="E84" s="25">
        <v>662</v>
      </c>
      <c r="F84" s="245"/>
      <c r="G84" s="191"/>
      <c r="H84" s="26"/>
      <c r="I84" s="26"/>
      <c r="J84" s="26"/>
      <c r="K84" s="26"/>
      <c r="L84" s="26"/>
      <c r="M84" s="26"/>
      <c r="N84" s="26"/>
      <c r="O84" s="26"/>
      <c r="P84" s="26"/>
      <c r="Q84" s="26"/>
      <c r="R84" s="26"/>
      <c r="S84" s="26"/>
      <c r="AW84" s="9">
        <v>0.6</v>
      </c>
      <c r="AX84" s="48">
        <f t="shared" si="2"/>
        <v>397.2</v>
      </c>
    </row>
    <row r="85" spans="2:50" x14ac:dyDescent="0.35">
      <c r="B85" s="23"/>
      <c r="C85" s="23"/>
      <c r="D85" s="68"/>
      <c r="E85" s="25"/>
      <c r="F85" s="245"/>
      <c r="G85" s="191"/>
      <c r="H85" s="26"/>
      <c r="I85" s="26"/>
      <c r="J85" s="26"/>
      <c r="K85" s="26"/>
      <c r="L85" s="26"/>
      <c r="M85" s="26"/>
      <c r="N85" s="26"/>
      <c r="O85" s="26"/>
      <c r="P85" s="26"/>
      <c r="Q85" s="26"/>
      <c r="R85" s="26"/>
      <c r="S85" s="26"/>
      <c r="AW85" s="9">
        <v>0.6</v>
      </c>
      <c r="AX85" s="48">
        <f t="shared" si="2"/>
        <v>0</v>
      </c>
    </row>
    <row r="86" spans="2:50" x14ac:dyDescent="0.35">
      <c r="B86" s="23"/>
      <c r="C86" s="19" t="s">
        <v>119</v>
      </c>
      <c r="D86" s="68"/>
      <c r="E86" s="25"/>
      <c r="F86" s="245"/>
      <c r="G86" s="191"/>
      <c r="H86" s="26"/>
      <c r="I86" s="26"/>
      <c r="J86" s="26"/>
      <c r="K86" s="26"/>
      <c r="L86" s="26"/>
      <c r="M86" s="26"/>
      <c r="N86" s="26"/>
      <c r="O86" s="26"/>
      <c r="P86" s="26"/>
      <c r="Q86" s="26"/>
      <c r="R86" s="26"/>
      <c r="S86" s="26"/>
      <c r="AW86" s="9">
        <v>0.6</v>
      </c>
      <c r="AX86" s="48">
        <f t="shared" si="2"/>
        <v>0</v>
      </c>
    </row>
    <row r="87" spans="2:50" x14ac:dyDescent="0.35">
      <c r="B87" s="23"/>
      <c r="C87" s="19" t="s">
        <v>120</v>
      </c>
      <c r="D87" s="68"/>
      <c r="E87" s="25"/>
      <c r="F87" s="245"/>
      <c r="G87" s="191"/>
      <c r="H87" s="26"/>
      <c r="I87" s="26"/>
      <c r="J87" s="26"/>
      <c r="K87" s="26"/>
      <c r="L87" s="26"/>
      <c r="M87" s="26"/>
      <c r="N87" s="26"/>
      <c r="O87" s="26"/>
      <c r="P87" s="26"/>
      <c r="Q87" s="26"/>
      <c r="R87" s="26"/>
      <c r="S87" s="26"/>
      <c r="AW87" s="9">
        <v>0.6</v>
      </c>
      <c r="AX87" s="48">
        <f t="shared" si="2"/>
        <v>0</v>
      </c>
    </row>
    <row r="88" spans="2:50" ht="29" x14ac:dyDescent="0.35">
      <c r="B88" s="23" t="s">
        <v>36</v>
      </c>
      <c r="C88" s="23" t="s">
        <v>121</v>
      </c>
      <c r="D88" s="68" t="s">
        <v>64</v>
      </c>
      <c r="E88" s="25">
        <v>728</v>
      </c>
      <c r="F88" s="245"/>
      <c r="G88" s="191"/>
      <c r="H88" s="26"/>
      <c r="I88" s="26"/>
      <c r="J88" s="26"/>
      <c r="K88" s="26"/>
      <c r="L88" s="26"/>
      <c r="M88" s="26"/>
      <c r="N88" s="26"/>
      <c r="O88" s="26"/>
      <c r="P88" s="26"/>
      <c r="Q88" s="26"/>
      <c r="R88" s="26"/>
      <c r="S88" s="26"/>
      <c r="AW88" s="9">
        <v>0.6</v>
      </c>
      <c r="AX88" s="48">
        <f t="shared" si="2"/>
        <v>436.8</v>
      </c>
    </row>
    <row r="89" spans="2:50" ht="46.9" customHeight="1" x14ac:dyDescent="0.35">
      <c r="B89" s="23" t="s">
        <v>39</v>
      </c>
      <c r="C89" s="146" t="s">
        <v>122</v>
      </c>
      <c r="D89" s="68" t="s">
        <v>64</v>
      </c>
      <c r="E89" s="25">
        <v>139</v>
      </c>
      <c r="F89" s="245"/>
      <c r="G89" s="191"/>
      <c r="H89" s="26"/>
      <c r="I89" s="26"/>
      <c r="J89" s="26"/>
      <c r="K89" s="26"/>
      <c r="L89" s="26"/>
      <c r="M89" s="26"/>
      <c r="N89" s="26"/>
      <c r="O89" s="26"/>
      <c r="P89" s="26"/>
      <c r="Q89" s="26"/>
      <c r="R89" s="26"/>
      <c r="S89" s="26"/>
      <c r="AW89" s="9">
        <v>0.6</v>
      </c>
      <c r="AX89" s="48">
        <f t="shared" si="2"/>
        <v>83.399999999999991</v>
      </c>
    </row>
    <row r="90" spans="2:50" x14ac:dyDescent="0.35">
      <c r="B90" s="23"/>
      <c r="C90" s="19" t="s">
        <v>123</v>
      </c>
      <c r="D90" s="68"/>
      <c r="E90" s="25"/>
      <c r="F90" s="245"/>
      <c r="G90" s="191"/>
      <c r="H90" s="26"/>
      <c r="I90" s="26"/>
      <c r="J90" s="26"/>
      <c r="K90" s="26"/>
      <c r="L90" s="26"/>
      <c r="M90" s="26"/>
      <c r="N90" s="26"/>
      <c r="O90" s="26"/>
      <c r="P90" s="26"/>
      <c r="Q90" s="26"/>
      <c r="R90" s="26"/>
      <c r="S90" s="26"/>
      <c r="AW90" s="9">
        <v>0.6</v>
      </c>
      <c r="AX90" s="48">
        <f t="shared" si="2"/>
        <v>0</v>
      </c>
    </row>
    <row r="91" spans="2:50" ht="43.5" x14ac:dyDescent="0.35">
      <c r="B91" s="23" t="s">
        <v>42</v>
      </c>
      <c r="C91" s="23" t="s">
        <v>124</v>
      </c>
      <c r="D91" s="68" t="s">
        <v>64</v>
      </c>
      <c r="E91" s="25">
        <v>1308</v>
      </c>
      <c r="F91" s="245"/>
      <c r="G91" s="191"/>
      <c r="H91" s="26"/>
      <c r="I91" s="26"/>
      <c r="J91" s="26"/>
      <c r="K91" s="26"/>
      <c r="L91" s="26"/>
      <c r="M91" s="26"/>
      <c r="N91" s="26"/>
      <c r="O91" s="26"/>
      <c r="P91" s="26"/>
      <c r="Q91" s="26"/>
      <c r="R91" s="26"/>
      <c r="S91" s="26"/>
      <c r="AW91" s="9">
        <v>0.6</v>
      </c>
      <c r="AX91" s="48">
        <f t="shared" si="2"/>
        <v>784.8</v>
      </c>
    </row>
    <row r="92" spans="2:50" x14ac:dyDescent="0.35">
      <c r="B92" s="23" t="s">
        <v>44</v>
      </c>
      <c r="C92" s="23" t="s">
        <v>125</v>
      </c>
      <c r="D92" s="68" t="s">
        <v>64</v>
      </c>
      <c r="E92" s="25">
        <v>570</v>
      </c>
      <c r="F92" s="245"/>
      <c r="G92" s="191"/>
      <c r="H92" s="26"/>
      <c r="I92" s="26"/>
      <c r="J92" s="26"/>
      <c r="K92" s="26"/>
      <c r="L92" s="26"/>
      <c r="M92" s="26"/>
      <c r="N92" s="26"/>
      <c r="O92" s="26"/>
      <c r="P92" s="26"/>
      <c r="Q92" s="26"/>
      <c r="R92" s="26"/>
      <c r="S92" s="26"/>
      <c r="AW92" s="9">
        <v>0.6</v>
      </c>
      <c r="AX92" s="48">
        <f t="shared" si="2"/>
        <v>342</v>
      </c>
    </row>
    <row r="93" spans="2:50" x14ac:dyDescent="0.35">
      <c r="B93" s="23" t="s">
        <v>66</v>
      </c>
      <c r="C93" s="23" t="s">
        <v>126</v>
      </c>
      <c r="D93" s="68" t="s">
        <v>64</v>
      </c>
      <c r="E93" s="25">
        <v>95</v>
      </c>
      <c r="F93" s="245"/>
      <c r="G93" s="191"/>
      <c r="H93" s="26"/>
      <c r="I93" s="26"/>
      <c r="J93" s="26"/>
      <c r="K93" s="26"/>
      <c r="L93" s="26"/>
      <c r="M93" s="26"/>
      <c r="N93" s="26"/>
      <c r="O93" s="26"/>
      <c r="P93" s="26"/>
      <c r="Q93" s="26"/>
      <c r="R93" s="26"/>
      <c r="S93" s="26"/>
      <c r="AW93" s="9">
        <v>0.6</v>
      </c>
      <c r="AX93" s="48">
        <f t="shared" si="2"/>
        <v>57</v>
      </c>
    </row>
    <row r="94" spans="2:50" s="16" customFormat="1" x14ac:dyDescent="0.35">
      <c r="B94" s="19"/>
      <c r="C94" s="19" t="s">
        <v>127</v>
      </c>
      <c r="D94" s="246"/>
      <c r="E94" s="21"/>
      <c r="F94" s="189"/>
      <c r="G94" s="189"/>
      <c r="H94" s="22"/>
      <c r="I94" s="22"/>
      <c r="J94" s="22"/>
      <c r="K94" s="22"/>
      <c r="L94" s="22"/>
      <c r="M94" s="22"/>
      <c r="N94" s="22"/>
      <c r="O94" s="22"/>
      <c r="P94" s="22"/>
      <c r="Q94" s="22"/>
      <c r="R94" s="22"/>
      <c r="S94" s="22"/>
      <c r="AW94" s="9">
        <v>0.6</v>
      </c>
      <c r="AX94" s="48">
        <f t="shared" si="2"/>
        <v>0</v>
      </c>
    </row>
    <row r="95" spans="2:50" x14ac:dyDescent="0.35">
      <c r="B95" s="46"/>
      <c r="C95" s="46"/>
      <c r="F95" s="195"/>
      <c r="G95" s="195"/>
      <c r="H95" s="26"/>
      <c r="I95" s="26"/>
      <c r="J95" s="26"/>
      <c r="K95" s="26"/>
      <c r="L95" s="26"/>
      <c r="M95" s="26"/>
      <c r="N95" s="26"/>
      <c r="O95" s="26"/>
      <c r="P95" s="26"/>
      <c r="Q95" s="26"/>
      <c r="R95" s="26"/>
      <c r="S95" s="26"/>
      <c r="AW95" s="9">
        <v>0.6</v>
      </c>
      <c r="AX95" s="48">
        <f t="shared" si="2"/>
        <v>0</v>
      </c>
    </row>
    <row r="96" spans="2:50" x14ac:dyDescent="0.35">
      <c r="B96" s="49">
        <v>6</v>
      </c>
      <c r="C96" s="28" t="s">
        <v>128</v>
      </c>
      <c r="D96" s="29"/>
      <c r="E96" s="30"/>
      <c r="F96" s="190"/>
      <c r="G96" s="190"/>
      <c r="H96" s="32"/>
      <c r="I96" s="32"/>
      <c r="J96" s="32"/>
      <c r="K96" s="32"/>
      <c r="L96" s="32"/>
      <c r="M96" s="32"/>
      <c r="N96" s="32"/>
      <c r="O96" s="32"/>
      <c r="P96" s="32"/>
      <c r="Q96" s="32"/>
      <c r="R96" s="32"/>
      <c r="S96" s="32"/>
      <c r="AW96" s="9">
        <v>0.6</v>
      </c>
      <c r="AX96" s="48">
        <f t="shared" si="2"/>
        <v>0</v>
      </c>
    </row>
    <row r="97" spans="2:50" ht="145" x14ac:dyDescent="0.35">
      <c r="B97" s="247" t="s">
        <v>21</v>
      </c>
      <c r="C97" s="248" t="s">
        <v>129</v>
      </c>
      <c r="D97" s="249" t="s">
        <v>130</v>
      </c>
      <c r="E97" s="250">
        <v>1</v>
      </c>
      <c r="F97" s="251"/>
      <c r="G97" s="252"/>
      <c r="H97" s="26"/>
      <c r="I97" s="26"/>
      <c r="J97" s="26"/>
      <c r="K97" s="26"/>
      <c r="L97" s="26"/>
      <c r="M97" s="26"/>
      <c r="N97" s="26"/>
      <c r="O97" s="26"/>
      <c r="P97" s="26"/>
      <c r="Q97" s="26"/>
      <c r="R97" s="26"/>
      <c r="S97" s="26"/>
      <c r="AW97" s="9">
        <v>0.6</v>
      </c>
      <c r="AX97" s="48" t="e">
        <f>AW97*#REF!</f>
        <v>#REF!</v>
      </c>
    </row>
    <row r="98" spans="2:50" s="16" customFormat="1" x14ac:dyDescent="0.35">
      <c r="B98" s="19"/>
      <c r="C98" s="19" t="s">
        <v>131</v>
      </c>
      <c r="D98" s="20"/>
      <c r="E98" s="21"/>
      <c r="F98" s="189"/>
      <c r="G98" s="189"/>
      <c r="H98" s="22"/>
      <c r="I98" s="22"/>
      <c r="J98" s="22"/>
      <c r="K98" s="22"/>
      <c r="L98" s="22"/>
      <c r="M98" s="22"/>
      <c r="N98" s="22"/>
      <c r="O98" s="22"/>
      <c r="P98" s="22"/>
      <c r="Q98" s="22"/>
      <c r="R98" s="22"/>
      <c r="S98" s="22"/>
      <c r="AW98" s="9">
        <v>0.6</v>
      </c>
      <c r="AX98" s="48">
        <f t="shared" si="2"/>
        <v>0</v>
      </c>
    </row>
    <row r="99" spans="2:50" x14ac:dyDescent="0.35">
      <c r="B99" s="46"/>
      <c r="C99" s="46"/>
      <c r="E99" s="76"/>
      <c r="F99" s="200"/>
      <c r="G99" s="200"/>
      <c r="H99" s="26"/>
      <c r="I99" s="26"/>
      <c r="J99" s="26"/>
      <c r="K99" s="26"/>
      <c r="L99" s="26"/>
      <c r="M99" s="26"/>
      <c r="N99" s="26"/>
      <c r="O99" s="26"/>
      <c r="P99" s="26"/>
      <c r="Q99" s="26"/>
      <c r="R99" s="26"/>
      <c r="S99" s="26"/>
      <c r="AW99" s="9">
        <v>0.6</v>
      </c>
      <c r="AX99" s="48">
        <f t="shared" si="2"/>
        <v>0</v>
      </c>
    </row>
    <row r="100" spans="2:50" x14ac:dyDescent="0.35">
      <c r="B100" s="49">
        <v>7</v>
      </c>
      <c r="C100" s="28" t="s">
        <v>132</v>
      </c>
      <c r="D100" s="29"/>
      <c r="E100" s="30"/>
      <c r="F100" s="190"/>
      <c r="G100" s="190"/>
      <c r="H100" s="32"/>
      <c r="I100" s="32"/>
      <c r="J100" s="32"/>
      <c r="K100" s="32"/>
      <c r="L100" s="32"/>
      <c r="M100" s="32"/>
      <c r="N100" s="32"/>
      <c r="O100" s="32"/>
      <c r="P100" s="32"/>
      <c r="Q100" s="32"/>
      <c r="R100" s="32"/>
      <c r="S100" s="32"/>
      <c r="AW100" s="9">
        <v>0.6</v>
      </c>
      <c r="AX100" s="48">
        <f t="shared" si="2"/>
        <v>0</v>
      </c>
    </row>
    <row r="101" spans="2:50" ht="217.5" x14ac:dyDescent="0.35">
      <c r="B101" s="23" t="s">
        <v>21</v>
      </c>
      <c r="C101" s="19" t="s">
        <v>133</v>
      </c>
      <c r="D101" s="24"/>
      <c r="E101" s="25"/>
      <c r="F101" s="191"/>
      <c r="G101" s="191"/>
      <c r="H101" s="26"/>
      <c r="I101" s="26"/>
      <c r="J101" s="26"/>
      <c r="K101" s="26"/>
      <c r="L101" s="26"/>
      <c r="M101" s="26"/>
      <c r="N101" s="26"/>
      <c r="O101" s="26"/>
      <c r="P101" s="26"/>
      <c r="Q101" s="26"/>
      <c r="R101" s="26"/>
      <c r="S101" s="26"/>
      <c r="AW101" s="9">
        <v>0.6</v>
      </c>
      <c r="AX101" s="48">
        <f t="shared" si="2"/>
        <v>0</v>
      </c>
    </row>
    <row r="102" spans="2:50" x14ac:dyDescent="0.35">
      <c r="B102" s="23" t="s">
        <v>25</v>
      </c>
      <c r="C102" s="23" t="s">
        <v>134</v>
      </c>
      <c r="D102" s="24" t="s">
        <v>135</v>
      </c>
      <c r="E102" s="25">
        <v>32</v>
      </c>
      <c r="F102" s="245"/>
      <c r="G102" s="191"/>
      <c r="H102" s="26"/>
      <c r="I102" s="26"/>
      <c r="J102" s="26"/>
      <c r="K102" s="26"/>
      <c r="L102" s="26"/>
      <c r="M102" s="26"/>
      <c r="N102" s="26"/>
      <c r="O102" s="26"/>
      <c r="P102" s="26"/>
      <c r="Q102" s="26"/>
      <c r="R102" s="26"/>
      <c r="S102" s="26"/>
      <c r="AW102" s="9">
        <v>0.6</v>
      </c>
      <c r="AX102" s="48">
        <f t="shared" si="2"/>
        <v>19.2</v>
      </c>
    </row>
    <row r="103" spans="2:50" x14ac:dyDescent="0.35">
      <c r="B103" s="23"/>
      <c r="C103" s="19" t="s">
        <v>136</v>
      </c>
      <c r="D103" s="24"/>
      <c r="E103" s="25"/>
      <c r="F103" s="191"/>
      <c r="G103" s="191"/>
      <c r="H103" s="26"/>
      <c r="I103" s="26"/>
      <c r="J103" s="26"/>
      <c r="K103" s="26"/>
      <c r="L103" s="26"/>
      <c r="M103" s="26"/>
      <c r="N103" s="26"/>
      <c r="O103" s="26"/>
      <c r="P103" s="26"/>
      <c r="Q103" s="26"/>
      <c r="R103" s="26"/>
      <c r="S103" s="26"/>
      <c r="AW103" s="9">
        <v>0.6</v>
      </c>
      <c r="AX103" s="48">
        <f t="shared" si="2"/>
        <v>0</v>
      </c>
    </row>
    <row r="104" spans="2:50" x14ac:dyDescent="0.35">
      <c r="B104" s="23" t="s">
        <v>28</v>
      </c>
      <c r="C104" s="23" t="s">
        <v>137</v>
      </c>
      <c r="D104" s="24" t="s">
        <v>10</v>
      </c>
      <c r="E104" s="25">
        <v>3</v>
      </c>
      <c r="F104" s="245"/>
      <c r="G104" s="191"/>
      <c r="H104" s="26"/>
      <c r="I104" s="26"/>
      <c r="J104" s="26"/>
      <c r="K104" s="26"/>
      <c r="L104" s="26"/>
      <c r="M104" s="26"/>
      <c r="N104" s="26"/>
      <c r="O104" s="26"/>
      <c r="P104" s="26"/>
      <c r="Q104" s="26"/>
      <c r="R104" s="26"/>
      <c r="S104" s="26"/>
      <c r="AW104" s="9">
        <v>0.6</v>
      </c>
      <c r="AX104" s="48">
        <f t="shared" si="2"/>
        <v>1.7999999999999998</v>
      </c>
    </row>
    <row r="105" spans="2:50" ht="103.9" customHeight="1" x14ac:dyDescent="0.35">
      <c r="B105" s="23"/>
      <c r="C105" s="141" t="s">
        <v>138</v>
      </c>
      <c r="D105" s="24"/>
      <c r="E105" s="25"/>
      <c r="F105" s="191"/>
      <c r="G105" s="191"/>
      <c r="H105" s="26"/>
      <c r="I105" s="26"/>
      <c r="J105" s="26"/>
      <c r="K105" s="26"/>
      <c r="L105" s="26"/>
      <c r="M105" s="26"/>
      <c r="N105" s="26"/>
      <c r="O105" s="26"/>
      <c r="P105" s="26"/>
      <c r="Q105" s="26"/>
      <c r="R105" s="26"/>
      <c r="S105" s="26"/>
      <c r="AW105" s="9">
        <v>0.6</v>
      </c>
      <c r="AX105" s="48">
        <f t="shared" si="2"/>
        <v>0</v>
      </c>
    </row>
    <row r="106" spans="2:50" x14ac:dyDescent="0.35">
      <c r="B106" s="23" t="s">
        <v>30</v>
      </c>
      <c r="C106" s="23" t="s">
        <v>139</v>
      </c>
      <c r="D106" s="24" t="s">
        <v>10</v>
      </c>
      <c r="E106" s="25">
        <v>32</v>
      </c>
      <c r="F106" s="245"/>
      <c r="G106" s="191"/>
      <c r="H106" s="26"/>
      <c r="I106" s="26"/>
      <c r="J106" s="26"/>
      <c r="K106" s="26"/>
      <c r="L106" s="26"/>
      <c r="M106" s="26"/>
      <c r="N106" s="26"/>
      <c r="O106" s="26"/>
      <c r="P106" s="26"/>
      <c r="Q106" s="26"/>
      <c r="R106" s="26"/>
      <c r="S106" s="26"/>
      <c r="AW106" s="9">
        <v>0.6</v>
      </c>
      <c r="AX106" s="48">
        <f t="shared" si="2"/>
        <v>19.2</v>
      </c>
    </row>
    <row r="107" spans="2:50" s="16" customFormat="1" x14ac:dyDescent="0.35">
      <c r="B107" s="19"/>
      <c r="C107" s="19" t="s">
        <v>140</v>
      </c>
      <c r="D107" s="20"/>
      <c r="E107" s="21"/>
      <c r="F107" s="189"/>
      <c r="G107" s="189"/>
      <c r="H107" s="22"/>
      <c r="I107" s="22"/>
      <c r="J107" s="22"/>
      <c r="K107" s="22"/>
      <c r="L107" s="22"/>
      <c r="M107" s="22"/>
      <c r="N107" s="22"/>
      <c r="O107" s="22"/>
      <c r="P107" s="22"/>
      <c r="Q107" s="22"/>
      <c r="R107" s="22"/>
      <c r="S107" s="22"/>
      <c r="AW107" s="9">
        <v>0.6</v>
      </c>
      <c r="AX107" s="48">
        <f t="shared" si="2"/>
        <v>0</v>
      </c>
    </row>
    <row r="108" spans="2:50" x14ac:dyDescent="0.35">
      <c r="B108" s="46"/>
      <c r="C108" s="46"/>
      <c r="F108" s="195"/>
      <c r="G108" s="195"/>
      <c r="H108" s="26"/>
      <c r="I108" s="26"/>
      <c r="J108" s="26"/>
      <c r="K108" s="26"/>
      <c r="L108" s="26"/>
      <c r="M108" s="26"/>
      <c r="N108" s="26"/>
      <c r="O108" s="26"/>
      <c r="P108" s="26"/>
      <c r="Q108" s="26"/>
      <c r="R108" s="26"/>
      <c r="S108" s="26"/>
      <c r="AW108" s="9">
        <v>0.6</v>
      </c>
      <c r="AX108" s="48">
        <f t="shared" si="2"/>
        <v>0</v>
      </c>
    </row>
    <row r="109" spans="2:50" x14ac:dyDescent="0.35">
      <c r="B109" s="49">
        <v>8</v>
      </c>
      <c r="C109" s="28" t="s">
        <v>141</v>
      </c>
      <c r="D109" s="29"/>
      <c r="E109" s="30"/>
      <c r="F109" s="190"/>
      <c r="G109" s="190"/>
      <c r="H109" s="32"/>
      <c r="I109" s="32"/>
      <c r="J109" s="32"/>
      <c r="K109" s="32"/>
      <c r="L109" s="32"/>
      <c r="M109" s="32"/>
      <c r="N109" s="32"/>
      <c r="O109" s="32"/>
      <c r="P109" s="32"/>
      <c r="Q109" s="32"/>
      <c r="R109" s="32"/>
      <c r="S109" s="32"/>
      <c r="AW109" s="9">
        <v>0.6</v>
      </c>
      <c r="AX109" s="48">
        <f t="shared" si="2"/>
        <v>0</v>
      </c>
    </row>
    <row r="110" spans="2:50" ht="72.5" x14ac:dyDescent="0.35">
      <c r="B110" s="23"/>
      <c r="C110" s="23" t="s">
        <v>142</v>
      </c>
      <c r="D110" s="24"/>
      <c r="E110" s="25"/>
      <c r="F110" s="191"/>
      <c r="G110" s="191"/>
      <c r="H110" s="26"/>
      <c r="I110" s="26"/>
      <c r="J110" s="26"/>
      <c r="K110" s="26"/>
      <c r="L110" s="26"/>
      <c r="M110" s="26"/>
      <c r="N110" s="26"/>
      <c r="O110" s="26"/>
      <c r="P110" s="26"/>
      <c r="Q110" s="26"/>
      <c r="R110" s="26"/>
      <c r="S110" s="26"/>
      <c r="AW110" s="9">
        <v>0.6</v>
      </c>
      <c r="AX110" s="48">
        <f t="shared" si="2"/>
        <v>0</v>
      </c>
    </row>
    <row r="111" spans="2:50" x14ac:dyDescent="0.35">
      <c r="B111" s="23" t="s">
        <v>21</v>
      </c>
      <c r="C111" s="23" t="s">
        <v>143</v>
      </c>
      <c r="D111" s="24" t="s">
        <v>10</v>
      </c>
      <c r="E111" s="25">
        <v>33</v>
      </c>
      <c r="F111" s="245"/>
      <c r="G111" s="191"/>
      <c r="H111" s="26"/>
      <c r="I111" s="26"/>
      <c r="J111" s="26"/>
      <c r="K111" s="26"/>
      <c r="L111" s="26"/>
      <c r="M111" s="26"/>
      <c r="N111" s="26"/>
      <c r="O111" s="26"/>
      <c r="P111" s="26"/>
      <c r="Q111" s="26"/>
      <c r="R111" s="26"/>
      <c r="S111" s="26"/>
      <c r="AW111" s="9">
        <v>0.6</v>
      </c>
      <c r="AX111" s="48">
        <f t="shared" si="2"/>
        <v>19.8</v>
      </c>
    </row>
    <row r="112" spans="2:50" x14ac:dyDescent="0.35">
      <c r="B112" s="23"/>
      <c r="C112" s="23"/>
      <c r="D112" s="24"/>
      <c r="E112" s="25"/>
      <c r="F112" s="191"/>
      <c r="G112" s="191"/>
      <c r="H112" s="26"/>
      <c r="I112" s="26"/>
      <c r="J112" s="26"/>
      <c r="K112" s="26"/>
      <c r="L112" s="26"/>
      <c r="M112" s="26"/>
      <c r="N112" s="26"/>
      <c r="O112" s="26"/>
      <c r="P112" s="26"/>
      <c r="Q112" s="26"/>
      <c r="R112" s="26"/>
      <c r="S112" s="26"/>
      <c r="AW112" s="9">
        <v>0.6</v>
      </c>
      <c r="AX112" s="48">
        <f t="shared" si="2"/>
        <v>0</v>
      </c>
    </row>
    <row r="113" spans="1:63" s="16" customFormat="1" x14ac:dyDescent="0.35">
      <c r="B113" s="19"/>
      <c r="C113" s="19" t="s">
        <v>144</v>
      </c>
      <c r="D113" s="20"/>
      <c r="E113" s="21"/>
      <c r="F113" s="189"/>
      <c r="G113" s="189"/>
      <c r="H113" s="22"/>
      <c r="I113" s="22"/>
      <c r="J113" s="22"/>
      <c r="K113" s="22"/>
      <c r="L113" s="22"/>
      <c r="M113" s="22"/>
      <c r="N113" s="22"/>
      <c r="O113" s="22"/>
      <c r="P113" s="22"/>
      <c r="Q113" s="22"/>
      <c r="R113" s="22"/>
      <c r="S113" s="22"/>
      <c r="AW113" s="9">
        <v>0.6</v>
      </c>
      <c r="AX113" s="48">
        <f t="shared" si="2"/>
        <v>0</v>
      </c>
    </row>
    <row r="114" spans="1:63" s="16" customFormat="1" x14ac:dyDescent="0.35">
      <c r="B114" s="17"/>
      <c r="C114" s="17"/>
      <c r="D114" s="64"/>
      <c r="E114" s="65"/>
      <c r="F114" s="194"/>
      <c r="G114" s="194"/>
      <c r="H114" s="22"/>
      <c r="I114" s="22"/>
      <c r="J114" s="22"/>
      <c r="K114" s="22"/>
      <c r="L114" s="22"/>
      <c r="M114" s="22"/>
      <c r="N114" s="22"/>
      <c r="O114" s="22"/>
      <c r="P114" s="22"/>
      <c r="Q114" s="22"/>
      <c r="R114" s="22"/>
      <c r="S114" s="22"/>
      <c r="AW114" s="9">
        <v>0.6</v>
      </c>
      <c r="AX114" s="48">
        <f t="shared" si="2"/>
        <v>0</v>
      </c>
    </row>
    <row r="115" spans="1:63" s="84" customFormat="1" x14ac:dyDescent="0.35">
      <c r="A115" s="80"/>
      <c r="B115" s="28">
        <v>9</v>
      </c>
      <c r="C115" s="28" t="s">
        <v>145</v>
      </c>
      <c r="D115" s="81"/>
      <c r="E115" s="82"/>
      <c r="F115" s="201"/>
      <c r="G115" s="201"/>
      <c r="H115" s="83"/>
      <c r="I115" s="83"/>
      <c r="J115" s="83"/>
      <c r="K115" s="83"/>
      <c r="L115" s="83"/>
      <c r="M115" s="83"/>
      <c r="N115" s="83"/>
      <c r="O115" s="83"/>
      <c r="P115" s="83"/>
      <c r="Q115" s="83"/>
      <c r="R115" s="83"/>
      <c r="S115" s="83"/>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9">
        <v>0.6</v>
      </c>
      <c r="AX115" s="48">
        <f t="shared" si="2"/>
        <v>0</v>
      </c>
      <c r="AY115" s="80"/>
      <c r="AZ115" s="80"/>
      <c r="BA115" s="80"/>
      <c r="BB115" s="80"/>
      <c r="BC115" s="80"/>
      <c r="BD115" s="80"/>
      <c r="BE115" s="80"/>
      <c r="BF115" s="80"/>
      <c r="BG115" s="80"/>
      <c r="BH115" s="80"/>
      <c r="BI115" s="80"/>
      <c r="BJ115" s="80"/>
      <c r="BK115" s="80"/>
    </row>
    <row r="116" spans="1:63" s="16" customFormat="1" x14ac:dyDescent="0.35">
      <c r="B116" s="19"/>
      <c r="C116" s="19" t="s">
        <v>146</v>
      </c>
      <c r="D116" s="20"/>
      <c r="E116" s="21"/>
      <c r="F116" s="189"/>
      <c r="G116" s="189"/>
      <c r="H116" s="22"/>
      <c r="I116" s="22"/>
      <c r="J116" s="22"/>
      <c r="K116" s="22"/>
      <c r="L116" s="22"/>
      <c r="M116" s="22"/>
      <c r="N116" s="22"/>
      <c r="O116" s="22"/>
      <c r="P116" s="22"/>
      <c r="Q116" s="22"/>
      <c r="R116" s="22"/>
      <c r="S116" s="22"/>
      <c r="AW116" s="9">
        <v>0.6</v>
      </c>
      <c r="AX116" s="48">
        <f t="shared" si="2"/>
        <v>0</v>
      </c>
    </row>
    <row r="117" spans="1:63" ht="29" x14ac:dyDescent="0.35">
      <c r="B117" s="23" t="s">
        <v>21</v>
      </c>
      <c r="C117" s="23" t="s">
        <v>147</v>
      </c>
      <c r="D117" s="24" t="s">
        <v>10</v>
      </c>
      <c r="E117" s="25">
        <v>4</v>
      </c>
      <c r="F117" s="245"/>
      <c r="G117" s="191"/>
      <c r="H117" s="26"/>
      <c r="I117" s="26"/>
      <c r="J117" s="26"/>
      <c r="K117" s="26"/>
      <c r="L117" s="26"/>
      <c r="M117" s="26"/>
      <c r="N117" s="26"/>
      <c r="O117" s="26"/>
      <c r="P117" s="26"/>
      <c r="Q117" s="26"/>
      <c r="R117" s="26"/>
      <c r="S117" s="26"/>
      <c r="AW117" s="9">
        <v>0.6</v>
      </c>
      <c r="AX117" s="48">
        <f t="shared" si="2"/>
        <v>2.4</v>
      </c>
    </row>
    <row r="118" spans="1:63" x14ac:dyDescent="0.35">
      <c r="B118" s="23" t="s">
        <v>25</v>
      </c>
      <c r="C118" s="23" t="s">
        <v>148</v>
      </c>
      <c r="D118" s="24" t="s">
        <v>10</v>
      </c>
      <c r="E118" s="25">
        <v>10</v>
      </c>
      <c r="F118" s="245"/>
      <c r="G118" s="191"/>
      <c r="H118" s="26"/>
      <c r="I118" s="26"/>
      <c r="J118" s="26"/>
      <c r="K118" s="26"/>
      <c r="L118" s="26"/>
      <c r="M118" s="26"/>
      <c r="N118" s="26"/>
      <c r="O118" s="26"/>
      <c r="P118" s="26"/>
      <c r="Q118" s="26"/>
      <c r="R118" s="26"/>
      <c r="S118" s="26"/>
      <c r="AW118" s="9">
        <v>0.6</v>
      </c>
      <c r="AX118" s="48">
        <f t="shared" si="2"/>
        <v>6</v>
      </c>
    </row>
    <row r="119" spans="1:63" s="16" customFormat="1" x14ac:dyDescent="0.35">
      <c r="B119" s="19"/>
      <c r="C119" s="19"/>
      <c r="D119" s="20"/>
      <c r="E119" s="21"/>
      <c r="F119" s="189"/>
      <c r="G119" s="189"/>
      <c r="H119" s="22"/>
      <c r="I119" s="22"/>
      <c r="J119" s="22"/>
      <c r="K119" s="22"/>
      <c r="L119" s="22"/>
      <c r="M119" s="22"/>
      <c r="N119" s="22"/>
      <c r="O119" s="22"/>
      <c r="P119" s="22"/>
      <c r="Q119" s="22"/>
      <c r="R119" s="22"/>
      <c r="S119" s="22"/>
      <c r="AW119" s="9">
        <v>0.6</v>
      </c>
      <c r="AX119" s="48">
        <f t="shared" si="2"/>
        <v>0</v>
      </c>
    </row>
    <row r="120" spans="1:63" s="16" customFormat="1" x14ac:dyDescent="0.35">
      <c r="B120" s="19">
        <v>9</v>
      </c>
      <c r="C120" s="19" t="s">
        <v>149</v>
      </c>
      <c r="D120" s="20"/>
      <c r="E120" s="21"/>
      <c r="F120" s="189"/>
      <c r="G120" s="189"/>
      <c r="H120" s="22"/>
      <c r="I120" s="22"/>
      <c r="J120" s="22"/>
      <c r="K120" s="22"/>
      <c r="L120" s="22"/>
      <c r="M120" s="22"/>
      <c r="N120" s="22"/>
      <c r="O120" s="22"/>
      <c r="P120" s="22"/>
      <c r="Q120" s="22"/>
      <c r="R120" s="22"/>
      <c r="S120" s="22"/>
      <c r="AW120" s="9">
        <v>0.6</v>
      </c>
      <c r="AX120" s="48">
        <f t="shared" ref="AX120:AX141" si="3">AW120*E120</f>
        <v>0</v>
      </c>
    </row>
    <row r="121" spans="1:63" x14ac:dyDescent="0.35">
      <c r="B121" s="46"/>
      <c r="C121" s="46"/>
      <c r="F121" s="195"/>
      <c r="G121" s="195"/>
      <c r="H121" s="26"/>
      <c r="I121" s="26"/>
      <c r="J121" s="26"/>
      <c r="K121" s="26"/>
      <c r="L121" s="26"/>
      <c r="M121" s="26"/>
      <c r="N121" s="26"/>
      <c r="O121" s="26"/>
      <c r="P121" s="26"/>
      <c r="Q121" s="26"/>
      <c r="R121" s="26"/>
      <c r="S121" s="26"/>
      <c r="AW121" s="9">
        <v>0.6</v>
      </c>
      <c r="AX121" s="48">
        <f t="shared" si="3"/>
        <v>0</v>
      </c>
    </row>
    <row r="122" spans="1:63" x14ac:dyDescent="0.35">
      <c r="B122" s="344" t="s">
        <v>150</v>
      </c>
      <c r="C122" s="343"/>
      <c r="D122" s="343"/>
      <c r="E122" s="343"/>
      <c r="F122" s="343"/>
      <c r="G122" s="343"/>
      <c r="H122" s="46"/>
      <c r="I122" s="46"/>
      <c r="J122" s="46"/>
      <c r="K122" s="46"/>
      <c r="L122" s="46"/>
      <c r="M122" s="46"/>
      <c r="N122" s="46"/>
      <c r="O122" s="46"/>
      <c r="P122" s="46"/>
      <c r="Q122" s="46"/>
      <c r="R122" s="46"/>
      <c r="S122" s="46"/>
      <c r="AW122" s="9">
        <v>0.6</v>
      </c>
      <c r="AX122" s="48">
        <f t="shared" si="3"/>
        <v>0</v>
      </c>
    </row>
    <row r="123" spans="1:63" x14ac:dyDescent="0.35">
      <c r="B123" s="23">
        <v>1</v>
      </c>
      <c r="C123" s="23" t="str">
        <f>C16</f>
        <v>SUB-TOTAL Emelement no 1: preliminaries</v>
      </c>
      <c r="D123" s="24"/>
      <c r="E123" s="25"/>
      <c r="F123" s="191"/>
      <c r="G123" s="191"/>
      <c r="H123" s="26"/>
      <c r="I123" s="26"/>
      <c r="J123" s="26"/>
      <c r="K123" s="26"/>
      <c r="L123" s="26"/>
      <c r="M123" s="26"/>
      <c r="N123" s="26"/>
      <c r="O123" s="26"/>
      <c r="P123" s="26"/>
      <c r="Q123" s="26"/>
      <c r="R123" s="26"/>
      <c r="S123" s="26"/>
      <c r="AW123" s="9">
        <v>0.6</v>
      </c>
      <c r="AX123" s="48">
        <f t="shared" si="3"/>
        <v>0</v>
      </c>
    </row>
    <row r="124" spans="1:63" x14ac:dyDescent="0.35">
      <c r="B124" s="23"/>
      <c r="C124" s="23"/>
      <c r="D124" s="24"/>
      <c r="E124" s="25"/>
      <c r="F124" s="191"/>
      <c r="G124" s="191"/>
      <c r="H124" s="26"/>
      <c r="I124" s="26"/>
      <c r="J124" s="26"/>
      <c r="K124" s="26"/>
      <c r="L124" s="26"/>
      <c r="M124" s="26"/>
      <c r="N124" s="26"/>
      <c r="O124" s="26"/>
      <c r="P124" s="26"/>
      <c r="Q124" s="26"/>
      <c r="R124" s="26"/>
      <c r="S124" s="26"/>
      <c r="AW124" s="9">
        <v>0.6</v>
      </c>
      <c r="AX124" s="48">
        <f t="shared" si="3"/>
        <v>0</v>
      </c>
    </row>
    <row r="125" spans="1:63" x14ac:dyDescent="0.35">
      <c r="B125" s="23">
        <v>2</v>
      </c>
      <c r="C125" s="23" t="str">
        <f>C38</f>
        <v>SUB-TOTAL ELEMEMNT No 2 - SUBSTRUCTURE</v>
      </c>
      <c r="D125" s="24"/>
      <c r="E125" s="25"/>
      <c r="F125" s="191"/>
      <c r="G125" s="191"/>
      <c r="H125" s="26"/>
      <c r="I125" s="26"/>
      <c r="J125" s="26"/>
      <c r="K125" s="26"/>
      <c r="L125" s="26"/>
      <c r="M125" s="26"/>
      <c r="N125" s="26"/>
      <c r="O125" s="26"/>
      <c r="P125" s="26"/>
      <c r="Q125" s="26"/>
      <c r="R125" s="26"/>
      <c r="S125" s="26"/>
      <c r="AW125" s="9">
        <v>0.6</v>
      </c>
      <c r="AX125" s="48">
        <f t="shared" si="3"/>
        <v>0</v>
      </c>
    </row>
    <row r="126" spans="1:63" x14ac:dyDescent="0.35">
      <c r="B126" s="23"/>
      <c r="C126" s="23"/>
      <c r="D126" s="24"/>
      <c r="E126" s="25"/>
      <c r="F126" s="191"/>
      <c r="G126" s="191"/>
      <c r="H126" s="26"/>
      <c r="I126" s="26"/>
      <c r="J126" s="26"/>
      <c r="K126" s="26"/>
      <c r="L126" s="26"/>
      <c r="M126" s="26"/>
      <c r="N126" s="26"/>
      <c r="O126" s="26"/>
      <c r="P126" s="26"/>
      <c r="Q126" s="26"/>
      <c r="R126" s="26"/>
      <c r="S126" s="26"/>
      <c r="AW126" s="9">
        <v>0.6</v>
      </c>
      <c r="AX126" s="48">
        <f t="shared" si="3"/>
        <v>0</v>
      </c>
    </row>
    <row r="127" spans="1:63" x14ac:dyDescent="0.35">
      <c r="B127" s="23">
        <v>3</v>
      </c>
      <c r="C127" s="23" t="str">
        <f>C60</f>
        <v>TOTAL ELEMENT NO 3:  SUPERSTRUCTURE - Walls and Frames</v>
      </c>
      <c r="D127" s="24"/>
      <c r="E127" s="25"/>
      <c r="F127" s="191"/>
      <c r="G127" s="191"/>
      <c r="H127" s="26"/>
      <c r="I127" s="26"/>
      <c r="J127" s="26"/>
      <c r="K127" s="26"/>
      <c r="L127" s="26"/>
      <c r="M127" s="26"/>
      <c r="N127" s="26"/>
      <c r="O127" s="26"/>
      <c r="P127" s="26"/>
      <c r="Q127" s="26"/>
      <c r="R127" s="26"/>
      <c r="S127" s="26"/>
      <c r="AW127" s="9">
        <v>0.6</v>
      </c>
      <c r="AX127" s="48">
        <f t="shared" si="3"/>
        <v>0</v>
      </c>
    </row>
    <row r="128" spans="1:63" x14ac:dyDescent="0.35">
      <c r="B128" s="23"/>
      <c r="C128" s="23"/>
      <c r="D128" s="24"/>
      <c r="E128" s="25"/>
      <c r="F128" s="191"/>
      <c r="G128" s="191"/>
      <c r="H128" s="26"/>
      <c r="I128" s="26"/>
      <c r="J128" s="26"/>
      <c r="K128" s="26"/>
      <c r="L128" s="26"/>
      <c r="M128" s="26"/>
      <c r="N128" s="26"/>
      <c r="O128" s="26"/>
      <c r="P128" s="26"/>
      <c r="Q128" s="26"/>
      <c r="R128" s="26"/>
      <c r="S128" s="26"/>
      <c r="AW128" s="9">
        <v>0.6</v>
      </c>
      <c r="AX128" s="48">
        <f t="shared" si="3"/>
        <v>0</v>
      </c>
    </row>
    <row r="129" spans="2:50" x14ac:dyDescent="0.35">
      <c r="B129" s="23">
        <v>4</v>
      </c>
      <c r="C129" s="23" t="str">
        <f>C72</f>
        <v>TOTAL ELEMENT No 4: ROOFING AND RAIN WATER HARVESTING</v>
      </c>
      <c r="D129" s="24"/>
      <c r="E129" s="25"/>
      <c r="F129" s="191"/>
      <c r="G129" s="191"/>
      <c r="H129" s="26"/>
      <c r="I129" s="26"/>
      <c r="J129" s="26"/>
      <c r="K129" s="26"/>
      <c r="L129" s="26"/>
      <c r="M129" s="26"/>
      <c r="N129" s="26"/>
      <c r="O129" s="26"/>
      <c r="P129" s="26"/>
      <c r="Q129" s="26"/>
      <c r="R129" s="26"/>
      <c r="S129" s="26"/>
      <c r="AW129" s="9">
        <v>0.6</v>
      </c>
      <c r="AX129" s="48">
        <f t="shared" si="3"/>
        <v>0</v>
      </c>
    </row>
    <row r="130" spans="2:50" x14ac:dyDescent="0.35">
      <c r="B130" s="23"/>
      <c r="C130" s="23"/>
      <c r="D130" s="24"/>
      <c r="E130" s="25"/>
      <c r="F130" s="191"/>
      <c r="G130" s="191"/>
      <c r="H130" s="26"/>
      <c r="I130" s="26"/>
      <c r="J130" s="26"/>
      <c r="K130" s="26"/>
      <c r="L130" s="26"/>
      <c r="M130" s="26"/>
      <c r="N130" s="26"/>
      <c r="O130" s="26"/>
      <c r="P130" s="26"/>
      <c r="Q130" s="26"/>
      <c r="R130" s="26"/>
      <c r="S130" s="26"/>
      <c r="AW130" s="9">
        <v>0.6</v>
      </c>
      <c r="AX130" s="48">
        <f t="shared" si="3"/>
        <v>0</v>
      </c>
    </row>
    <row r="131" spans="2:50" x14ac:dyDescent="0.35">
      <c r="B131" s="23">
        <v>5</v>
      </c>
      <c r="C131" s="23" t="str">
        <f>C94</f>
        <v>SUB-TOTAL ELEMENT No 5- FINISHING</v>
      </c>
      <c r="D131" s="24"/>
      <c r="E131" s="25"/>
      <c r="F131" s="191"/>
      <c r="G131" s="191"/>
      <c r="H131" s="26"/>
      <c r="I131" s="26"/>
      <c r="J131" s="26"/>
      <c r="K131" s="26"/>
      <c r="L131" s="26"/>
      <c r="M131" s="26"/>
      <c r="N131" s="26"/>
      <c r="O131" s="26"/>
      <c r="P131" s="26"/>
      <c r="Q131" s="26"/>
      <c r="R131" s="26"/>
      <c r="S131" s="26"/>
      <c r="AW131" s="9">
        <v>0.6</v>
      </c>
      <c r="AX131" s="48">
        <f t="shared" si="3"/>
        <v>0</v>
      </c>
    </row>
    <row r="132" spans="2:50" x14ac:dyDescent="0.35">
      <c r="B132" s="23"/>
      <c r="C132" s="23"/>
      <c r="D132" s="24"/>
      <c r="E132" s="25"/>
      <c r="F132" s="196"/>
      <c r="G132" s="196"/>
      <c r="H132" s="26"/>
      <c r="I132" s="26"/>
      <c r="J132" s="26"/>
      <c r="K132" s="26"/>
      <c r="L132" s="26"/>
      <c r="M132" s="26"/>
      <c r="N132" s="26"/>
      <c r="O132" s="26"/>
      <c r="P132" s="26"/>
      <c r="Q132" s="26"/>
      <c r="R132" s="26"/>
      <c r="S132" s="26"/>
      <c r="AW132" s="9">
        <v>0.6</v>
      </c>
      <c r="AX132" s="48">
        <f t="shared" si="3"/>
        <v>0</v>
      </c>
    </row>
    <row r="133" spans="2:50" x14ac:dyDescent="0.35">
      <c r="B133" s="23">
        <v>6</v>
      </c>
      <c r="C133" s="23" t="s">
        <v>128</v>
      </c>
      <c r="D133" s="24"/>
      <c r="E133" s="25"/>
      <c r="F133" s="191"/>
      <c r="G133" s="191"/>
      <c r="H133" s="26"/>
      <c r="I133" s="26"/>
      <c r="J133" s="26"/>
      <c r="K133" s="26"/>
      <c r="L133" s="26"/>
      <c r="M133" s="26"/>
      <c r="N133" s="26"/>
      <c r="O133" s="26"/>
      <c r="P133" s="26"/>
      <c r="Q133" s="26"/>
      <c r="R133" s="26"/>
      <c r="S133" s="26"/>
      <c r="AW133" s="9">
        <v>0.6</v>
      </c>
      <c r="AX133" s="48">
        <f t="shared" si="3"/>
        <v>0</v>
      </c>
    </row>
    <row r="134" spans="2:50" x14ac:dyDescent="0.35">
      <c r="B134" s="23"/>
      <c r="C134" s="85"/>
      <c r="D134" s="24"/>
      <c r="E134" s="25"/>
      <c r="F134" s="191"/>
      <c r="G134" s="191"/>
      <c r="H134" s="26"/>
      <c r="I134" s="26"/>
      <c r="J134" s="26"/>
      <c r="K134" s="26"/>
      <c r="L134" s="26"/>
      <c r="M134" s="26"/>
      <c r="N134" s="26"/>
      <c r="O134" s="26"/>
      <c r="P134" s="26"/>
      <c r="Q134" s="26"/>
      <c r="R134" s="26"/>
      <c r="S134" s="26"/>
      <c r="AW134" s="9">
        <v>0.6</v>
      </c>
      <c r="AX134" s="48">
        <f t="shared" si="3"/>
        <v>0</v>
      </c>
    </row>
    <row r="135" spans="2:50" x14ac:dyDescent="0.35">
      <c r="B135" s="23">
        <v>7</v>
      </c>
      <c r="C135" s="23" t="str">
        <f>C107</f>
        <v xml:space="preserve">TOTAL ELEMENT NO 7: DOORS </v>
      </c>
      <c r="D135" s="24"/>
      <c r="E135" s="25"/>
      <c r="F135" s="191"/>
      <c r="G135" s="191"/>
      <c r="H135" s="26"/>
      <c r="I135" s="26"/>
      <c r="J135" s="26"/>
      <c r="K135" s="26"/>
      <c r="L135" s="26"/>
      <c r="M135" s="26"/>
      <c r="N135" s="26"/>
      <c r="O135" s="26"/>
      <c r="P135" s="26"/>
      <c r="Q135" s="26"/>
      <c r="R135" s="26"/>
      <c r="S135" s="26"/>
      <c r="AW135" s="9">
        <v>0.6</v>
      </c>
      <c r="AX135" s="48">
        <f t="shared" si="3"/>
        <v>0</v>
      </c>
    </row>
    <row r="136" spans="2:50" x14ac:dyDescent="0.35">
      <c r="B136" s="23"/>
      <c r="C136" s="23"/>
      <c r="D136" s="24"/>
      <c r="E136" s="25"/>
      <c r="F136" s="191"/>
      <c r="G136" s="191"/>
      <c r="H136" s="26"/>
      <c r="I136" s="26"/>
      <c r="J136" s="26"/>
      <c r="K136" s="26"/>
      <c r="L136" s="26"/>
      <c r="M136" s="26"/>
      <c r="N136" s="26"/>
      <c r="O136" s="26"/>
      <c r="P136" s="26"/>
      <c r="Q136" s="26"/>
      <c r="R136" s="26"/>
      <c r="S136" s="26"/>
      <c r="AW136" s="9">
        <v>0.6</v>
      </c>
      <c r="AX136" s="48">
        <f t="shared" si="3"/>
        <v>0</v>
      </c>
    </row>
    <row r="137" spans="2:50" x14ac:dyDescent="0.35">
      <c r="B137" s="23">
        <v>8</v>
      </c>
      <c r="C137" s="23" t="str">
        <f>C113</f>
        <v>TOTAL ELEMENT NO 8: WINDOWS</v>
      </c>
      <c r="D137" s="24"/>
      <c r="E137" s="25"/>
      <c r="F137" s="191"/>
      <c r="G137" s="191"/>
      <c r="H137" s="26"/>
      <c r="I137" s="26"/>
      <c r="J137" s="26"/>
      <c r="K137" s="26"/>
      <c r="L137" s="26"/>
      <c r="M137" s="26"/>
      <c r="N137" s="26"/>
      <c r="O137" s="26"/>
      <c r="P137" s="26"/>
      <c r="Q137" s="26"/>
      <c r="R137" s="26"/>
      <c r="S137" s="26"/>
      <c r="AW137" s="9">
        <v>0.6</v>
      </c>
      <c r="AX137" s="48">
        <f t="shared" si="3"/>
        <v>0</v>
      </c>
    </row>
    <row r="138" spans="2:50" x14ac:dyDescent="0.35">
      <c r="B138" s="23"/>
      <c r="C138" s="23"/>
      <c r="D138" s="24"/>
      <c r="E138" s="25"/>
      <c r="F138" s="191"/>
      <c r="G138" s="191"/>
      <c r="H138" s="26"/>
      <c r="I138" s="26"/>
      <c r="J138" s="26"/>
      <c r="K138" s="26"/>
      <c r="L138" s="26"/>
      <c r="M138" s="26"/>
      <c r="N138" s="26"/>
      <c r="O138" s="26"/>
      <c r="P138" s="26"/>
      <c r="Q138" s="26"/>
      <c r="R138" s="26"/>
      <c r="S138" s="26"/>
      <c r="AW138" s="9">
        <v>0.6</v>
      </c>
      <c r="AX138" s="48">
        <f t="shared" si="3"/>
        <v>0</v>
      </c>
    </row>
    <row r="139" spans="2:50" x14ac:dyDescent="0.35">
      <c r="B139" s="23">
        <v>9</v>
      </c>
      <c r="C139" s="23" t="str">
        <f>C120</f>
        <v xml:space="preserve">TROTAL ELEMENT NO 9: FIRE FIGHITING EQUIPLENTS </v>
      </c>
      <c r="D139" s="24"/>
      <c r="E139" s="25"/>
      <c r="F139" s="191"/>
      <c r="G139" s="191"/>
      <c r="H139" s="26"/>
      <c r="I139" s="26"/>
      <c r="J139" s="26"/>
      <c r="K139" s="26"/>
      <c r="L139" s="26"/>
      <c r="M139" s="26"/>
      <c r="N139" s="26"/>
      <c r="O139" s="26"/>
      <c r="P139" s="26"/>
      <c r="Q139" s="26"/>
      <c r="R139" s="26"/>
      <c r="S139" s="26"/>
      <c r="AW139" s="9">
        <v>0.6</v>
      </c>
      <c r="AX139" s="48">
        <f t="shared" si="3"/>
        <v>0</v>
      </c>
    </row>
    <row r="140" spans="2:50" x14ac:dyDescent="0.35">
      <c r="B140" s="23"/>
      <c r="C140" s="23"/>
      <c r="D140" s="24"/>
      <c r="E140" s="25"/>
      <c r="F140" s="191"/>
      <c r="G140" s="191"/>
      <c r="H140" s="26"/>
      <c r="I140" s="26"/>
      <c r="J140" s="26"/>
      <c r="K140" s="26"/>
      <c r="L140" s="26"/>
      <c r="M140" s="26"/>
      <c r="N140" s="26"/>
      <c r="O140" s="26"/>
      <c r="P140" s="26"/>
      <c r="Q140" s="26"/>
      <c r="R140" s="26"/>
      <c r="S140" s="26"/>
      <c r="AW140" s="9">
        <v>0.6</v>
      </c>
      <c r="AX140" s="48">
        <f t="shared" si="3"/>
        <v>0</v>
      </c>
    </row>
    <row r="141" spans="2:50" x14ac:dyDescent="0.35">
      <c r="B141" s="23"/>
      <c r="C141" s="19" t="s">
        <v>151</v>
      </c>
      <c r="D141" s="24"/>
      <c r="E141" s="25"/>
      <c r="F141" s="191"/>
      <c r="G141" s="189"/>
      <c r="H141" s="22"/>
      <c r="I141" s="22"/>
      <c r="J141" s="22"/>
      <c r="K141" s="22"/>
      <c r="L141" s="22"/>
      <c r="M141" s="22"/>
      <c r="N141" s="22"/>
      <c r="O141" s="22"/>
      <c r="P141" s="22"/>
      <c r="Q141" s="22"/>
      <c r="R141" s="22"/>
      <c r="S141" s="22"/>
      <c r="AW141" s="9">
        <v>0.6</v>
      </c>
      <c r="AX141" s="48">
        <f t="shared" si="3"/>
        <v>0</v>
      </c>
    </row>
    <row r="142" spans="2:50" x14ac:dyDescent="0.35">
      <c r="B142" s="46"/>
      <c r="C142" s="46"/>
      <c r="F142" s="195"/>
      <c r="G142" s="195"/>
      <c r="H142" s="26"/>
      <c r="I142" s="26"/>
      <c r="J142" s="26"/>
      <c r="K142" s="26"/>
      <c r="L142" s="26"/>
      <c r="M142" s="26"/>
      <c r="N142" s="26"/>
      <c r="O142" s="26"/>
      <c r="P142" s="26"/>
      <c r="Q142" s="26"/>
      <c r="R142" s="26"/>
      <c r="S142" s="26"/>
    </row>
    <row r="143" spans="2:50" s="16" customFormat="1" x14ac:dyDescent="0.35">
      <c r="B143" s="17"/>
      <c r="C143" s="17" t="s">
        <v>152</v>
      </c>
      <c r="D143" s="64"/>
      <c r="E143" s="65"/>
      <c r="F143" s="194"/>
      <c r="G143" s="194"/>
      <c r="H143" s="22"/>
      <c r="I143" s="22"/>
      <c r="J143" s="22"/>
      <c r="K143" s="22"/>
      <c r="L143" s="22"/>
      <c r="M143" s="22"/>
      <c r="N143" s="22"/>
      <c r="O143" s="22"/>
      <c r="P143" s="22"/>
      <c r="Q143" s="22"/>
      <c r="R143" s="22"/>
      <c r="S143" s="22"/>
    </row>
    <row r="144" spans="2:50" s="16" customFormat="1" x14ac:dyDescent="0.35">
      <c r="B144" s="17"/>
      <c r="C144" s="17"/>
      <c r="D144" s="64"/>
      <c r="E144" s="65"/>
      <c r="F144" s="194"/>
      <c r="G144" s="194"/>
      <c r="H144" s="22"/>
      <c r="I144" s="22"/>
      <c r="J144" s="22"/>
      <c r="K144" s="22"/>
      <c r="L144" s="22"/>
      <c r="M144" s="22"/>
      <c r="N144" s="22"/>
      <c r="O144" s="22"/>
      <c r="P144" s="22"/>
      <c r="Q144" s="22"/>
      <c r="R144" s="22"/>
      <c r="S144" s="22"/>
    </row>
    <row r="145" spans="1:63" s="84" customFormat="1" x14ac:dyDescent="0.35">
      <c r="A145" s="80"/>
      <c r="B145" s="28">
        <v>1</v>
      </c>
      <c r="C145" s="28" t="s">
        <v>153</v>
      </c>
      <c r="D145" s="81"/>
      <c r="E145" s="82"/>
      <c r="F145" s="201"/>
      <c r="G145" s="201"/>
      <c r="H145" s="83"/>
      <c r="I145" s="83"/>
      <c r="J145" s="83"/>
      <c r="K145" s="83"/>
      <c r="L145" s="83"/>
      <c r="M145" s="83"/>
      <c r="N145" s="83"/>
      <c r="O145" s="83"/>
      <c r="P145" s="83"/>
      <c r="Q145" s="83"/>
      <c r="R145" s="83"/>
      <c r="S145" s="83"/>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row>
    <row r="146" spans="1:63" s="16" customFormat="1" x14ac:dyDescent="0.35">
      <c r="B146" s="23" t="s">
        <v>21</v>
      </c>
      <c r="C146" s="23" t="s">
        <v>154</v>
      </c>
      <c r="D146" s="68" t="s">
        <v>54</v>
      </c>
      <c r="E146" s="54">
        <f>ROUNDUP(73*0.8*1,0)</f>
        <v>59</v>
      </c>
      <c r="F146" s="245"/>
      <c r="G146" s="191"/>
      <c r="H146" s="26"/>
      <c r="I146" s="26"/>
      <c r="J146" s="26"/>
      <c r="K146" s="26"/>
      <c r="L146" s="26"/>
      <c r="M146" s="26"/>
      <c r="N146" s="26"/>
      <c r="O146" s="26"/>
      <c r="P146" s="26"/>
      <c r="Q146" s="26"/>
      <c r="R146" s="26"/>
      <c r="S146" s="26"/>
    </row>
    <row r="147" spans="1:63" s="16" customFormat="1" x14ac:dyDescent="0.35">
      <c r="B147" s="23" t="s">
        <v>25</v>
      </c>
      <c r="C147" s="23" t="s">
        <v>155</v>
      </c>
      <c r="D147" s="68" t="s">
        <v>54</v>
      </c>
      <c r="E147" s="54">
        <f>ROUNDUP(73*0.4*1.5,0)</f>
        <v>44</v>
      </c>
      <c r="F147" s="245"/>
      <c r="G147" s="191"/>
      <c r="H147" s="26"/>
      <c r="I147" s="26"/>
      <c r="J147" s="26"/>
      <c r="K147" s="26"/>
      <c r="L147" s="26"/>
      <c r="M147" s="26"/>
      <c r="N147" s="26"/>
      <c r="O147" s="26"/>
      <c r="P147" s="26"/>
      <c r="Q147" s="26"/>
      <c r="R147" s="26"/>
      <c r="S147" s="26"/>
    </row>
    <row r="148" spans="1:63" s="16" customFormat="1" ht="34.15" customHeight="1" x14ac:dyDescent="0.35">
      <c r="B148" s="23" t="s">
        <v>28</v>
      </c>
      <c r="C148" s="23" t="s">
        <v>156</v>
      </c>
      <c r="D148" s="68" t="s">
        <v>54</v>
      </c>
      <c r="E148" s="54">
        <f>ROUNDUP(10*8*0.1,0)</f>
        <v>8</v>
      </c>
      <c r="F148" s="245"/>
      <c r="G148" s="191"/>
      <c r="H148" s="26"/>
      <c r="I148" s="26"/>
      <c r="J148" s="26"/>
      <c r="K148" s="26"/>
      <c r="L148" s="26"/>
      <c r="M148" s="26"/>
      <c r="N148" s="26"/>
      <c r="O148" s="26"/>
      <c r="P148" s="26"/>
      <c r="Q148" s="26"/>
      <c r="R148" s="26"/>
      <c r="S148" s="26"/>
    </row>
    <row r="149" spans="1:63" s="16" customFormat="1" ht="43.5" x14ac:dyDescent="0.35">
      <c r="B149" s="23" t="s">
        <v>30</v>
      </c>
      <c r="C149" s="23" t="s">
        <v>108</v>
      </c>
      <c r="D149" s="68" t="s">
        <v>10</v>
      </c>
      <c r="E149" s="54">
        <v>2</v>
      </c>
      <c r="F149" s="245"/>
      <c r="G149" s="191"/>
      <c r="H149" s="26"/>
      <c r="I149" s="26"/>
      <c r="J149" s="26"/>
      <c r="K149" s="26"/>
      <c r="L149" s="26"/>
      <c r="M149" s="26"/>
      <c r="N149" s="26"/>
      <c r="O149" s="26"/>
      <c r="P149" s="26"/>
      <c r="Q149" s="26"/>
      <c r="R149" s="26"/>
      <c r="S149" s="26"/>
    </row>
    <row r="150" spans="1:63" s="16" customFormat="1" ht="43.5" x14ac:dyDescent="0.35">
      <c r="B150" s="100" t="s">
        <v>32</v>
      </c>
      <c r="C150" s="100" t="s">
        <v>157</v>
      </c>
      <c r="D150" s="148" t="s">
        <v>64</v>
      </c>
      <c r="E150" s="149">
        <v>226</v>
      </c>
      <c r="F150" s="245"/>
      <c r="G150" s="253"/>
      <c r="H150" s="26"/>
      <c r="I150" s="26"/>
      <c r="J150" s="26"/>
      <c r="K150" s="26"/>
      <c r="L150" s="26"/>
      <c r="M150" s="26"/>
      <c r="N150" s="26"/>
      <c r="O150" s="26"/>
      <c r="P150" s="26"/>
      <c r="Q150" s="26"/>
      <c r="R150" s="26"/>
      <c r="S150" s="26"/>
    </row>
    <row r="151" spans="1:63" s="16" customFormat="1" x14ac:dyDescent="0.35">
      <c r="B151" s="46"/>
      <c r="C151" s="33"/>
      <c r="D151" s="77"/>
      <c r="E151" s="86"/>
      <c r="F151" s="194"/>
      <c r="G151" s="195"/>
      <c r="H151" s="26"/>
      <c r="I151" s="26"/>
      <c r="J151" s="26"/>
      <c r="K151" s="26"/>
      <c r="L151" s="26"/>
      <c r="M151" s="26"/>
      <c r="N151" s="26"/>
      <c r="O151" s="26"/>
      <c r="P151" s="26"/>
      <c r="Q151" s="26"/>
      <c r="R151" s="26"/>
      <c r="S151" s="26"/>
    </row>
    <row r="152" spans="1:63" ht="16" x14ac:dyDescent="0.35">
      <c r="B152" s="131"/>
      <c r="C152" s="132" t="s">
        <v>83</v>
      </c>
      <c r="D152" s="133"/>
      <c r="E152" s="134"/>
      <c r="F152" s="202"/>
      <c r="G152" s="202"/>
      <c r="H152" s="59"/>
      <c r="I152" s="59"/>
      <c r="J152" s="59"/>
      <c r="K152" s="59"/>
      <c r="L152" s="59"/>
      <c r="M152" s="59"/>
      <c r="N152" s="59"/>
      <c r="O152" s="59"/>
      <c r="P152" s="59"/>
      <c r="Q152" s="59"/>
      <c r="R152" s="59"/>
      <c r="S152" s="59"/>
      <c r="AV152" s="48"/>
    </row>
    <row r="153" spans="1:63" ht="29" x14ac:dyDescent="0.35">
      <c r="B153" s="131"/>
      <c r="C153" s="132" t="s">
        <v>84</v>
      </c>
      <c r="D153" s="133"/>
      <c r="E153" s="134"/>
      <c r="F153" s="202"/>
      <c r="G153" s="202"/>
      <c r="H153" s="59"/>
      <c r="I153" s="59"/>
      <c r="J153" s="59"/>
      <c r="K153" s="59"/>
      <c r="L153" s="59"/>
      <c r="M153" s="59"/>
      <c r="N153" s="59"/>
      <c r="O153" s="59"/>
      <c r="P153" s="59"/>
      <c r="Q153" s="59"/>
      <c r="R153" s="59"/>
      <c r="S153" s="59"/>
      <c r="AV153" s="48"/>
    </row>
    <row r="154" spans="1:63" ht="16" x14ac:dyDescent="0.35">
      <c r="B154" s="135" t="s">
        <v>36</v>
      </c>
      <c r="C154" s="136" t="s">
        <v>158</v>
      </c>
      <c r="D154" s="137" t="s">
        <v>54</v>
      </c>
      <c r="E154" s="138">
        <v>3</v>
      </c>
      <c r="F154" s="245"/>
      <c r="G154" s="203"/>
      <c r="H154" s="60"/>
      <c r="I154" s="60"/>
      <c r="J154" s="60"/>
      <c r="K154" s="60"/>
      <c r="L154" s="60"/>
      <c r="M154" s="60"/>
      <c r="N154" s="60"/>
      <c r="O154" s="60"/>
      <c r="P154" s="60"/>
      <c r="Q154" s="60"/>
      <c r="R154" s="60"/>
      <c r="S154" s="60"/>
      <c r="AV154" s="48"/>
    </row>
    <row r="155" spans="1:63" ht="16" x14ac:dyDescent="0.35">
      <c r="B155" s="135"/>
      <c r="C155" s="136"/>
      <c r="D155" s="137"/>
      <c r="E155" s="138"/>
      <c r="F155" s="219"/>
      <c r="G155" s="203"/>
      <c r="H155" s="60"/>
      <c r="I155" s="60"/>
      <c r="J155" s="60"/>
      <c r="K155" s="60"/>
      <c r="L155" s="60"/>
      <c r="M155" s="60"/>
      <c r="N155" s="60"/>
      <c r="O155" s="60"/>
      <c r="P155" s="60"/>
      <c r="Q155" s="60"/>
      <c r="R155" s="60"/>
      <c r="S155" s="60"/>
      <c r="AV155" s="48"/>
    </row>
    <row r="156" spans="1:63" ht="43.5" x14ac:dyDescent="0.35">
      <c r="B156" s="135"/>
      <c r="C156" s="139" t="s">
        <v>87</v>
      </c>
      <c r="D156" s="137"/>
      <c r="E156" s="138"/>
      <c r="F156" s="219"/>
      <c r="G156" s="203"/>
      <c r="H156" s="60"/>
      <c r="I156" s="60"/>
      <c r="J156" s="60"/>
      <c r="K156" s="60"/>
      <c r="L156" s="60"/>
      <c r="M156" s="60"/>
      <c r="N156" s="60"/>
      <c r="O156" s="60"/>
      <c r="P156" s="60"/>
      <c r="Q156" s="60"/>
      <c r="R156" s="60"/>
      <c r="S156" s="60"/>
      <c r="AU156" s="9">
        <v>0.6</v>
      </c>
      <c r="AV156" s="48">
        <f>AU156*E156</f>
        <v>0</v>
      </c>
    </row>
    <row r="157" spans="1:63" ht="16" x14ac:dyDescent="0.35">
      <c r="B157" s="135" t="s">
        <v>39</v>
      </c>
      <c r="C157" s="136" t="s">
        <v>88</v>
      </c>
      <c r="D157" s="87" t="s">
        <v>89</v>
      </c>
      <c r="E157" s="140">
        <f>ROUNDUP(62*4*1.1*(12*12/162),0)</f>
        <v>243</v>
      </c>
      <c r="F157" s="245"/>
      <c r="G157" s="203"/>
      <c r="H157" s="60"/>
      <c r="I157" s="60"/>
      <c r="J157" s="60"/>
      <c r="K157" s="60"/>
      <c r="L157" s="60"/>
      <c r="M157" s="60"/>
      <c r="N157" s="60"/>
      <c r="O157" s="60"/>
      <c r="P157" s="60"/>
      <c r="Q157" s="60"/>
      <c r="R157" s="60"/>
      <c r="S157" s="60"/>
      <c r="AV157" s="48"/>
    </row>
    <row r="158" spans="1:63" ht="16" x14ac:dyDescent="0.35">
      <c r="B158" s="135" t="s">
        <v>42</v>
      </c>
      <c r="C158" s="136" t="s">
        <v>159</v>
      </c>
      <c r="D158" s="87" t="s">
        <v>89</v>
      </c>
      <c r="E158" s="140">
        <f>ROUNDUP((((62/0.2)*0.78))*(8*8/162),0)</f>
        <v>96</v>
      </c>
      <c r="F158" s="245"/>
      <c r="G158" s="203"/>
      <c r="H158" s="60"/>
      <c r="I158" s="60"/>
      <c r="J158" s="60"/>
      <c r="K158" s="60"/>
      <c r="L158" s="60"/>
      <c r="M158" s="60"/>
      <c r="N158" s="60"/>
      <c r="O158" s="60"/>
      <c r="P158" s="60"/>
      <c r="Q158" s="60"/>
      <c r="R158" s="60"/>
      <c r="S158" s="60"/>
      <c r="AV158" s="48"/>
    </row>
    <row r="159" spans="1:63" ht="29" x14ac:dyDescent="0.35">
      <c r="B159" s="254"/>
      <c r="C159" s="255" t="s">
        <v>91</v>
      </c>
      <c r="D159" s="256" t="s">
        <v>89</v>
      </c>
      <c r="E159" s="257">
        <f>ROUNDUP((((11.5/1.4)*1.1))*(6*6/162),0)</f>
        <v>3</v>
      </c>
      <c r="F159" s="251"/>
      <c r="G159" s="258"/>
      <c r="H159" s="60"/>
      <c r="I159" s="60"/>
      <c r="J159" s="60"/>
      <c r="K159" s="60"/>
      <c r="L159" s="60"/>
      <c r="M159" s="60"/>
      <c r="N159" s="60"/>
      <c r="O159" s="60"/>
      <c r="P159" s="60"/>
      <c r="Q159" s="60"/>
      <c r="R159" s="60"/>
      <c r="S159" s="60"/>
      <c r="AV159" s="48"/>
    </row>
    <row r="160" spans="1:63" s="16" customFormat="1" x14ac:dyDescent="0.35">
      <c r="B160" s="19"/>
      <c r="C160" s="19" t="s">
        <v>160</v>
      </c>
      <c r="D160" s="246"/>
      <c r="E160" s="98"/>
      <c r="F160" s="189"/>
      <c r="G160" s="189"/>
      <c r="H160" s="22"/>
      <c r="I160" s="22"/>
      <c r="J160" s="22"/>
      <c r="K160" s="22"/>
      <c r="L160" s="22"/>
      <c r="M160" s="22"/>
      <c r="N160" s="22"/>
      <c r="O160" s="22"/>
      <c r="P160" s="22"/>
      <c r="Q160" s="22"/>
      <c r="R160" s="22"/>
      <c r="S160" s="22"/>
    </row>
    <row r="161" spans="1:63" s="16" customFormat="1" x14ac:dyDescent="0.35">
      <c r="B161" s="17"/>
      <c r="C161" s="46"/>
      <c r="D161" s="77"/>
      <c r="E161" s="86"/>
      <c r="F161" s="194"/>
      <c r="G161" s="195"/>
      <c r="H161" s="26"/>
      <c r="I161" s="26"/>
      <c r="J161" s="26"/>
      <c r="K161" s="26"/>
      <c r="L161" s="26"/>
      <c r="M161" s="26"/>
      <c r="N161" s="26"/>
      <c r="O161" s="26"/>
      <c r="P161" s="26"/>
      <c r="Q161" s="26"/>
      <c r="R161" s="26"/>
      <c r="S161" s="26"/>
    </row>
    <row r="162" spans="1:63" s="89" customFormat="1" x14ac:dyDescent="0.35">
      <c r="A162" s="88"/>
      <c r="B162" s="49">
        <v>2</v>
      </c>
      <c r="C162" s="28" t="s">
        <v>97</v>
      </c>
      <c r="D162" s="66"/>
      <c r="E162" s="30"/>
      <c r="F162" s="190"/>
      <c r="G162" s="190"/>
      <c r="H162" s="32"/>
      <c r="I162" s="32"/>
      <c r="J162" s="32"/>
      <c r="K162" s="32"/>
      <c r="L162" s="32"/>
      <c r="M162" s="32"/>
      <c r="N162" s="32"/>
      <c r="O162" s="32"/>
      <c r="P162" s="32"/>
      <c r="Q162" s="32"/>
      <c r="R162" s="32"/>
      <c r="S162" s="32"/>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row>
    <row r="163" spans="1:63" s="70" customFormat="1" ht="409.5" x14ac:dyDescent="0.35">
      <c r="B163" s="62" t="s">
        <v>21</v>
      </c>
      <c r="C163" s="67" t="s">
        <v>98</v>
      </c>
      <c r="D163" s="62" t="s">
        <v>10</v>
      </c>
      <c r="E163" s="90">
        <v>12</v>
      </c>
      <c r="F163" s="223"/>
      <c r="G163" s="191"/>
      <c r="H163" s="26"/>
      <c r="I163" s="26"/>
      <c r="J163" s="26"/>
      <c r="K163" s="26"/>
      <c r="L163" s="26"/>
      <c r="M163" s="26"/>
      <c r="N163" s="26"/>
      <c r="O163" s="26"/>
      <c r="P163" s="26"/>
      <c r="Q163" s="26"/>
      <c r="R163" s="26"/>
      <c r="S163" s="26"/>
      <c r="U163" s="91"/>
      <c r="AU163" s="9">
        <v>0.6</v>
      </c>
      <c r="AV163" s="48">
        <f>AU163*E163</f>
        <v>7.1999999999999993</v>
      </c>
    </row>
    <row r="164" spans="1:63" s="70" customFormat="1" ht="87" x14ac:dyDescent="0.35">
      <c r="B164" s="74" t="s">
        <v>25</v>
      </c>
      <c r="C164" s="72" t="s">
        <v>100</v>
      </c>
      <c r="D164" s="93" t="s">
        <v>64</v>
      </c>
      <c r="E164" s="94">
        <v>137</v>
      </c>
      <c r="F164" s="223"/>
      <c r="G164" s="204"/>
      <c r="H164" s="73"/>
      <c r="I164" s="73"/>
      <c r="J164" s="73"/>
      <c r="K164" s="73"/>
      <c r="L164" s="73"/>
      <c r="M164" s="73"/>
      <c r="N164" s="73"/>
      <c r="O164" s="73"/>
      <c r="P164" s="73"/>
      <c r="Q164" s="73"/>
      <c r="R164" s="73"/>
      <c r="S164" s="73"/>
    </row>
    <row r="165" spans="1:63" s="70" customFormat="1" ht="43.5" x14ac:dyDescent="0.35">
      <c r="B165" s="74" t="s">
        <v>28</v>
      </c>
      <c r="C165" s="92" t="s">
        <v>161</v>
      </c>
      <c r="D165" s="93" t="s">
        <v>79</v>
      </c>
      <c r="E165" s="94">
        <v>44</v>
      </c>
      <c r="F165" s="223"/>
      <c r="G165" s="204"/>
      <c r="H165" s="73"/>
      <c r="I165" s="73"/>
      <c r="J165" s="73"/>
      <c r="K165" s="73"/>
      <c r="L165" s="73"/>
      <c r="M165" s="73"/>
      <c r="N165" s="73"/>
      <c r="O165" s="73"/>
      <c r="P165" s="73"/>
      <c r="Q165" s="73"/>
      <c r="R165" s="73"/>
      <c r="S165" s="73"/>
    </row>
    <row r="166" spans="1:63" s="16" customFormat="1" x14ac:dyDescent="0.35">
      <c r="B166" s="52"/>
      <c r="C166" s="55"/>
      <c r="D166" s="93"/>
      <c r="E166" s="98"/>
      <c r="F166" s="220"/>
      <c r="G166" s="204"/>
      <c r="H166" s="73"/>
      <c r="I166" s="73"/>
      <c r="J166" s="73"/>
      <c r="K166" s="73"/>
      <c r="L166" s="73"/>
      <c r="M166" s="73"/>
      <c r="N166" s="73"/>
      <c r="O166" s="73"/>
      <c r="P166" s="73"/>
      <c r="Q166" s="73"/>
      <c r="R166" s="73"/>
      <c r="S166" s="73"/>
    </row>
    <row r="167" spans="1:63" s="16" customFormat="1" x14ac:dyDescent="0.35">
      <c r="B167" s="52"/>
      <c r="C167" s="52" t="s">
        <v>162</v>
      </c>
      <c r="D167" s="144"/>
      <c r="E167" s="98"/>
      <c r="F167" s="220"/>
      <c r="G167" s="205"/>
      <c r="H167" s="95"/>
      <c r="I167" s="95"/>
      <c r="J167" s="95"/>
      <c r="K167" s="95"/>
      <c r="L167" s="95"/>
      <c r="M167" s="95"/>
      <c r="N167" s="95"/>
      <c r="O167" s="95"/>
      <c r="P167" s="95"/>
      <c r="Q167" s="95"/>
      <c r="R167" s="95"/>
      <c r="S167" s="95"/>
    </row>
    <row r="168" spans="1:63" s="16" customFormat="1" x14ac:dyDescent="0.35">
      <c r="B168" s="17"/>
      <c r="C168" s="46"/>
      <c r="D168" s="77"/>
      <c r="E168" s="86"/>
      <c r="F168" s="194"/>
      <c r="G168" s="206"/>
      <c r="H168" s="73"/>
      <c r="I168" s="73"/>
      <c r="J168" s="73"/>
      <c r="K168" s="73"/>
      <c r="L168" s="73"/>
      <c r="M168" s="73"/>
      <c r="N168" s="73"/>
      <c r="O168" s="73"/>
      <c r="P168" s="73"/>
      <c r="Q168" s="73"/>
      <c r="R168" s="73"/>
      <c r="S168" s="73"/>
    </row>
    <row r="169" spans="1:63" s="84" customFormat="1" x14ac:dyDescent="0.35">
      <c r="A169" s="80"/>
      <c r="B169" s="28">
        <v>3</v>
      </c>
      <c r="C169" s="28" t="s">
        <v>163</v>
      </c>
      <c r="D169" s="96"/>
      <c r="E169" s="82"/>
      <c r="F169" s="201"/>
      <c r="G169" s="207"/>
      <c r="H169" s="97"/>
      <c r="I169" s="97"/>
      <c r="J169" s="97"/>
      <c r="K169" s="97"/>
      <c r="L169" s="97"/>
      <c r="M169" s="97"/>
      <c r="N169" s="97"/>
      <c r="O169" s="97"/>
      <c r="P169" s="97"/>
      <c r="Q169" s="97"/>
      <c r="R169" s="97"/>
      <c r="S169" s="97"/>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c r="BI169" s="80"/>
      <c r="BJ169" s="80"/>
      <c r="BK169" s="80"/>
    </row>
    <row r="170" spans="1:63" s="16" customFormat="1" ht="116" x14ac:dyDescent="0.35">
      <c r="B170" s="19" t="s">
        <v>21</v>
      </c>
      <c r="C170" s="23" t="s">
        <v>164</v>
      </c>
      <c r="D170" s="68" t="s">
        <v>54</v>
      </c>
      <c r="E170" s="54">
        <v>4.5</v>
      </c>
      <c r="F170" s="223"/>
      <c r="G170" s="199"/>
      <c r="H170" s="73"/>
      <c r="I170" s="73"/>
      <c r="J170" s="73"/>
      <c r="K170" s="73"/>
      <c r="L170" s="73"/>
      <c r="M170" s="73"/>
      <c r="N170" s="73"/>
      <c r="O170" s="73"/>
      <c r="P170" s="73"/>
      <c r="Q170" s="73"/>
      <c r="R170" s="73"/>
      <c r="S170" s="73"/>
    </row>
    <row r="171" spans="1:63" s="16" customFormat="1" x14ac:dyDescent="0.35">
      <c r="B171" s="19"/>
      <c r="C171" s="19" t="s">
        <v>165</v>
      </c>
      <c r="D171" s="246"/>
      <c r="E171" s="98"/>
      <c r="F171" s="189"/>
      <c r="G171" s="259"/>
      <c r="H171" s="95"/>
      <c r="I171" s="95"/>
      <c r="J171" s="95"/>
      <c r="K171" s="95"/>
      <c r="L171" s="95"/>
      <c r="M171" s="95"/>
      <c r="N171" s="95"/>
      <c r="O171" s="95"/>
      <c r="P171" s="95"/>
      <c r="Q171" s="95"/>
      <c r="R171" s="95"/>
      <c r="S171" s="95"/>
    </row>
    <row r="172" spans="1:63" s="16" customFormat="1" x14ac:dyDescent="0.35">
      <c r="B172" s="17"/>
      <c r="C172" s="17"/>
      <c r="D172" s="77"/>
      <c r="E172" s="86"/>
      <c r="F172" s="194"/>
      <c r="G172" s="194"/>
      <c r="H172" s="22"/>
      <c r="I172" s="22"/>
      <c r="J172" s="22"/>
      <c r="K172" s="22"/>
      <c r="L172" s="22"/>
      <c r="M172" s="22"/>
      <c r="N172" s="22"/>
      <c r="O172" s="22"/>
      <c r="P172" s="22"/>
      <c r="Q172" s="22"/>
      <c r="R172" s="22"/>
      <c r="S172" s="22"/>
    </row>
    <row r="173" spans="1:63" s="84" customFormat="1" x14ac:dyDescent="0.35">
      <c r="A173" s="80"/>
      <c r="B173" s="28">
        <v>4</v>
      </c>
      <c r="C173" s="28" t="s">
        <v>166</v>
      </c>
      <c r="D173" s="96"/>
      <c r="E173" s="82"/>
      <c r="F173" s="201"/>
      <c r="G173" s="201"/>
      <c r="H173" s="83"/>
      <c r="I173" s="83"/>
      <c r="J173" s="83"/>
      <c r="K173" s="83"/>
      <c r="L173" s="83"/>
      <c r="M173" s="83"/>
      <c r="N173" s="83"/>
      <c r="O173" s="83"/>
      <c r="P173" s="83"/>
      <c r="Q173" s="83"/>
      <c r="R173" s="83"/>
      <c r="S173" s="83"/>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row>
    <row r="174" spans="1:63" s="16" customFormat="1" ht="225.65" customHeight="1" x14ac:dyDescent="0.35">
      <c r="B174" s="19"/>
      <c r="C174" s="19" t="s">
        <v>167</v>
      </c>
      <c r="D174" s="68"/>
      <c r="E174" s="98"/>
      <c r="F174" s="189"/>
      <c r="G174" s="189"/>
      <c r="H174" s="22"/>
      <c r="I174" s="22"/>
      <c r="J174" s="22"/>
      <c r="K174" s="22"/>
      <c r="L174" s="22"/>
      <c r="M174" s="22"/>
      <c r="N174" s="22"/>
      <c r="O174" s="22"/>
      <c r="P174" s="22"/>
      <c r="Q174" s="22"/>
      <c r="R174" s="22"/>
      <c r="S174" s="22"/>
    </row>
    <row r="175" spans="1:63" x14ac:dyDescent="0.35">
      <c r="B175" s="23" t="s">
        <v>21</v>
      </c>
      <c r="C175" s="23" t="s">
        <v>168</v>
      </c>
      <c r="D175" s="24" t="s">
        <v>135</v>
      </c>
      <c r="E175" s="54">
        <v>16</v>
      </c>
      <c r="F175" s="223"/>
      <c r="G175" s="191"/>
      <c r="H175" s="26"/>
      <c r="I175" s="26"/>
      <c r="J175" s="26"/>
      <c r="K175" s="26"/>
      <c r="L175" s="26"/>
      <c r="M175" s="26"/>
      <c r="N175" s="26"/>
      <c r="O175" s="26"/>
      <c r="P175" s="26"/>
      <c r="Q175" s="26"/>
      <c r="R175" s="26"/>
      <c r="S175" s="26"/>
    </row>
    <row r="176" spans="1:63" ht="29" x14ac:dyDescent="0.35">
      <c r="B176" s="23" t="s">
        <v>25</v>
      </c>
      <c r="C176" s="23" t="s">
        <v>169</v>
      </c>
      <c r="D176" s="24" t="s">
        <v>135</v>
      </c>
      <c r="E176" s="54">
        <v>1</v>
      </c>
      <c r="F176" s="223"/>
      <c r="G176" s="191"/>
      <c r="H176" s="26"/>
      <c r="I176" s="26"/>
      <c r="J176" s="26"/>
      <c r="K176" s="26"/>
      <c r="L176" s="26"/>
      <c r="M176" s="26"/>
      <c r="N176" s="26"/>
      <c r="O176" s="26"/>
      <c r="P176" s="26"/>
      <c r="Q176" s="26"/>
      <c r="R176" s="26"/>
      <c r="S176" s="26"/>
    </row>
    <row r="177" spans="1:63" x14ac:dyDescent="0.35">
      <c r="B177" s="23" t="s">
        <v>28</v>
      </c>
      <c r="C177" s="23" t="s">
        <v>170</v>
      </c>
      <c r="D177" s="24" t="s">
        <v>10</v>
      </c>
      <c r="E177" s="54">
        <v>1</v>
      </c>
      <c r="F177" s="223"/>
      <c r="G177" s="191"/>
      <c r="H177" s="26"/>
      <c r="I177" s="26"/>
      <c r="J177" s="26"/>
      <c r="K177" s="26"/>
      <c r="L177" s="26"/>
      <c r="M177" s="26"/>
      <c r="N177" s="26"/>
      <c r="O177" s="26"/>
      <c r="P177" s="26"/>
      <c r="Q177" s="26"/>
      <c r="R177" s="26"/>
      <c r="S177" s="26"/>
    </row>
    <row r="178" spans="1:63" s="16" customFormat="1" x14ac:dyDescent="0.35">
      <c r="B178" s="19"/>
      <c r="C178" s="19"/>
      <c r="D178" s="68"/>
      <c r="E178" s="98"/>
      <c r="F178" s="189"/>
      <c r="G178" s="189"/>
      <c r="H178" s="22"/>
      <c r="I178" s="22"/>
      <c r="J178" s="22"/>
      <c r="K178" s="22"/>
      <c r="L178" s="22"/>
      <c r="M178" s="22"/>
      <c r="N178" s="22"/>
      <c r="O178" s="22"/>
      <c r="P178" s="22"/>
      <c r="Q178" s="22"/>
      <c r="R178" s="22"/>
      <c r="S178" s="22"/>
    </row>
    <row r="179" spans="1:63" ht="58.9" customHeight="1" x14ac:dyDescent="0.35">
      <c r="B179" s="23"/>
      <c r="C179" s="141" t="s">
        <v>171</v>
      </c>
      <c r="D179" s="24"/>
      <c r="E179" s="54"/>
      <c r="F179" s="191"/>
      <c r="G179" s="191"/>
      <c r="H179" s="26"/>
      <c r="I179" s="26"/>
      <c r="J179" s="26"/>
      <c r="K179" s="26"/>
      <c r="L179" s="26"/>
      <c r="M179" s="26"/>
      <c r="N179" s="26"/>
      <c r="O179" s="26"/>
      <c r="P179" s="26"/>
      <c r="Q179" s="26"/>
      <c r="R179" s="26"/>
      <c r="S179" s="26"/>
    </row>
    <row r="180" spans="1:63" x14ac:dyDescent="0.35">
      <c r="B180" s="23" t="s">
        <v>30</v>
      </c>
      <c r="C180" s="23" t="s">
        <v>172</v>
      </c>
      <c r="D180" s="24" t="s">
        <v>10</v>
      </c>
      <c r="E180" s="54">
        <v>2</v>
      </c>
      <c r="F180" s="223"/>
      <c r="G180" s="191"/>
      <c r="H180" s="26"/>
      <c r="I180" s="26"/>
      <c r="J180" s="26"/>
      <c r="K180" s="26"/>
      <c r="L180" s="26"/>
      <c r="M180" s="26"/>
      <c r="N180" s="26"/>
      <c r="O180" s="26"/>
      <c r="P180" s="26"/>
      <c r="Q180" s="26"/>
      <c r="R180" s="26"/>
      <c r="S180" s="26"/>
    </row>
    <row r="181" spans="1:63" x14ac:dyDescent="0.35">
      <c r="B181" s="23" t="s">
        <v>32</v>
      </c>
      <c r="C181" s="23" t="s">
        <v>173</v>
      </c>
      <c r="D181" s="24" t="s">
        <v>10</v>
      </c>
      <c r="E181" s="54">
        <v>14</v>
      </c>
      <c r="F181" s="223"/>
      <c r="G181" s="191"/>
      <c r="H181" s="26"/>
      <c r="I181" s="26"/>
      <c r="J181" s="26"/>
      <c r="K181" s="26"/>
      <c r="L181" s="26"/>
      <c r="M181" s="26"/>
      <c r="N181" s="26"/>
      <c r="O181" s="26"/>
      <c r="P181" s="26"/>
      <c r="Q181" s="26"/>
      <c r="R181" s="26"/>
      <c r="S181" s="26"/>
    </row>
    <row r="182" spans="1:63" ht="29" x14ac:dyDescent="0.35">
      <c r="B182" s="23" t="s">
        <v>36</v>
      </c>
      <c r="C182" s="23" t="s">
        <v>174</v>
      </c>
      <c r="D182" s="24" t="s">
        <v>10</v>
      </c>
      <c r="E182" s="54">
        <v>1</v>
      </c>
      <c r="F182" s="223"/>
      <c r="G182" s="191"/>
      <c r="H182" s="26"/>
      <c r="I182" s="26"/>
      <c r="J182" s="26"/>
      <c r="K182" s="26"/>
      <c r="L182" s="26"/>
      <c r="M182" s="26"/>
      <c r="N182" s="26"/>
      <c r="O182" s="26"/>
      <c r="P182" s="26"/>
      <c r="Q182" s="26"/>
      <c r="R182" s="26"/>
      <c r="S182" s="26"/>
    </row>
    <row r="183" spans="1:63" s="16" customFormat="1" x14ac:dyDescent="0.35">
      <c r="B183" s="19"/>
      <c r="C183" s="19" t="s">
        <v>175</v>
      </c>
      <c r="D183" s="246"/>
      <c r="E183" s="98"/>
      <c r="F183" s="189"/>
      <c r="G183" s="189"/>
      <c r="H183" s="22"/>
      <c r="I183" s="22"/>
      <c r="J183" s="22"/>
      <c r="K183" s="22"/>
      <c r="L183" s="22"/>
      <c r="M183" s="22"/>
      <c r="N183" s="22"/>
      <c r="O183" s="22"/>
      <c r="P183" s="22"/>
      <c r="Q183" s="22"/>
      <c r="R183" s="22"/>
      <c r="S183" s="22"/>
    </row>
    <row r="184" spans="1:63" s="16" customFormat="1" x14ac:dyDescent="0.35">
      <c r="B184" s="17"/>
      <c r="C184" s="17"/>
      <c r="D184" s="77"/>
      <c r="E184" s="86"/>
      <c r="F184" s="194"/>
      <c r="G184" s="194"/>
      <c r="H184" s="22"/>
      <c r="I184" s="22"/>
      <c r="J184" s="22"/>
      <c r="K184" s="22"/>
      <c r="L184" s="22"/>
      <c r="M184" s="22"/>
      <c r="N184" s="22"/>
      <c r="O184" s="22"/>
      <c r="P184" s="22"/>
      <c r="Q184" s="22"/>
      <c r="R184" s="22"/>
      <c r="S184" s="22"/>
    </row>
    <row r="185" spans="1:63" x14ac:dyDescent="0.35">
      <c r="B185" s="49">
        <v>5</v>
      </c>
      <c r="C185" s="28" t="s">
        <v>141</v>
      </c>
      <c r="D185" s="29"/>
      <c r="E185" s="30"/>
      <c r="F185" s="190"/>
      <c r="G185" s="190"/>
      <c r="H185" s="32"/>
      <c r="I185" s="32"/>
      <c r="J185" s="32"/>
      <c r="K185" s="32"/>
      <c r="L185" s="32"/>
      <c r="M185" s="32"/>
      <c r="N185" s="32"/>
      <c r="O185" s="32"/>
      <c r="P185" s="32"/>
      <c r="Q185" s="32"/>
      <c r="R185" s="32"/>
      <c r="S185" s="32"/>
    </row>
    <row r="186" spans="1:63" x14ac:dyDescent="0.35">
      <c r="B186" s="46"/>
      <c r="C186" s="46"/>
      <c r="E186" s="58"/>
      <c r="F186" s="195"/>
      <c r="G186" s="195"/>
      <c r="H186" s="26"/>
      <c r="I186" s="26"/>
      <c r="J186" s="26"/>
      <c r="K186" s="26"/>
      <c r="L186" s="26"/>
      <c r="M186" s="26"/>
      <c r="N186" s="26"/>
      <c r="O186" s="26"/>
      <c r="P186" s="26"/>
      <c r="Q186" s="26"/>
      <c r="R186" s="26"/>
      <c r="S186" s="26"/>
    </row>
    <row r="187" spans="1:63" x14ac:dyDescent="0.35">
      <c r="B187" s="23" t="s">
        <v>21</v>
      </c>
      <c r="C187" s="23" t="s">
        <v>176</v>
      </c>
      <c r="D187" s="24" t="s">
        <v>10</v>
      </c>
      <c r="E187" s="54">
        <v>7</v>
      </c>
      <c r="F187" s="223"/>
      <c r="G187" s="191"/>
      <c r="H187" s="26"/>
      <c r="I187" s="26"/>
      <c r="J187" s="26"/>
      <c r="K187" s="26"/>
      <c r="L187" s="26"/>
      <c r="M187" s="26"/>
      <c r="N187" s="26"/>
      <c r="O187" s="26"/>
      <c r="P187" s="26"/>
      <c r="Q187" s="26"/>
      <c r="R187" s="26"/>
      <c r="S187" s="26"/>
    </row>
    <row r="188" spans="1:63" s="16" customFormat="1" x14ac:dyDescent="0.35">
      <c r="B188" s="19"/>
      <c r="C188" s="19" t="s">
        <v>177</v>
      </c>
      <c r="D188" s="246"/>
      <c r="E188" s="98"/>
      <c r="F188" s="189"/>
      <c r="G188" s="189"/>
      <c r="H188" s="22"/>
      <c r="I188" s="22"/>
      <c r="J188" s="22"/>
      <c r="K188" s="22"/>
      <c r="L188" s="22"/>
      <c r="M188" s="22"/>
      <c r="N188" s="22"/>
      <c r="O188" s="22"/>
      <c r="P188" s="22"/>
      <c r="Q188" s="22"/>
      <c r="R188" s="22"/>
      <c r="S188" s="22"/>
    </row>
    <row r="189" spans="1:63" s="16" customFormat="1" x14ac:dyDescent="0.35">
      <c r="B189" s="17"/>
      <c r="C189" s="17"/>
      <c r="D189" s="77"/>
      <c r="E189" s="86"/>
      <c r="F189" s="194"/>
      <c r="G189" s="195"/>
      <c r="H189" s="26"/>
      <c r="I189" s="26"/>
      <c r="J189" s="26"/>
      <c r="K189" s="26"/>
      <c r="L189" s="26"/>
      <c r="M189" s="26"/>
      <c r="N189" s="26"/>
      <c r="O189" s="26"/>
      <c r="P189" s="26"/>
      <c r="Q189" s="26"/>
      <c r="R189" s="26"/>
      <c r="S189" s="26"/>
    </row>
    <row r="190" spans="1:63" s="84" customFormat="1" x14ac:dyDescent="0.35">
      <c r="A190" s="80"/>
      <c r="B190" s="28">
        <v>6</v>
      </c>
      <c r="C190" s="28" t="s">
        <v>178</v>
      </c>
      <c r="D190" s="96"/>
      <c r="E190" s="82"/>
      <c r="F190" s="201"/>
      <c r="G190" s="190"/>
      <c r="H190" s="32"/>
      <c r="I190" s="32"/>
      <c r="J190" s="32"/>
      <c r="K190" s="32"/>
      <c r="L190" s="32"/>
      <c r="M190" s="32"/>
      <c r="N190" s="32"/>
      <c r="O190" s="32"/>
      <c r="P190" s="32"/>
      <c r="Q190" s="32"/>
      <c r="R190" s="32"/>
      <c r="S190" s="32"/>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row>
    <row r="191" spans="1:63" s="16" customFormat="1" ht="29" x14ac:dyDescent="0.35">
      <c r="B191" s="23" t="s">
        <v>21</v>
      </c>
      <c r="C191" s="23" t="s">
        <v>179</v>
      </c>
      <c r="D191" s="68" t="s">
        <v>64</v>
      </c>
      <c r="E191" s="54">
        <v>168</v>
      </c>
      <c r="F191" s="223"/>
      <c r="G191" s="191"/>
      <c r="H191" s="26"/>
      <c r="I191" s="26"/>
      <c r="J191" s="26"/>
      <c r="K191" s="26"/>
      <c r="L191" s="26"/>
      <c r="M191" s="26"/>
      <c r="N191" s="26"/>
      <c r="O191" s="26"/>
      <c r="P191" s="26"/>
      <c r="Q191" s="26"/>
      <c r="R191" s="26"/>
      <c r="S191" s="26"/>
    </row>
    <row r="192" spans="1:63" s="16" customFormat="1" ht="29" x14ac:dyDescent="0.35">
      <c r="B192" s="23" t="s">
        <v>25</v>
      </c>
      <c r="C192" s="23" t="s">
        <v>180</v>
      </c>
      <c r="D192" s="68" t="s">
        <v>64</v>
      </c>
      <c r="E192" s="54">
        <v>99</v>
      </c>
      <c r="F192" s="223"/>
      <c r="G192" s="191"/>
      <c r="H192" s="26"/>
      <c r="I192" s="26"/>
      <c r="J192" s="26"/>
      <c r="K192" s="26"/>
      <c r="L192" s="26"/>
      <c r="M192" s="26"/>
      <c r="N192" s="26"/>
      <c r="O192" s="26"/>
      <c r="P192" s="26"/>
      <c r="Q192" s="26"/>
      <c r="R192" s="26"/>
      <c r="S192" s="26"/>
    </row>
    <row r="193" spans="1:63" s="16" customFormat="1" ht="101.5" customHeight="1" x14ac:dyDescent="0.35">
      <c r="B193" s="23" t="s">
        <v>28</v>
      </c>
      <c r="C193" s="143" t="s">
        <v>181</v>
      </c>
      <c r="D193" s="68" t="s">
        <v>64</v>
      </c>
      <c r="E193" s="54">
        <v>130</v>
      </c>
      <c r="F193" s="223"/>
      <c r="G193" s="191"/>
      <c r="H193" s="26"/>
      <c r="I193" s="26"/>
      <c r="J193" s="26"/>
      <c r="K193" s="26"/>
      <c r="L193" s="26"/>
      <c r="M193" s="26"/>
      <c r="N193" s="26"/>
      <c r="O193" s="26"/>
      <c r="P193" s="26"/>
      <c r="Q193" s="26"/>
      <c r="R193" s="26"/>
      <c r="S193" s="26"/>
    </row>
    <row r="194" spans="1:63" s="16" customFormat="1" x14ac:dyDescent="0.35">
      <c r="B194" s="23" t="s">
        <v>30</v>
      </c>
      <c r="C194" s="23" t="s">
        <v>182</v>
      </c>
      <c r="D194" s="68" t="s">
        <v>64</v>
      </c>
      <c r="E194" s="54">
        <v>115</v>
      </c>
      <c r="F194" s="223"/>
      <c r="G194" s="191"/>
      <c r="H194" s="26"/>
      <c r="I194" s="26"/>
      <c r="J194" s="26"/>
      <c r="K194" s="26"/>
      <c r="L194" s="26"/>
      <c r="M194" s="26"/>
      <c r="N194" s="26"/>
      <c r="O194" s="26"/>
      <c r="P194" s="26"/>
      <c r="Q194" s="26"/>
      <c r="R194" s="26"/>
      <c r="S194" s="26"/>
    </row>
    <row r="195" spans="1:63" s="16" customFormat="1" ht="45" customHeight="1" x14ac:dyDescent="0.35">
      <c r="B195" s="23" t="s">
        <v>32</v>
      </c>
      <c r="C195" s="23" t="s">
        <v>183</v>
      </c>
      <c r="D195" s="68" t="s">
        <v>64</v>
      </c>
      <c r="E195" s="54">
        <v>45</v>
      </c>
      <c r="F195" s="223"/>
      <c r="G195" s="191"/>
      <c r="H195" s="26"/>
      <c r="I195" s="26"/>
      <c r="J195" s="26"/>
      <c r="K195" s="26"/>
      <c r="L195" s="26"/>
      <c r="M195" s="26"/>
      <c r="N195" s="26"/>
      <c r="O195" s="26"/>
      <c r="P195" s="26"/>
      <c r="Q195" s="26"/>
      <c r="R195" s="26"/>
      <c r="S195" s="26"/>
    </row>
    <row r="196" spans="1:63" s="16" customFormat="1" x14ac:dyDescent="0.35">
      <c r="B196" s="19"/>
      <c r="C196" s="19" t="s">
        <v>184</v>
      </c>
      <c r="D196" s="246"/>
      <c r="E196" s="98"/>
      <c r="F196" s="189"/>
      <c r="G196" s="189"/>
      <c r="H196" s="22"/>
      <c r="I196" s="22"/>
      <c r="J196" s="22"/>
      <c r="K196" s="22"/>
      <c r="L196" s="22"/>
      <c r="M196" s="22"/>
      <c r="N196" s="22"/>
      <c r="O196" s="22"/>
      <c r="P196" s="22"/>
      <c r="Q196" s="22"/>
      <c r="R196" s="22"/>
      <c r="S196" s="22"/>
    </row>
    <row r="197" spans="1:63" s="16" customFormat="1" x14ac:dyDescent="0.35">
      <c r="B197" s="17"/>
      <c r="C197" s="46"/>
      <c r="D197" s="77"/>
      <c r="E197" s="86"/>
      <c r="F197" s="194"/>
      <c r="G197" s="195"/>
      <c r="H197" s="26"/>
      <c r="I197" s="26"/>
      <c r="J197" s="26"/>
      <c r="K197" s="26"/>
      <c r="L197" s="26"/>
      <c r="M197" s="26"/>
      <c r="N197" s="26"/>
      <c r="O197" s="26"/>
      <c r="P197" s="26"/>
      <c r="Q197" s="26"/>
      <c r="R197" s="26"/>
      <c r="S197" s="26"/>
    </row>
    <row r="198" spans="1:63" s="84" customFormat="1" x14ac:dyDescent="0.35">
      <c r="A198" s="80"/>
      <c r="B198" s="28">
        <v>7</v>
      </c>
      <c r="C198" s="28" t="s">
        <v>185</v>
      </c>
      <c r="D198" s="99"/>
      <c r="E198" s="82"/>
      <c r="F198" s="201"/>
      <c r="G198" s="201"/>
      <c r="H198" s="83"/>
      <c r="I198" s="83"/>
      <c r="J198" s="83"/>
      <c r="K198" s="83"/>
      <c r="L198" s="83"/>
      <c r="M198" s="83"/>
      <c r="N198" s="83"/>
      <c r="O198" s="83"/>
      <c r="P198" s="83"/>
      <c r="Q198" s="83"/>
      <c r="R198" s="83"/>
      <c r="S198" s="83"/>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c r="BI198" s="80"/>
      <c r="BJ198" s="80"/>
      <c r="BK198" s="80"/>
    </row>
    <row r="199" spans="1:63" s="16" customFormat="1" x14ac:dyDescent="0.35">
      <c r="B199" s="17"/>
      <c r="C199" s="17" t="s">
        <v>186</v>
      </c>
      <c r="D199" s="77"/>
      <c r="E199" s="86"/>
      <c r="F199" s="194"/>
      <c r="G199" s="195"/>
      <c r="H199" s="26"/>
      <c r="I199" s="26"/>
      <c r="J199" s="26"/>
      <c r="K199" s="26"/>
      <c r="L199" s="26"/>
      <c r="M199" s="26"/>
      <c r="N199" s="26"/>
      <c r="O199" s="26"/>
      <c r="P199" s="26"/>
      <c r="Q199" s="26"/>
      <c r="R199" s="26"/>
      <c r="S199" s="26"/>
    </row>
    <row r="200" spans="1:63" s="16" customFormat="1" ht="75.650000000000006" customHeight="1" x14ac:dyDescent="0.35">
      <c r="B200" s="24" t="s">
        <v>21</v>
      </c>
      <c r="C200" s="142" t="s">
        <v>187</v>
      </c>
      <c r="D200" s="68" t="s">
        <v>10</v>
      </c>
      <c r="E200" s="54">
        <v>2</v>
      </c>
      <c r="F200" s="260"/>
      <c r="G200" s="191"/>
      <c r="H200" s="26"/>
      <c r="I200" s="26"/>
      <c r="J200" s="26"/>
      <c r="K200" s="26"/>
      <c r="L200" s="26"/>
      <c r="M200" s="26"/>
      <c r="N200" s="26"/>
      <c r="O200" s="26"/>
      <c r="P200" s="26"/>
      <c r="Q200" s="26"/>
      <c r="R200" s="26"/>
      <c r="S200" s="26"/>
    </row>
    <row r="201" spans="1:63" s="16" customFormat="1" ht="43.5" x14ac:dyDescent="0.35">
      <c r="B201" s="24" t="s">
        <v>25</v>
      </c>
      <c r="C201" s="23" t="s">
        <v>188</v>
      </c>
      <c r="D201" s="68" t="s">
        <v>10</v>
      </c>
      <c r="E201" s="54">
        <v>8</v>
      </c>
      <c r="F201" s="260"/>
      <c r="G201" s="191"/>
      <c r="H201" s="26"/>
      <c r="I201" s="26"/>
      <c r="J201" s="26"/>
      <c r="K201" s="26"/>
      <c r="L201" s="26"/>
      <c r="M201" s="26"/>
      <c r="N201" s="26"/>
      <c r="O201" s="26"/>
      <c r="P201" s="26"/>
      <c r="Q201" s="26"/>
      <c r="R201" s="26"/>
      <c r="S201" s="26"/>
    </row>
    <row r="202" spans="1:63" s="16" customFormat="1" ht="29" x14ac:dyDescent="0.35">
      <c r="B202" s="24" t="s">
        <v>28</v>
      </c>
      <c r="C202" s="23" t="s">
        <v>189</v>
      </c>
      <c r="D202" s="68" t="s">
        <v>10</v>
      </c>
      <c r="E202" s="54">
        <v>1</v>
      </c>
      <c r="F202" s="260"/>
      <c r="G202" s="191"/>
      <c r="H202" s="26"/>
      <c r="I202" s="26"/>
      <c r="J202" s="26"/>
      <c r="K202" s="26"/>
      <c r="L202" s="26"/>
      <c r="M202" s="26"/>
      <c r="N202" s="26"/>
      <c r="O202" s="26"/>
      <c r="P202" s="26"/>
      <c r="Q202" s="26"/>
      <c r="R202" s="26"/>
      <c r="S202" s="26"/>
    </row>
    <row r="203" spans="1:63" s="16" customFormat="1" ht="29" x14ac:dyDescent="0.35">
      <c r="B203" s="24" t="s">
        <v>30</v>
      </c>
      <c r="C203" s="23" t="s">
        <v>190</v>
      </c>
      <c r="D203" s="68" t="s">
        <v>10</v>
      </c>
      <c r="E203" s="54">
        <v>8</v>
      </c>
      <c r="F203" s="260"/>
      <c r="G203" s="191"/>
      <c r="H203" s="26"/>
      <c r="I203" s="26"/>
      <c r="J203" s="26"/>
      <c r="K203" s="26"/>
      <c r="L203" s="26"/>
      <c r="M203" s="26"/>
      <c r="N203" s="26"/>
      <c r="O203" s="26"/>
      <c r="P203" s="26"/>
      <c r="Q203" s="26"/>
      <c r="R203" s="26"/>
      <c r="S203" s="26"/>
    </row>
    <row r="204" spans="1:63" s="16" customFormat="1" ht="29" x14ac:dyDescent="0.35">
      <c r="B204" s="24" t="s">
        <v>32</v>
      </c>
      <c r="C204" s="23" t="s">
        <v>191</v>
      </c>
      <c r="D204" s="68" t="s">
        <v>10</v>
      </c>
      <c r="E204" s="54">
        <v>5</v>
      </c>
      <c r="F204" s="260"/>
      <c r="G204" s="191"/>
      <c r="H204" s="26"/>
      <c r="I204" s="26"/>
      <c r="J204" s="26"/>
      <c r="K204" s="26"/>
      <c r="L204" s="26"/>
      <c r="M204" s="26"/>
      <c r="N204" s="26"/>
      <c r="O204" s="26"/>
      <c r="P204" s="26"/>
      <c r="Q204" s="26"/>
      <c r="R204" s="26"/>
      <c r="S204" s="26"/>
    </row>
    <row r="205" spans="1:63" s="16" customFormat="1" x14ac:dyDescent="0.35">
      <c r="B205" s="24" t="s">
        <v>36</v>
      </c>
      <c r="C205" s="23" t="s">
        <v>192</v>
      </c>
      <c r="D205" s="68" t="s">
        <v>10</v>
      </c>
      <c r="E205" s="54">
        <v>7</v>
      </c>
      <c r="F205" s="260"/>
      <c r="G205" s="191"/>
      <c r="H205" s="26"/>
      <c r="I205" s="26"/>
      <c r="J205" s="26"/>
      <c r="K205" s="26"/>
      <c r="L205" s="26"/>
      <c r="M205" s="26"/>
      <c r="N205" s="26"/>
      <c r="O205" s="26"/>
      <c r="P205" s="26"/>
      <c r="Q205" s="26"/>
      <c r="R205" s="26"/>
      <c r="S205" s="26"/>
    </row>
    <row r="206" spans="1:63" s="16" customFormat="1" x14ac:dyDescent="0.35">
      <c r="B206" s="24" t="s">
        <v>39</v>
      </c>
      <c r="C206" s="23" t="s">
        <v>193</v>
      </c>
      <c r="D206" s="68" t="s">
        <v>10</v>
      </c>
      <c r="E206" s="54">
        <v>6</v>
      </c>
      <c r="F206" s="260"/>
      <c r="G206" s="191"/>
      <c r="H206" s="26"/>
      <c r="I206" s="26"/>
      <c r="J206" s="26"/>
      <c r="K206" s="26"/>
      <c r="L206" s="26"/>
      <c r="M206" s="26"/>
      <c r="N206" s="26"/>
      <c r="O206" s="26"/>
      <c r="P206" s="26"/>
      <c r="Q206" s="26"/>
      <c r="R206" s="26"/>
      <c r="S206" s="26"/>
    </row>
    <row r="207" spans="1:63" s="16" customFormat="1" ht="29" x14ac:dyDescent="0.35">
      <c r="B207" s="24" t="s">
        <v>42</v>
      </c>
      <c r="C207" s="23" t="s">
        <v>194</v>
      </c>
      <c r="D207" s="68" t="s">
        <v>10</v>
      </c>
      <c r="E207" s="54">
        <v>11</v>
      </c>
      <c r="F207" s="260"/>
      <c r="G207" s="191"/>
      <c r="H207" s="26"/>
      <c r="I207" s="26"/>
      <c r="J207" s="26"/>
      <c r="K207" s="26"/>
      <c r="L207" s="26"/>
      <c r="M207" s="26"/>
      <c r="N207" s="26"/>
      <c r="O207" s="26"/>
      <c r="P207" s="26"/>
      <c r="Q207" s="26"/>
      <c r="R207" s="26"/>
      <c r="S207" s="26"/>
    </row>
    <row r="208" spans="1:63" s="16" customFormat="1" x14ac:dyDescent="0.35">
      <c r="B208" s="19"/>
      <c r="C208" s="23"/>
      <c r="D208" s="68"/>
      <c r="E208" s="98"/>
      <c r="F208" s="189"/>
      <c r="G208" s="191"/>
      <c r="H208" s="26"/>
      <c r="I208" s="26"/>
      <c r="J208" s="26"/>
      <c r="K208" s="26"/>
      <c r="L208" s="26"/>
      <c r="M208" s="26"/>
      <c r="N208" s="26"/>
      <c r="O208" s="26"/>
      <c r="P208" s="26"/>
      <c r="Q208" s="26"/>
      <c r="R208" s="26"/>
      <c r="S208" s="26"/>
    </row>
    <row r="209" spans="2:19" s="16" customFormat="1" x14ac:dyDescent="0.35">
      <c r="B209" s="19"/>
      <c r="C209" s="19" t="s">
        <v>195</v>
      </c>
      <c r="D209" s="68"/>
      <c r="E209" s="98"/>
      <c r="F209" s="189"/>
      <c r="G209" s="191"/>
      <c r="H209" s="26"/>
      <c r="I209" s="26"/>
      <c r="J209" s="26"/>
      <c r="K209" s="26"/>
      <c r="L209" s="26"/>
      <c r="M209" s="26"/>
      <c r="N209" s="26"/>
      <c r="O209" s="26"/>
      <c r="P209" s="26"/>
      <c r="Q209" s="26"/>
      <c r="R209" s="26"/>
      <c r="S209" s="26"/>
    </row>
    <row r="210" spans="2:19" s="16" customFormat="1" x14ac:dyDescent="0.35">
      <c r="B210" s="19"/>
      <c r="C210" s="19" t="s">
        <v>196</v>
      </c>
      <c r="D210" s="68"/>
      <c r="E210" s="98"/>
      <c r="F210" s="261"/>
      <c r="G210" s="191"/>
      <c r="H210" s="26"/>
      <c r="I210" s="26"/>
      <c r="J210" s="26"/>
      <c r="K210" s="26"/>
      <c r="L210" s="26"/>
      <c r="M210" s="26"/>
      <c r="N210" s="26"/>
      <c r="O210" s="26"/>
      <c r="P210" s="26"/>
      <c r="Q210" s="26"/>
      <c r="R210" s="26"/>
      <c r="S210" s="26"/>
    </row>
    <row r="211" spans="2:19" s="16" customFormat="1" x14ac:dyDescent="0.35">
      <c r="B211" s="24" t="s">
        <v>44</v>
      </c>
      <c r="C211" s="23" t="s">
        <v>197</v>
      </c>
      <c r="D211" s="68" t="s">
        <v>79</v>
      </c>
      <c r="E211" s="54">
        <v>45</v>
      </c>
      <c r="F211" s="260"/>
      <c r="G211" s="191"/>
      <c r="H211" s="26"/>
      <c r="I211" s="26"/>
      <c r="J211" s="26"/>
      <c r="K211" s="26"/>
      <c r="L211" s="26"/>
      <c r="M211" s="26"/>
      <c r="N211" s="26"/>
      <c r="O211" s="26"/>
      <c r="P211" s="26"/>
      <c r="Q211" s="26"/>
      <c r="R211" s="26"/>
      <c r="S211" s="26"/>
    </row>
    <row r="212" spans="2:19" s="16" customFormat="1" x14ac:dyDescent="0.35">
      <c r="B212" s="333" t="s">
        <v>66</v>
      </c>
      <c r="C212" s="23" t="s">
        <v>198</v>
      </c>
      <c r="D212" s="68" t="s">
        <v>10</v>
      </c>
      <c r="E212" s="54">
        <v>16</v>
      </c>
      <c r="F212" s="260"/>
      <c r="G212" s="191"/>
      <c r="H212" s="26"/>
      <c r="I212" s="26"/>
      <c r="J212" s="26"/>
      <c r="K212" s="26"/>
      <c r="L212" s="26"/>
      <c r="M212" s="26"/>
      <c r="N212" s="26"/>
      <c r="O212" s="26"/>
      <c r="P212" s="26"/>
      <c r="Q212" s="26"/>
      <c r="R212" s="26"/>
      <c r="S212" s="26"/>
    </row>
    <row r="213" spans="2:19" s="16" customFormat="1" x14ac:dyDescent="0.35">
      <c r="B213" s="333" t="s">
        <v>69</v>
      </c>
      <c r="C213" s="23" t="s">
        <v>199</v>
      </c>
      <c r="D213" s="68" t="s">
        <v>10</v>
      </c>
      <c r="E213" s="54">
        <v>25</v>
      </c>
      <c r="F213" s="260"/>
      <c r="G213" s="191"/>
      <c r="H213" s="26"/>
      <c r="I213" s="26"/>
      <c r="J213" s="26"/>
      <c r="K213" s="26"/>
      <c r="L213" s="26"/>
      <c r="M213" s="26"/>
      <c r="N213" s="26"/>
      <c r="O213" s="26"/>
      <c r="P213" s="26"/>
      <c r="Q213" s="26"/>
      <c r="R213" s="26"/>
      <c r="S213" s="26"/>
    </row>
    <row r="214" spans="2:19" s="16" customFormat="1" x14ac:dyDescent="0.35">
      <c r="B214" s="24" t="s">
        <v>72</v>
      </c>
      <c r="C214" s="23" t="s">
        <v>200</v>
      </c>
      <c r="D214" s="68" t="s">
        <v>10</v>
      </c>
      <c r="E214" s="54">
        <v>16</v>
      </c>
      <c r="F214" s="260"/>
      <c r="G214" s="191"/>
      <c r="H214" s="26"/>
      <c r="I214" s="26"/>
      <c r="J214" s="26"/>
      <c r="K214" s="26"/>
      <c r="L214" s="26"/>
      <c r="M214" s="26"/>
      <c r="N214" s="26"/>
      <c r="O214" s="26"/>
      <c r="P214" s="26"/>
      <c r="Q214" s="26"/>
      <c r="R214" s="26"/>
      <c r="S214" s="26"/>
    </row>
    <row r="215" spans="2:19" s="16" customFormat="1" x14ac:dyDescent="0.35">
      <c r="B215" s="24" t="s">
        <v>74</v>
      </c>
      <c r="C215" s="23" t="s">
        <v>201</v>
      </c>
      <c r="D215" s="68" t="s">
        <v>10</v>
      </c>
      <c r="E215" s="54">
        <v>32</v>
      </c>
      <c r="F215" s="260"/>
      <c r="G215" s="191"/>
      <c r="H215" s="26"/>
      <c r="I215" s="26"/>
      <c r="J215" s="26"/>
      <c r="K215" s="26"/>
      <c r="L215" s="26"/>
      <c r="M215" s="26"/>
      <c r="N215" s="26"/>
      <c r="O215" s="26"/>
      <c r="P215" s="26"/>
      <c r="Q215" s="26"/>
      <c r="R215" s="26"/>
      <c r="S215" s="26"/>
    </row>
    <row r="216" spans="2:19" s="16" customFormat="1" x14ac:dyDescent="0.35">
      <c r="B216" s="24" t="s">
        <v>202</v>
      </c>
      <c r="C216" s="23" t="s">
        <v>203</v>
      </c>
      <c r="D216" s="68" t="s">
        <v>10</v>
      </c>
      <c r="E216" s="54">
        <v>6</v>
      </c>
      <c r="F216" s="260"/>
      <c r="G216" s="191"/>
      <c r="H216" s="26"/>
      <c r="I216" s="26"/>
      <c r="J216" s="26"/>
      <c r="K216" s="26"/>
      <c r="L216" s="26"/>
      <c r="M216" s="26"/>
      <c r="N216" s="26"/>
      <c r="O216" s="26"/>
      <c r="P216" s="26"/>
      <c r="Q216" s="26"/>
      <c r="R216" s="26"/>
      <c r="S216" s="26"/>
    </row>
    <row r="217" spans="2:19" s="16" customFormat="1" x14ac:dyDescent="0.35">
      <c r="B217" s="24" t="s">
        <v>204</v>
      </c>
      <c r="C217" s="23" t="s">
        <v>205</v>
      </c>
      <c r="D217" s="68" t="s">
        <v>10</v>
      </c>
      <c r="E217" s="54">
        <v>25</v>
      </c>
      <c r="F217" s="260"/>
      <c r="G217" s="191"/>
      <c r="H217" s="26"/>
      <c r="I217" s="26"/>
      <c r="J217" s="26"/>
      <c r="K217" s="26"/>
      <c r="L217" s="26"/>
      <c r="M217" s="26"/>
      <c r="N217" s="26"/>
      <c r="O217" s="26"/>
      <c r="P217" s="26"/>
      <c r="Q217" s="26"/>
      <c r="R217" s="26"/>
      <c r="S217" s="26"/>
    </row>
    <row r="218" spans="2:19" s="16" customFormat="1" x14ac:dyDescent="0.35">
      <c r="B218" s="24" t="s">
        <v>206</v>
      </c>
      <c r="C218" s="23" t="s">
        <v>207</v>
      </c>
      <c r="D218" s="68" t="s">
        <v>10</v>
      </c>
      <c r="E218" s="54">
        <v>25</v>
      </c>
      <c r="F218" s="260"/>
      <c r="G218" s="191"/>
      <c r="H218" s="26"/>
      <c r="I218" s="26"/>
      <c r="J218" s="26"/>
      <c r="K218" s="26"/>
      <c r="L218" s="26"/>
      <c r="M218" s="26"/>
      <c r="N218" s="26"/>
      <c r="O218" s="26"/>
      <c r="P218" s="26"/>
      <c r="Q218" s="26"/>
      <c r="R218" s="26"/>
      <c r="S218" s="26"/>
    </row>
    <row r="219" spans="2:19" s="16" customFormat="1" x14ac:dyDescent="0.35">
      <c r="B219" s="24" t="s">
        <v>208</v>
      </c>
      <c r="C219" s="23" t="s">
        <v>209</v>
      </c>
      <c r="D219" s="68" t="s">
        <v>10</v>
      </c>
      <c r="E219" s="54">
        <v>18</v>
      </c>
      <c r="F219" s="260"/>
      <c r="G219" s="191"/>
      <c r="H219" s="26"/>
      <c r="I219" s="26"/>
      <c r="J219" s="26"/>
      <c r="K219" s="26"/>
      <c r="L219" s="26"/>
      <c r="M219" s="26"/>
      <c r="N219" s="26"/>
      <c r="O219" s="26"/>
      <c r="P219" s="26"/>
      <c r="Q219" s="26"/>
      <c r="R219" s="26"/>
      <c r="S219" s="26"/>
    </row>
    <row r="220" spans="2:19" s="16" customFormat="1" x14ac:dyDescent="0.35">
      <c r="B220" s="24" t="s">
        <v>210</v>
      </c>
      <c r="C220" s="23" t="s">
        <v>211</v>
      </c>
      <c r="D220" s="68" t="s">
        <v>10</v>
      </c>
      <c r="E220" s="54">
        <v>27</v>
      </c>
      <c r="F220" s="260"/>
      <c r="G220" s="191"/>
      <c r="H220" s="26"/>
      <c r="I220" s="26"/>
      <c r="J220" s="26"/>
      <c r="K220" s="26"/>
      <c r="L220" s="26"/>
      <c r="M220" s="26"/>
      <c r="N220" s="26"/>
      <c r="O220" s="26"/>
      <c r="P220" s="26"/>
      <c r="Q220" s="26"/>
      <c r="R220" s="26"/>
      <c r="S220" s="26"/>
    </row>
    <row r="221" spans="2:19" s="16" customFormat="1" x14ac:dyDescent="0.35">
      <c r="B221" s="24" t="s">
        <v>212</v>
      </c>
      <c r="C221" s="23" t="s">
        <v>213</v>
      </c>
      <c r="D221" s="68" t="s">
        <v>10</v>
      </c>
      <c r="E221" s="54">
        <v>27</v>
      </c>
      <c r="F221" s="260"/>
      <c r="G221" s="191"/>
      <c r="H221" s="26"/>
      <c r="I221" s="26"/>
      <c r="J221" s="26"/>
      <c r="K221" s="26"/>
      <c r="L221" s="26"/>
      <c r="M221" s="26"/>
      <c r="N221" s="26"/>
      <c r="O221" s="26"/>
      <c r="P221" s="26"/>
      <c r="Q221" s="26"/>
      <c r="R221" s="26"/>
      <c r="S221" s="26"/>
    </row>
    <row r="222" spans="2:19" s="16" customFormat="1" x14ac:dyDescent="0.35">
      <c r="B222" s="24" t="s">
        <v>214</v>
      </c>
      <c r="C222" s="23" t="s">
        <v>205</v>
      </c>
      <c r="D222" s="68" t="s">
        <v>10</v>
      </c>
      <c r="E222" s="54">
        <v>27</v>
      </c>
      <c r="F222" s="260"/>
      <c r="G222" s="191"/>
      <c r="H222" s="26"/>
      <c r="I222" s="26"/>
      <c r="J222" s="26"/>
      <c r="K222" s="26"/>
      <c r="L222" s="26"/>
      <c r="M222" s="26"/>
      <c r="N222" s="26"/>
      <c r="O222" s="26"/>
      <c r="P222" s="26"/>
      <c r="Q222" s="26"/>
      <c r="R222" s="26"/>
      <c r="S222" s="26"/>
    </row>
    <row r="223" spans="2:19" s="16" customFormat="1" x14ac:dyDescent="0.35">
      <c r="B223" s="24" t="s">
        <v>215</v>
      </c>
      <c r="C223" s="23" t="s">
        <v>216</v>
      </c>
      <c r="D223" s="68" t="s">
        <v>10</v>
      </c>
      <c r="E223" s="54">
        <v>27</v>
      </c>
      <c r="F223" s="260"/>
      <c r="G223" s="191"/>
      <c r="H223" s="26"/>
      <c r="I223" s="26"/>
      <c r="J223" s="26"/>
      <c r="K223" s="26"/>
      <c r="L223" s="26"/>
      <c r="M223" s="26"/>
      <c r="N223" s="26"/>
      <c r="O223" s="26"/>
      <c r="P223" s="26"/>
      <c r="Q223" s="26"/>
      <c r="R223" s="26"/>
      <c r="S223" s="26"/>
    </row>
    <row r="224" spans="2:19" s="16" customFormat="1" x14ac:dyDescent="0.35">
      <c r="B224" s="24" t="s">
        <v>217</v>
      </c>
      <c r="C224" s="23" t="s">
        <v>218</v>
      </c>
      <c r="D224" s="68" t="s">
        <v>79</v>
      </c>
      <c r="E224" s="54">
        <v>45</v>
      </c>
      <c r="F224" s="260"/>
      <c r="G224" s="191"/>
      <c r="H224" s="26"/>
      <c r="I224" s="26"/>
      <c r="J224" s="26"/>
      <c r="K224" s="26"/>
      <c r="L224" s="26"/>
      <c r="M224" s="26"/>
      <c r="N224" s="26"/>
      <c r="O224" s="26"/>
      <c r="P224" s="26"/>
      <c r="Q224" s="26"/>
      <c r="R224" s="26"/>
      <c r="S224" s="26"/>
    </row>
    <row r="225" spans="2:19" s="16" customFormat="1" x14ac:dyDescent="0.35">
      <c r="B225" s="24" t="s">
        <v>219</v>
      </c>
      <c r="C225" s="23" t="s">
        <v>199</v>
      </c>
      <c r="D225" s="68" t="s">
        <v>10</v>
      </c>
      <c r="E225" s="54">
        <v>55</v>
      </c>
      <c r="F225" s="260"/>
      <c r="G225" s="191"/>
      <c r="H225" s="26"/>
      <c r="I225" s="26"/>
      <c r="J225" s="26"/>
      <c r="K225" s="26"/>
      <c r="L225" s="26"/>
      <c r="M225" s="26"/>
      <c r="N225" s="26"/>
      <c r="O225" s="26"/>
      <c r="P225" s="26"/>
      <c r="Q225" s="26"/>
      <c r="R225" s="26"/>
      <c r="S225" s="26"/>
    </row>
    <row r="226" spans="2:19" s="16" customFormat="1" x14ac:dyDescent="0.35">
      <c r="B226" s="24" t="s">
        <v>220</v>
      </c>
      <c r="C226" s="23" t="s">
        <v>221</v>
      </c>
      <c r="D226" s="68" t="s">
        <v>10</v>
      </c>
      <c r="E226" s="54">
        <v>28</v>
      </c>
      <c r="F226" s="260"/>
      <c r="G226" s="191"/>
      <c r="H226" s="26"/>
      <c r="I226" s="26"/>
      <c r="J226" s="26"/>
      <c r="K226" s="26"/>
      <c r="L226" s="26"/>
      <c r="M226" s="26"/>
      <c r="N226" s="26"/>
      <c r="O226" s="26"/>
      <c r="P226" s="26"/>
      <c r="Q226" s="26"/>
      <c r="R226" s="26"/>
      <c r="S226" s="26"/>
    </row>
    <row r="227" spans="2:19" s="16" customFormat="1" x14ac:dyDescent="0.35">
      <c r="B227" s="24" t="s">
        <v>222</v>
      </c>
      <c r="C227" s="23" t="s">
        <v>223</v>
      </c>
      <c r="D227" s="68" t="s">
        <v>10</v>
      </c>
      <c r="E227" s="54">
        <v>28</v>
      </c>
      <c r="F227" s="260"/>
      <c r="G227" s="191"/>
      <c r="H227" s="26"/>
      <c r="I227" s="26"/>
      <c r="J227" s="26"/>
      <c r="K227" s="26"/>
      <c r="L227" s="26"/>
      <c r="M227" s="26"/>
      <c r="N227" s="26"/>
      <c r="O227" s="26"/>
      <c r="P227" s="26"/>
      <c r="Q227" s="26"/>
      <c r="R227" s="26"/>
      <c r="S227" s="26"/>
    </row>
    <row r="228" spans="2:19" s="16" customFormat="1" x14ac:dyDescent="0.35">
      <c r="B228" s="24" t="s">
        <v>224</v>
      </c>
      <c r="C228" s="23" t="s">
        <v>225</v>
      </c>
      <c r="D228" s="68" t="s">
        <v>10</v>
      </c>
      <c r="E228" s="54">
        <v>28</v>
      </c>
      <c r="F228" s="260"/>
      <c r="G228" s="191"/>
      <c r="H228" s="26"/>
      <c r="I228" s="26"/>
      <c r="J228" s="26"/>
      <c r="K228" s="26"/>
      <c r="L228" s="26"/>
      <c r="M228" s="26"/>
      <c r="N228" s="26"/>
      <c r="O228" s="26"/>
      <c r="P228" s="26"/>
      <c r="Q228" s="26"/>
      <c r="R228" s="26"/>
      <c r="S228" s="26"/>
    </row>
    <row r="229" spans="2:19" s="16" customFormat="1" x14ac:dyDescent="0.35">
      <c r="B229" s="24" t="s">
        <v>226</v>
      </c>
      <c r="C229" s="19" t="s">
        <v>227</v>
      </c>
      <c r="D229" s="68" t="s">
        <v>10</v>
      </c>
      <c r="E229" s="54">
        <v>28</v>
      </c>
      <c r="F229" s="260"/>
      <c r="G229" s="191"/>
      <c r="H229" s="26"/>
      <c r="I229" s="26"/>
      <c r="J229" s="26"/>
      <c r="K229" s="26"/>
      <c r="L229" s="26"/>
      <c r="M229" s="26"/>
      <c r="N229" s="26"/>
      <c r="O229" s="26"/>
      <c r="P229" s="26"/>
      <c r="Q229" s="26"/>
      <c r="R229" s="26"/>
      <c r="S229" s="26"/>
    </row>
    <row r="230" spans="2:19" s="16" customFormat="1" x14ac:dyDescent="0.35">
      <c r="B230" s="24"/>
      <c r="C230" s="19" t="s">
        <v>228</v>
      </c>
      <c r="D230" s="68"/>
      <c r="E230" s="98"/>
      <c r="F230" s="261"/>
      <c r="G230" s="191"/>
      <c r="H230" s="26"/>
      <c r="I230" s="26"/>
      <c r="J230" s="26"/>
      <c r="K230" s="26"/>
      <c r="L230" s="26"/>
      <c r="M230" s="26"/>
      <c r="N230" s="26"/>
      <c r="O230" s="26"/>
      <c r="P230" s="26"/>
      <c r="Q230" s="26"/>
      <c r="R230" s="26"/>
      <c r="S230" s="26"/>
    </row>
    <row r="231" spans="2:19" s="16" customFormat="1" x14ac:dyDescent="0.35">
      <c r="B231" s="24"/>
      <c r="C231" s="19" t="s">
        <v>229</v>
      </c>
      <c r="D231" s="68"/>
      <c r="E231" s="98"/>
      <c r="F231" s="261"/>
      <c r="G231" s="191"/>
      <c r="H231" s="26"/>
      <c r="I231" s="26"/>
      <c r="J231" s="26"/>
      <c r="K231" s="26"/>
      <c r="L231" s="26"/>
      <c r="M231" s="26"/>
      <c r="N231" s="26"/>
      <c r="O231" s="26"/>
      <c r="P231" s="26"/>
      <c r="Q231" s="26"/>
      <c r="R231" s="26"/>
      <c r="S231" s="26"/>
    </row>
    <row r="232" spans="2:19" s="16" customFormat="1" x14ac:dyDescent="0.35">
      <c r="B232" s="24" t="s">
        <v>230</v>
      </c>
      <c r="C232" s="23" t="s">
        <v>231</v>
      </c>
      <c r="D232" s="68" t="s">
        <v>79</v>
      </c>
      <c r="E232" s="54">
        <v>28</v>
      </c>
      <c r="F232" s="260"/>
      <c r="G232" s="191"/>
      <c r="H232" s="26"/>
      <c r="I232" s="26"/>
      <c r="J232" s="26"/>
      <c r="K232" s="26"/>
      <c r="L232" s="26"/>
      <c r="M232" s="26"/>
      <c r="N232" s="26"/>
      <c r="O232" s="26"/>
      <c r="P232" s="26"/>
      <c r="Q232" s="26"/>
      <c r="R232" s="26"/>
      <c r="S232" s="26"/>
    </row>
    <row r="233" spans="2:19" s="16" customFormat="1" x14ac:dyDescent="0.35">
      <c r="B233" s="24" t="s">
        <v>232</v>
      </c>
      <c r="C233" s="23" t="s">
        <v>233</v>
      </c>
      <c r="D233" s="68" t="s">
        <v>10</v>
      </c>
      <c r="E233" s="54">
        <v>14</v>
      </c>
      <c r="F233" s="260"/>
      <c r="G233" s="191"/>
      <c r="H233" s="26"/>
      <c r="I233" s="26"/>
      <c r="J233" s="26"/>
      <c r="K233" s="26"/>
      <c r="L233" s="26"/>
      <c r="M233" s="26"/>
      <c r="N233" s="26"/>
      <c r="O233" s="26"/>
      <c r="P233" s="26"/>
      <c r="Q233" s="26"/>
      <c r="R233" s="26"/>
      <c r="S233" s="26"/>
    </row>
    <row r="234" spans="2:19" s="16" customFormat="1" x14ac:dyDescent="0.35">
      <c r="B234" s="24" t="s">
        <v>234</v>
      </c>
      <c r="C234" s="23" t="s">
        <v>235</v>
      </c>
      <c r="D234" s="68" t="s">
        <v>10</v>
      </c>
      <c r="E234" s="54">
        <v>8</v>
      </c>
      <c r="F234" s="260"/>
      <c r="G234" s="191"/>
      <c r="H234" s="26"/>
      <c r="I234" s="26"/>
      <c r="J234" s="26"/>
      <c r="K234" s="26"/>
      <c r="L234" s="26"/>
      <c r="M234" s="26"/>
      <c r="N234" s="26"/>
      <c r="O234" s="26"/>
      <c r="P234" s="26"/>
      <c r="Q234" s="26"/>
      <c r="R234" s="26"/>
      <c r="S234" s="26"/>
    </row>
    <row r="235" spans="2:19" s="16" customFormat="1" x14ac:dyDescent="0.35">
      <c r="B235" s="24" t="s">
        <v>236</v>
      </c>
      <c r="C235" s="23" t="s">
        <v>237</v>
      </c>
      <c r="D235" s="68" t="s">
        <v>10</v>
      </c>
      <c r="E235" s="54">
        <v>8</v>
      </c>
      <c r="F235" s="260"/>
      <c r="G235" s="191"/>
      <c r="H235" s="26"/>
      <c r="I235" s="26"/>
      <c r="J235" s="26"/>
      <c r="K235" s="26"/>
      <c r="L235" s="26"/>
      <c r="M235" s="26"/>
      <c r="N235" s="26"/>
      <c r="O235" s="26"/>
      <c r="P235" s="26"/>
      <c r="Q235" s="26"/>
      <c r="R235" s="26"/>
      <c r="S235" s="26"/>
    </row>
    <row r="236" spans="2:19" s="16" customFormat="1" x14ac:dyDescent="0.35">
      <c r="B236" s="24" t="s">
        <v>238</v>
      </c>
      <c r="C236" s="19" t="s">
        <v>239</v>
      </c>
      <c r="D236" s="68"/>
      <c r="E236" s="98"/>
      <c r="F236" s="260"/>
      <c r="G236" s="191"/>
      <c r="H236" s="26"/>
      <c r="I236" s="26"/>
      <c r="J236" s="26"/>
      <c r="K236" s="26"/>
      <c r="L236" s="26"/>
      <c r="M236" s="26"/>
      <c r="N236" s="26"/>
      <c r="O236" s="26"/>
      <c r="P236" s="26"/>
      <c r="Q236" s="26"/>
      <c r="R236" s="26"/>
      <c r="S236" s="26"/>
    </row>
    <row r="237" spans="2:19" s="16" customFormat="1" x14ac:dyDescent="0.35">
      <c r="B237" s="24" t="s">
        <v>240</v>
      </c>
      <c r="C237" s="23" t="s">
        <v>241</v>
      </c>
      <c r="D237" s="68"/>
      <c r="E237" s="98"/>
      <c r="F237" s="260"/>
      <c r="G237" s="191"/>
      <c r="H237" s="26"/>
      <c r="I237" s="26"/>
      <c r="J237" s="26"/>
      <c r="K237" s="26"/>
      <c r="L237" s="26"/>
      <c r="M237" s="26"/>
      <c r="N237" s="26"/>
      <c r="O237" s="26"/>
      <c r="P237" s="26"/>
      <c r="Q237" s="26"/>
      <c r="R237" s="26"/>
      <c r="S237" s="26"/>
    </row>
    <row r="238" spans="2:19" s="16" customFormat="1" x14ac:dyDescent="0.35">
      <c r="B238" s="24" t="s">
        <v>242</v>
      </c>
      <c r="C238" s="23" t="s">
        <v>243</v>
      </c>
      <c r="D238" s="68" t="s">
        <v>79</v>
      </c>
      <c r="E238" s="54">
        <v>12</v>
      </c>
      <c r="F238" s="260"/>
      <c r="G238" s="191"/>
      <c r="H238" s="26"/>
      <c r="I238" s="26"/>
      <c r="J238" s="26"/>
      <c r="K238" s="26"/>
      <c r="L238" s="26"/>
      <c r="M238" s="26"/>
      <c r="N238" s="26"/>
      <c r="O238" s="26"/>
      <c r="P238" s="26"/>
      <c r="Q238" s="26"/>
      <c r="R238" s="26"/>
      <c r="S238" s="26"/>
    </row>
    <row r="239" spans="2:19" s="16" customFormat="1" x14ac:dyDescent="0.35">
      <c r="B239" s="24" t="s">
        <v>244</v>
      </c>
      <c r="C239" s="23" t="s">
        <v>245</v>
      </c>
      <c r="D239" s="68" t="s">
        <v>79</v>
      </c>
      <c r="E239" s="54">
        <v>45</v>
      </c>
      <c r="F239" s="260"/>
      <c r="G239" s="191"/>
      <c r="H239" s="26"/>
      <c r="I239" s="26"/>
      <c r="J239" s="26"/>
      <c r="K239" s="26"/>
      <c r="L239" s="26"/>
      <c r="M239" s="26"/>
      <c r="N239" s="26"/>
      <c r="O239" s="26"/>
      <c r="P239" s="26"/>
      <c r="Q239" s="26"/>
      <c r="R239" s="26"/>
      <c r="S239" s="26"/>
    </row>
    <row r="240" spans="2:19" s="16" customFormat="1" x14ac:dyDescent="0.35">
      <c r="B240" s="24" t="s">
        <v>246</v>
      </c>
      <c r="C240" s="23" t="s">
        <v>247</v>
      </c>
      <c r="D240" s="68" t="s">
        <v>10</v>
      </c>
      <c r="E240" s="54">
        <v>14</v>
      </c>
      <c r="F240" s="260"/>
      <c r="G240" s="191"/>
      <c r="H240" s="26"/>
      <c r="I240" s="26"/>
      <c r="J240" s="26"/>
      <c r="K240" s="26"/>
      <c r="L240" s="26"/>
      <c r="M240" s="26"/>
      <c r="N240" s="26"/>
      <c r="O240" s="26"/>
      <c r="P240" s="26"/>
      <c r="Q240" s="26"/>
      <c r="R240" s="26"/>
      <c r="S240" s="26"/>
    </row>
    <row r="241" spans="2:19" s="16" customFormat="1" x14ac:dyDescent="0.35">
      <c r="B241" s="24" t="s">
        <v>248</v>
      </c>
      <c r="C241" s="23" t="s">
        <v>249</v>
      </c>
      <c r="D241" s="68" t="s">
        <v>10</v>
      </c>
      <c r="E241" s="54">
        <v>14</v>
      </c>
      <c r="F241" s="260"/>
      <c r="G241" s="191"/>
      <c r="H241" s="26"/>
      <c r="I241" s="26"/>
      <c r="J241" s="26"/>
      <c r="K241" s="26"/>
      <c r="L241" s="26"/>
      <c r="M241" s="26"/>
      <c r="N241" s="26"/>
      <c r="O241" s="26"/>
      <c r="P241" s="26"/>
      <c r="Q241" s="26"/>
      <c r="R241" s="26"/>
      <c r="S241" s="26"/>
    </row>
    <row r="242" spans="2:19" s="16" customFormat="1" x14ac:dyDescent="0.35">
      <c r="B242" s="20"/>
      <c r="C242" s="19" t="s">
        <v>250</v>
      </c>
      <c r="D242" s="68"/>
      <c r="E242" s="98"/>
      <c r="F242" s="260"/>
      <c r="G242" s="191"/>
      <c r="H242" s="26"/>
      <c r="I242" s="26"/>
      <c r="J242" s="26"/>
      <c r="K242" s="26"/>
      <c r="L242" s="26"/>
      <c r="M242" s="26"/>
      <c r="N242" s="26"/>
      <c r="O242" s="26"/>
      <c r="P242" s="26"/>
      <c r="Q242" s="26"/>
      <c r="R242" s="26"/>
      <c r="S242" s="26"/>
    </row>
    <row r="243" spans="2:19" s="16" customFormat="1" x14ac:dyDescent="0.35">
      <c r="B243" s="20"/>
      <c r="C243" s="19" t="s">
        <v>251</v>
      </c>
      <c r="D243" s="68"/>
      <c r="E243" s="98"/>
      <c r="F243" s="260"/>
      <c r="G243" s="191"/>
      <c r="H243" s="26"/>
      <c r="I243" s="26"/>
      <c r="J243" s="26"/>
      <c r="K243" s="26"/>
      <c r="L243" s="26"/>
      <c r="M243" s="26"/>
      <c r="N243" s="26"/>
      <c r="O243" s="26"/>
      <c r="P243" s="26"/>
      <c r="Q243" s="26"/>
      <c r="R243" s="26"/>
      <c r="S243" s="26"/>
    </row>
    <row r="244" spans="2:19" s="16" customFormat="1" x14ac:dyDescent="0.35">
      <c r="B244" s="24" t="s">
        <v>252</v>
      </c>
      <c r="C244" s="23" t="s">
        <v>253</v>
      </c>
      <c r="D244" s="68" t="s">
        <v>10</v>
      </c>
      <c r="E244" s="54">
        <f>14+16</f>
        <v>30</v>
      </c>
      <c r="F244" s="260"/>
      <c r="G244" s="191"/>
      <c r="H244" s="26"/>
      <c r="I244" s="26"/>
      <c r="J244" s="26"/>
      <c r="K244" s="26"/>
      <c r="L244" s="26"/>
      <c r="M244" s="26"/>
      <c r="N244" s="26"/>
      <c r="O244" s="26"/>
      <c r="P244" s="26"/>
      <c r="Q244" s="26"/>
      <c r="R244" s="26"/>
      <c r="S244" s="26"/>
    </row>
    <row r="245" spans="2:19" s="16" customFormat="1" x14ac:dyDescent="0.35">
      <c r="B245" s="24" t="s">
        <v>254</v>
      </c>
      <c r="C245" s="23" t="s">
        <v>255</v>
      </c>
      <c r="D245" s="68" t="s">
        <v>10</v>
      </c>
      <c r="E245" s="54">
        <v>30</v>
      </c>
      <c r="F245" s="260"/>
      <c r="G245" s="191"/>
      <c r="H245" s="26"/>
      <c r="I245" s="26"/>
      <c r="J245" s="26"/>
      <c r="K245" s="26"/>
      <c r="L245" s="26"/>
      <c r="M245" s="26"/>
      <c r="N245" s="26"/>
      <c r="O245" s="26"/>
      <c r="P245" s="26"/>
      <c r="Q245" s="26"/>
      <c r="R245" s="26"/>
      <c r="S245" s="26"/>
    </row>
    <row r="246" spans="2:19" s="16" customFormat="1" x14ac:dyDescent="0.35">
      <c r="B246" s="24" t="s">
        <v>256</v>
      </c>
      <c r="C246" s="23" t="s">
        <v>257</v>
      </c>
      <c r="D246" s="68" t="s">
        <v>10</v>
      </c>
      <c r="E246" s="54">
        <v>11</v>
      </c>
      <c r="F246" s="260"/>
      <c r="G246" s="191"/>
      <c r="H246" s="26"/>
      <c r="I246" s="26"/>
      <c r="J246" s="26"/>
      <c r="K246" s="26"/>
      <c r="L246" s="26"/>
      <c r="M246" s="26"/>
      <c r="N246" s="26"/>
      <c r="O246" s="26"/>
      <c r="P246" s="26"/>
      <c r="Q246" s="26"/>
      <c r="R246" s="26"/>
      <c r="S246" s="26"/>
    </row>
    <row r="247" spans="2:19" s="16" customFormat="1" x14ac:dyDescent="0.35">
      <c r="B247" s="24" t="s">
        <v>258</v>
      </c>
      <c r="C247" s="100" t="s">
        <v>259</v>
      </c>
      <c r="D247" s="68" t="s">
        <v>10</v>
      </c>
      <c r="E247" s="54">
        <v>3</v>
      </c>
      <c r="F247" s="260"/>
      <c r="G247" s="191"/>
      <c r="H247" s="26"/>
      <c r="I247" s="26"/>
      <c r="J247" s="26"/>
      <c r="K247" s="26"/>
      <c r="L247" s="26"/>
      <c r="M247" s="26"/>
      <c r="N247" s="26"/>
      <c r="O247" s="26"/>
      <c r="P247" s="26"/>
      <c r="Q247" s="26"/>
      <c r="R247" s="26"/>
      <c r="S247" s="26"/>
    </row>
    <row r="248" spans="2:19" s="16" customFormat="1" x14ac:dyDescent="0.35">
      <c r="B248" s="24"/>
      <c r="C248" s="100"/>
      <c r="D248" s="68"/>
      <c r="E248" s="98"/>
      <c r="F248" s="189"/>
      <c r="G248" s="191"/>
      <c r="H248" s="26"/>
      <c r="I248" s="26"/>
      <c r="J248" s="26"/>
      <c r="K248" s="26"/>
      <c r="L248" s="26"/>
      <c r="M248" s="26"/>
      <c r="N248" s="26"/>
      <c r="O248" s="26"/>
      <c r="P248" s="26"/>
      <c r="Q248" s="26"/>
      <c r="R248" s="26"/>
      <c r="S248" s="26"/>
    </row>
    <row r="249" spans="2:19" s="16" customFormat="1" x14ac:dyDescent="0.35">
      <c r="B249" s="24"/>
      <c r="C249" s="101" t="s">
        <v>260</v>
      </c>
      <c r="D249" s="68"/>
      <c r="E249" s="98"/>
      <c r="F249" s="189"/>
      <c r="G249" s="191"/>
      <c r="H249" s="26"/>
      <c r="I249" s="26"/>
      <c r="J249" s="26"/>
      <c r="K249" s="26"/>
      <c r="L249" s="26"/>
      <c r="M249" s="26"/>
      <c r="N249" s="26"/>
      <c r="O249" s="26"/>
      <c r="P249" s="26"/>
      <c r="Q249" s="26"/>
      <c r="R249" s="26"/>
      <c r="S249" s="26"/>
    </row>
    <row r="250" spans="2:19" s="16" customFormat="1" x14ac:dyDescent="0.35">
      <c r="B250" s="24"/>
      <c r="C250" s="101" t="s">
        <v>261</v>
      </c>
      <c r="D250" s="68"/>
      <c r="E250" s="98"/>
      <c r="F250" s="189"/>
      <c r="G250" s="191"/>
      <c r="H250" s="26"/>
      <c r="I250" s="26"/>
      <c r="J250" s="26"/>
      <c r="K250" s="26"/>
      <c r="L250" s="26"/>
      <c r="M250" s="26"/>
      <c r="N250" s="26"/>
      <c r="O250" s="26"/>
      <c r="P250" s="26"/>
      <c r="Q250" s="26"/>
      <c r="R250" s="26"/>
      <c r="S250" s="26"/>
    </row>
    <row r="251" spans="2:19" s="16" customFormat="1" ht="29" x14ac:dyDescent="0.35">
      <c r="B251" s="24" t="s">
        <v>262</v>
      </c>
      <c r="C251" s="100" t="s">
        <v>263</v>
      </c>
      <c r="D251" s="68" t="s">
        <v>10</v>
      </c>
      <c r="E251" s="54">
        <v>9</v>
      </c>
      <c r="F251" s="260"/>
      <c r="G251" s="191"/>
      <c r="H251" s="26"/>
      <c r="I251" s="26"/>
      <c r="J251" s="26"/>
      <c r="K251" s="26"/>
      <c r="L251" s="26"/>
      <c r="M251" s="26"/>
      <c r="N251" s="26"/>
      <c r="O251" s="26"/>
      <c r="P251" s="26"/>
      <c r="Q251" s="26"/>
      <c r="R251" s="26"/>
      <c r="S251" s="26"/>
    </row>
    <row r="252" spans="2:19" s="16" customFormat="1" ht="29" x14ac:dyDescent="0.35">
      <c r="B252" s="24" t="s">
        <v>264</v>
      </c>
      <c r="C252" s="100" t="s">
        <v>265</v>
      </c>
      <c r="D252" s="68" t="s">
        <v>10</v>
      </c>
      <c r="E252" s="54">
        <f>13</f>
        <v>13</v>
      </c>
      <c r="F252" s="260"/>
      <c r="G252" s="191"/>
      <c r="H252" s="26"/>
      <c r="I252" s="26"/>
      <c r="J252" s="26"/>
      <c r="K252" s="26"/>
      <c r="L252" s="26"/>
      <c r="M252" s="26"/>
      <c r="N252" s="26"/>
      <c r="O252" s="26"/>
      <c r="P252" s="26"/>
      <c r="Q252" s="26"/>
      <c r="R252" s="26"/>
      <c r="S252" s="26"/>
    </row>
    <row r="253" spans="2:19" s="16" customFormat="1" x14ac:dyDescent="0.35">
      <c r="B253" s="24"/>
      <c r="C253" s="19"/>
      <c r="D253" s="68"/>
      <c r="E253" s="54"/>
      <c r="F253" s="189"/>
      <c r="G253" s="191"/>
      <c r="H253" s="26"/>
      <c r="I253" s="26"/>
      <c r="J253" s="26"/>
      <c r="K253" s="26"/>
      <c r="L253" s="26"/>
      <c r="M253" s="26"/>
      <c r="N253" s="26"/>
      <c r="O253" s="26"/>
      <c r="P253" s="26"/>
      <c r="Q253" s="26"/>
      <c r="R253" s="26"/>
      <c r="S253" s="26"/>
    </row>
    <row r="254" spans="2:19" s="16" customFormat="1" x14ac:dyDescent="0.35">
      <c r="B254" s="24"/>
      <c r="C254" s="19" t="s">
        <v>266</v>
      </c>
      <c r="D254" s="68"/>
      <c r="E254" s="54"/>
      <c r="F254" s="189"/>
      <c r="G254" s="191"/>
      <c r="H254" s="26"/>
      <c r="I254" s="26"/>
      <c r="J254" s="26"/>
      <c r="K254" s="26"/>
      <c r="L254" s="26"/>
      <c r="M254" s="26"/>
      <c r="N254" s="26"/>
      <c r="O254" s="26"/>
      <c r="P254" s="26"/>
      <c r="Q254" s="26"/>
      <c r="R254" s="26"/>
      <c r="S254" s="26"/>
    </row>
    <row r="255" spans="2:19" s="16" customFormat="1" ht="58" x14ac:dyDescent="0.35">
      <c r="B255" s="24" t="s">
        <v>267</v>
      </c>
      <c r="C255" s="100" t="s">
        <v>268</v>
      </c>
      <c r="D255" s="68" t="s">
        <v>269</v>
      </c>
      <c r="E255" s="54">
        <v>1</v>
      </c>
      <c r="F255" s="260"/>
      <c r="G255" s="191"/>
      <c r="H255" s="26"/>
      <c r="I255" s="26"/>
      <c r="J255" s="26"/>
      <c r="K255" s="26"/>
      <c r="L255" s="26"/>
      <c r="M255" s="26"/>
      <c r="N255" s="26"/>
      <c r="O255" s="26"/>
      <c r="P255" s="26"/>
      <c r="Q255" s="26"/>
      <c r="R255" s="26"/>
      <c r="S255" s="26"/>
    </row>
    <row r="256" spans="2:19" s="16" customFormat="1" x14ac:dyDescent="0.35">
      <c r="B256" s="24"/>
      <c r="C256" s="19"/>
      <c r="D256" s="68"/>
      <c r="E256" s="54"/>
      <c r="F256" s="189"/>
      <c r="G256" s="199"/>
      <c r="H256" s="73"/>
      <c r="I256" s="73"/>
      <c r="J256" s="73"/>
      <c r="K256" s="73"/>
      <c r="L256" s="73"/>
      <c r="M256" s="73"/>
      <c r="N256" s="73"/>
      <c r="O256" s="73"/>
      <c r="P256" s="73"/>
      <c r="Q256" s="73"/>
      <c r="R256" s="73"/>
      <c r="S256" s="73"/>
    </row>
    <row r="257" spans="2:19" s="16" customFormat="1" x14ac:dyDescent="0.35">
      <c r="B257" s="24"/>
      <c r="C257" s="19" t="s">
        <v>270</v>
      </c>
      <c r="D257" s="68"/>
      <c r="E257" s="54"/>
      <c r="F257" s="189"/>
      <c r="G257" s="199"/>
      <c r="H257" s="73"/>
      <c r="I257" s="73"/>
      <c r="J257" s="73"/>
      <c r="K257" s="73"/>
      <c r="L257" s="73"/>
      <c r="M257" s="73"/>
      <c r="N257" s="73"/>
      <c r="O257" s="73"/>
      <c r="P257" s="73"/>
      <c r="Q257" s="73"/>
      <c r="R257" s="73"/>
      <c r="S257" s="73"/>
    </row>
    <row r="258" spans="2:19" s="16" customFormat="1" ht="58" x14ac:dyDescent="0.35">
      <c r="B258" s="24" t="s">
        <v>271</v>
      </c>
      <c r="C258" s="100" t="s">
        <v>272</v>
      </c>
      <c r="D258" s="68" t="s">
        <v>269</v>
      </c>
      <c r="E258" s="54">
        <v>1</v>
      </c>
      <c r="F258" s="260"/>
      <c r="G258" s="199"/>
      <c r="H258" s="73"/>
      <c r="I258" s="73"/>
      <c r="J258" s="73"/>
      <c r="K258" s="73"/>
      <c r="L258" s="73"/>
      <c r="M258" s="73"/>
      <c r="N258" s="73"/>
      <c r="O258" s="73"/>
      <c r="P258" s="73"/>
      <c r="Q258" s="73"/>
      <c r="R258" s="73"/>
      <c r="S258" s="73"/>
    </row>
    <row r="259" spans="2:19" s="16" customFormat="1" x14ac:dyDescent="0.35">
      <c r="B259" s="17"/>
      <c r="C259" s="17"/>
      <c r="D259" s="77"/>
      <c r="E259" s="86"/>
      <c r="F259" s="194"/>
      <c r="G259" s="206"/>
      <c r="H259" s="73"/>
      <c r="I259" s="73"/>
      <c r="J259" s="73"/>
      <c r="K259" s="73"/>
      <c r="L259" s="73"/>
      <c r="M259" s="73"/>
      <c r="N259" s="73"/>
      <c r="O259" s="73"/>
      <c r="P259" s="73"/>
      <c r="Q259" s="73"/>
      <c r="R259" s="73"/>
      <c r="S259" s="73"/>
    </row>
    <row r="260" spans="2:19" s="16" customFormat="1" x14ac:dyDescent="0.35">
      <c r="B260" s="17"/>
      <c r="C260" s="17" t="s">
        <v>273</v>
      </c>
      <c r="D260" s="78"/>
      <c r="E260" s="86"/>
      <c r="F260" s="194"/>
      <c r="G260" s="194"/>
      <c r="H260" s="22"/>
      <c r="I260" s="22"/>
      <c r="J260" s="22"/>
      <c r="K260" s="22"/>
      <c r="L260" s="22"/>
      <c r="M260" s="22"/>
      <c r="N260" s="22"/>
      <c r="O260" s="22"/>
      <c r="P260" s="22"/>
      <c r="Q260" s="22"/>
      <c r="R260" s="22"/>
      <c r="S260" s="22"/>
    </row>
    <row r="261" spans="2:19" s="16" customFormat="1" x14ac:dyDescent="0.35">
      <c r="B261" s="17"/>
      <c r="C261" s="17"/>
      <c r="D261" s="78"/>
      <c r="E261" s="86"/>
      <c r="F261" s="194"/>
      <c r="G261" s="194"/>
      <c r="H261" s="22"/>
      <c r="I261" s="22"/>
      <c r="J261" s="22"/>
      <c r="K261" s="22"/>
      <c r="L261" s="22"/>
      <c r="M261" s="22"/>
      <c r="N261" s="22"/>
      <c r="O261" s="22"/>
      <c r="P261" s="22"/>
      <c r="Q261" s="22"/>
      <c r="R261" s="22"/>
      <c r="S261" s="22"/>
    </row>
    <row r="262" spans="2:19" x14ac:dyDescent="0.35">
      <c r="B262" s="46"/>
      <c r="C262" s="46" t="s">
        <v>274</v>
      </c>
      <c r="E262" s="58"/>
      <c r="F262" s="195"/>
      <c r="G262" s="195"/>
      <c r="H262" s="26"/>
      <c r="I262" s="26"/>
      <c r="J262" s="26"/>
      <c r="K262" s="26"/>
      <c r="L262" s="26"/>
      <c r="M262" s="26"/>
      <c r="N262" s="26"/>
      <c r="O262" s="26"/>
      <c r="P262" s="26"/>
      <c r="Q262" s="26"/>
      <c r="R262" s="26"/>
      <c r="S262" s="26"/>
    </row>
    <row r="263" spans="2:19" x14ac:dyDescent="0.35">
      <c r="B263" s="46"/>
      <c r="C263" s="46" t="str">
        <f>C145</f>
        <v>Foundation and walling</v>
      </c>
      <c r="E263" s="58"/>
      <c r="F263" s="195"/>
      <c r="G263" s="195"/>
      <c r="H263" s="26"/>
      <c r="I263" s="26"/>
      <c r="J263" s="26"/>
      <c r="K263" s="26"/>
      <c r="L263" s="26"/>
      <c r="M263" s="26"/>
      <c r="N263" s="26"/>
      <c r="O263" s="26"/>
      <c r="P263" s="26"/>
      <c r="Q263" s="26"/>
      <c r="R263" s="26"/>
      <c r="S263" s="26"/>
    </row>
    <row r="264" spans="2:19" x14ac:dyDescent="0.35">
      <c r="B264" s="46"/>
      <c r="C264" s="46"/>
      <c r="E264" s="58"/>
      <c r="F264" s="195"/>
      <c r="G264" s="195"/>
      <c r="H264" s="26"/>
      <c r="I264" s="26"/>
      <c r="J264" s="26"/>
      <c r="K264" s="26"/>
      <c r="L264" s="26"/>
      <c r="M264" s="26"/>
      <c r="N264" s="26"/>
      <c r="O264" s="26"/>
      <c r="P264" s="26"/>
      <c r="Q264" s="26"/>
      <c r="R264" s="26"/>
      <c r="S264" s="26"/>
    </row>
    <row r="265" spans="2:19" x14ac:dyDescent="0.35">
      <c r="B265" s="46"/>
      <c r="C265" s="46" t="str">
        <f>C162</f>
        <v>Roof structure</v>
      </c>
      <c r="E265" s="58"/>
      <c r="F265" s="195"/>
      <c r="G265" s="195"/>
      <c r="H265" s="26"/>
      <c r="I265" s="26"/>
      <c r="J265" s="26"/>
      <c r="K265" s="26"/>
      <c r="L265" s="26"/>
      <c r="M265" s="26"/>
      <c r="N265" s="26"/>
      <c r="O265" s="26"/>
      <c r="P265" s="26"/>
      <c r="Q265" s="26"/>
      <c r="R265" s="26"/>
      <c r="S265" s="26"/>
    </row>
    <row r="266" spans="2:19" x14ac:dyDescent="0.35">
      <c r="B266" s="46"/>
      <c r="C266" s="46"/>
      <c r="E266" s="58"/>
      <c r="F266" s="195"/>
      <c r="G266" s="195"/>
      <c r="H266" s="26"/>
      <c r="I266" s="26"/>
      <c r="J266" s="26"/>
      <c r="K266" s="26"/>
      <c r="L266" s="26"/>
      <c r="M266" s="26"/>
      <c r="N266" s="26"/>
      <c r="O266" s="26"/>
      <c r="P266" s="26"/>
      <c r="Q266" s="26"/>
      <c r="R266" s="26"/>
      <c r="S266" s="26"/>
    </row>
    <row r="267" spans="2:19" x14ac:dyDescent="0.35">
      <c r="B267" s="46"/>
      <c r="C267" s="46" t="str">
        <f>C190</f>
        <v>Finishing</v>
      </c>
      <c r="E267" s="58"/>
      <c r="F267" s="195"/>
      <c r="G267" s="195"/>
      <c r="H267" s="26"/>
      <c r="I267" s="26"/>
      <c r="J267" s="26"/>
      <c r="K267" s="26"/>
      <c r="L267" s="26"/>
      <c r="M267" s="26"/>
      <c r="N267" s="26"/>
      <c r="O267" s="26"/>
      <c r="P267" s="26"/>
      <c r="Q267" s="26"/>
      <c r="R267" s="26"/>
      <c r="S267" s="26"/>
    </row>
    <row r="268" spans="2:19" x14ac:dyDescent="0.35">
      <c r="B268" s="46"/>
      <c r="C268" s="46"/>
      <c r="E268" s="58"/>
      <c r="F268" s="195"/>
      <c r="G268" s="195"/>
      <c r="H268" s="26"/>
      <c r="I268" s="26"/>
      <c r="J268" s="26"/>
      <c r="K268" s="26"/>
      <c r="L268" s="26"/>
      <c r="M268" s="26"/>
      <c r="N268" s="26"/>
      <c r="O268" s="26"/>
      <c r="P268" s="26"/>
      <c r="Q268" s="26"/>
      <c r="R268" s="26"/>
      <c r="S268" s="26"/>
    </row>
    <row r="269" spans="2:19" x14ac:dyDescent="0.35">
      <c r="B269" s="46"/>
      <c r="C269" s="46" t="str">
        <f>C198</f>
        <v xml:space="preserve">Plumbing and Sanitary Installation </v>
      </c>
      <c r="E269" s="58"/>
      <c r="F269" s="195"/>
      <c r="G269" s="195"/>
      <c r="H269" s="26"/>
      <c r="I269" s="26"/>
      <c r="J269" s="26"/>
      <c r="K269" s="26"/>
      <c r="L269" s="26"/>
      <c r="M269" s="26"/>
      <c r="N269" s="26"/>
      <c r="O269" s="26"/>
      <c r="P269" s="26"/>
      <c r="Q269" s="26"/>
      <c r="R269" s="26"/>
      <c r="S269" s="26"/>
    </row>
    <row r="270" spans="2:19" x14ac:dyDescent="0.35">
      <c r="B270" s="46"/>
      <c r="C270" s="46"/>
      <c r="E270" s="58"/>
      <c r="F270" s="195"/>
      <c r="G270" s="195"/>
      <c r="H270" s="26"/>
      <c r="I270" s="26"/>
      <c r="J270" s="26"/>
      <c r="K270" s="26"/>
      <c r="L270" s="26"/>
      <c r="M270" s="26"/>
      <c r="N270" s="26"/>
      <c r="O270" s="26"/>
      <c r="P270" s="26"/>
      <c r="Q270" s="26"/>
      <c r="R270" s="26"/>
      <c r="S270" s="26"/>
    </row>
    <row r="271" spans="2:19" s="16" customFormat="1" x14ac:dyDescent="0.35">
      <c r="B271" s="17"/>
      <c r="C271" s="17" t="s">
        <v>275</v>
      </c>
      <c r="D271" s="64"/>
      <c r="E271" s="86"/>
      <c r="F271" s="194"/>
      <c r="G271" s="194"/>
      <c r="H271" s="22"/>
      <c r="I271" s="22"/>
      <c r="J271" s="22"/>
      <c r="K271" s="22"/>
      <c r="L271" s="22"/>
      <c r="M271" s="22"/>
      <c r="N271" s="22"/>
      <c r="O271" s="22"/>
      <c r="P271" s="22"/>
      <c r="Q271" s="22"/>
      <c r="R271" s="22"/>
      <c r="S271" s="22"/>
    </row>
    <row r="272" spans="2:19" x14ac:dyDescent="0.35">
      <c r="B272" s="46"/>
      <c r="C272" s="46"/>
      <c r="E272" s="58"/>
      <c r="F272" s="195"/>
      <c r="G272" s="195"/>
      <c r="H272" s="26"/>
      <c r="I272" s="26"/>
      <c r="J272" s="26"/>
      <c r="K272" s="26"/>
      <c r="L272" s="26"/>
      <c r="M272" s="26"/>
      <c r="N272" s="26"/>
      <c r="O272" s="26"/>
      <c r="P272" s="26"/>
      <c r="Q272" s="26"/>
      <c r="R272" s="26"/>
      <c r="S272" s="26"/>
    </row>
    <row r="273" spans="1:63" s="89" customFormat="1" ht="29" x14ac:dyDescent="0.35">
      <c r="A273" s="88"/>
      <c r="B273" s="49">
        <v>8</v>
      </c>
      <c r="C273" s="28" t="s">
        <v>276</v>
      </c>
      <c r="D273" s="66"/>
      <c r="E273" s="30"/>
      <c r="F273" s="190"/>
      <c r="G273" s="190"/>
      <c r="H273" s="32"/>
      <c r="I273" s="32"/>
      <c r="J273" s="32"/>
      <c r="K273" s="32"/>
      <c r="L273" s="32"/>
      <c r="M273" s="32"/>
      <c r="N273" s="32"/>
      <c r="O273" s="32"/>
      <c r="P273" s="32"/>
      <c r="Q273" s="32"/>
      <c r="R273" s="32"/>
      <c r="S273" s="32"/>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row>
    <row r="274" spans="1:63" x14ac:dyDescent="0.35">
      <c r="B274" s="46"/>
      <c r="C274" s="46"/>
      <c r="E274" s="58"/>
      <c r="F274" s="195"/>
      <c r="G274" s="195"/>
      <c r="H274" s="26"/>
      <c r="I274" s="26"/>
      <c r="J274" s="26"/>
      <c r="K274" s="26"/>
      <c r="L274" s="26"/>
      <c r="M274" s="26"/>
      <c r="N274" s="26"/>
      <c r="O274" s="26"/>
      <c r="P274" s="26"/>
      <c r="Q274" s="26"/>
      <c r="R274" s="26"/>
      <c r="S274" s="26"/>
    </row>
    <row r="275" spans="1:63" x14ac:dyDescent="0.35">
      <c r="B275" s="152" t="s">
        <v>21</v>
      </c>
      <c r="C275" s="264" t="s">
        <v>277</v>
      </c>
      <c r="D275" s="153" t="s">
        <v>54</v>
      </c>
      <c r="E275" s="265">
        <f>ROUNDUP((3.14*3*3*1*1),0)</f>
        <v>29</v>
      </c>
      <c r="F275" s="191"/>
      <c r="G275" s="191"/>
      <c r="H275" s="26"/>
      <c r="I275" s="26"/>
      <c r="J275" s="26"/>
      <c r="K275" s="26"/>
      <c r="L275" s="26"/>
      <c r="M275" s="26"/>
      <c r="N275" s="26"/>
      <c r="O275" s="26"/>
      <c r="P275" s="26"/>
      <c r="Q275" s="26"/>
      <c r="R275" s="26"/>
      <c r="S275" s="26"/>
    </row>
    <row r="276" spans="1:63" x14ac:dyDescent="0.35">
      <c r="B276" s="24" t="s">
        <v>25</v>
      </c>
      <c r="C276" s="23" t="s">
        <v>278</v>
      </c>
      <c r="D276" s="153" t="s">
        <v>54</v>
      </c>
      <c r="E276" s="262">
        <f>ROUNDUP(3.05*4*0.6*1.5,0)</f>
        <v>11</v>
      </c>
      <c r="F276" s="191"/>
      <c r="G276" s="191"/>
      <c r="H276" s="26"/>
      <c r="I276" s="26"/>
      <c r="J276" s="26"/>
      <c r="K276" s="26"/>
      <c r="L276" s="26"/>
      <c r="M276" s="26"/>
      <c r="N276" s="26"/>
      <c r="O276" s="26"/>
      <c r="P276" s="26"/>
      <c r="Q276" s="26"/>
      <c r="R276" s="26"/>
      <c r="S276" s="26"/>
    </row>
    <row r="277" spans="1:63" ht="29" x14ac:dyDescent="0.35">
      <c r="B277" s="24" t="s">
        <v>28</v>
      </c>
      <c r="C277" s="23" t="s">
        <v>279</v>
      </c>
      <c r="D277" s="68" t="s">
        <v>64</v>
      </c>
      <c r="E277" s="262">
        <v>140</v>
      </c>
      <c r="F277" s="191"/>
      <c r="G277" s="191"/>
      <c r="H277" s="26"/>
      <c r="I277" s="26"/>
      <c r="J277" s="26"/>
      <c r="K277" s="26"/>
      <c r="L277" s="26"/>
      <c r="M277" s="26"/>
      <c r="N277" s="26"/>
      <c r="O277" s="26"/>
      <c r="P277" s="26"/>
      <c r="Q277" s="26"/>
      <c r="R277" s="26"/>
      <c r="S277" s="26"/>
    </row>
    <row r="278" spans="1:63" ht="29" x14ac:dyDescent="0.35">
      <c r="B278" s="24" t="s">
        <v>30</v>
      </c>
      <c r="C278" s="23" t="s">
        <v>280</v>
      </c>
      <c r="D278" s="68" t="s">
        <v>54</v>
      </c>
      <c r="E278" s="262">
        <f>ROUNDUP(1.3*1.3*0.05*4,0)</f>
        <v>1</v>
      </c>
      <c r="F278" s="191"/>
      <c r="G278" s="191"/>
      <c r="H278" s="26"/>
      <c r="I278" s="26"/>
      <c r="J278" s="26"/>
      <c r="K278" s="26"/>
      <c r="L278" s="26"/>
      <c r="M278" s="26"/>
      <c r="N278" s="26"/>
      <c r="O278" s="26"/>
      <c r="P278" s="26"/>
      <c r="Q278" s="26"/>
      <c r="R278" s="26"/>
      <c r="S278" s="26"/>
    </row>
    <row r="279" spans="1:63" ht="29" x14ac:dyDescent="0.35">
      <c r="B279" s="24" t="s">
        <v>32</v>
      </c>
      <c r="C279" s="23" t="s">
        <v>281</v>
      </c>
      <c r="D279" s="68" t="s">
        <v>54</v>
      </c>
      <c r="E279" s="262">
        <f>ROUNDUP(1.3*1.3*0.35*4+1.7*0.3*0.3*4,0)</f>
        <v>3</v>
      </c>
      <c r="F279" s="191"/>
      <c r="G279" s="191"/>
      <c r="H279" s="26"/>
      <c r="I279" s="26"/>
      <c r="J279" s="26"/>
      <c r="K279" s="26"/>
      <c r="L279" s="26"/>
      <c r="M279" s="26"/>
      <c r="N279" s="26"/>
      <c r="O279" s="26"/>
      <c r="P279" s="26"/>
      <c r="Q279" s="26"/>
      <c r="R279" s="26"/>
      <c r="S279" s="26"/>
    </row>
    <row r="280" spans="1:63" ht="29" x14ac:dyDescent="0.35">
      <c r="B280" s="24" t="s">
        <v>36</v>
      </c>
      <c r="C280" s="23" t="s">
        <v>282</v>
      </c>
      <c r="D280" s="68" t="s">
        <v>54</v>
      </c>
      <c r="E280" s="262">
        <f>ROUNDUP(3.6*3.6*0.1,0)</f>
        <v>2</v>
      </c>
      <c r="F280" s="191"/>
      <c r="G280" s="191"/>
      <c r="H280" s="26"/>
      <c r="I280" s="26"/>
      <c r="J280" s="26"/>
      <c r="K280" s="26"/>
      <c r="L280" s="26"/>
      <c r="M280" s="26"/>
      <c r="N280" s="26"/>
      <c r="O280" s="26"/>
      <c r="P280" s="26"/>
      <c r="Q280" s="26"/>
      <c r="R280" s="26"/>
      <c r="S280" s="26"/>
    </row>
    <row r="281" spans="1:63" ht="43.5" x14ac:dyDescent="0.35">
      <c r="B281" s="24" t="s">
        <v>39</v>
      </c>
      <c r="C281" s="23" t="s">
        <v>283</v>
      </c>
      <c r="D281" s="68" t="s">
        <v>54</v>
      </c>
      <c r="E281" s="262">
        <f>ROUNDUP(3.6*0.3*0.3*4+3.6*3.6*0.15,0)</f>
        <v>4</v>
      </c>
      <c r="F281" s="191"/>
      <c r="G281" s="191"/>
      <c r="H281" s="26"/>
      <c r="I281" s="26"/>
      <c r="J281" s="26"/>
      <c r="K281" s="26"/>
      <c r="L281" s="26"/>
      <c r="M281" s="26"/>
      <c r="N281" s="26"/>
      <c r="O281" s="26"/>
      <c r="P281" s="26"/>
      <c r="Q281" s="26"/>
      <c r="R281" s="26"/>
      <c r="S281" s="26"/>
    </row>
    <row r="282" spans="1:63" ht="29" x14ac:dyDescent="0.35">
      <c r="B282" s="24" t="s">
        <v>42</v>
      </c>
      <c r="C282" s="23" t="s">
        <v>284</v>
      </c>
      <c r="D282" s="148" t="s">
        <v>10</v>
      </c>
      <c r="E282" s="263">
        <v>1</v>
      </c>
      <c r="F282" s="191"/>
      <c r="G282" s="191"/>
      <c r="H282" s="26"/>
      <c r="I282" s="26"/>
      <c r="J282" s="26"/>
      <c r="K282" s="26"/>
      <c r="L282" s="26"/>
      <c r="M282" s="26"/>
      <c r="N282" s="26"/>
      <c r="O282" s="26"/>
      <c r="P282" s="26"/>
      <c r="Q282" s="26"/>
      <c r="R282" s="26"/>
      <c r="S282" s="26"/>
    </row>
    <row r="283" spans="1:63" ht="29" x14ac:dyDescent="0.35">
      <c r="B283" s="24" t="s">
        <v>44</v>
      </c>
      <c r="C283" s="23" t="s">
        <v>285</v>
      </c>
      <c r="D283" s="154" t="s">
        <v>10</v>
      </c>
      <c r="E283" s="263">
        <v>1</v>
      </c>
      <c r="F283" s="191"/>
      <c r="G283" s="191"/>
      <c r="H283" s="26"/>
      <c r="I283" s="26"/>
      <c r="J283" s="26"/>
      <c r="K283" s="26"/>
      <c r="L283" s="26"/>
      <c r="M283" s="26"/>
      <c r="N283" s="26"/>
      <c r="O283" s="26"/>
      <c r="P283" s="26"/>
      <c r="Q283" s="26"/>
      <c r="R283" s="26"/>
      <c r="S283" s="26"/>
    </row>
    <row r="284" spans="1:63" x14ac:dyDescent="0.35">
      <c r="B284" s="12"/>
      <c r="C284" s="46"/>
      <c r="E284" s="58"/>
      <c r="F284" s="195"/>
      <c r="G284" s="195"/>
      <c r="H284" s="26"/>
      <c r="I284" s="26"/>
      <c r="J284" s="26"/>
      <c r="K284" s="26"/>
      <c r="L284" s="26"/>
      <c r="M284" s="26"/>
      <c r="N284" s="26"/>
      <c r="O284" s="26"/>
      <c r="P284" s="26"/>
      <c r="Q284" s="26"/>
      <c r="R284" s="26"/>
      <c r="S284" s="26"/>
    </row>
    <row r="285" spans="1:63" x14ac:dyDescent="0.35">
      <c r="B285" s="148"/>
      <c r="C285" s="266" t="s">
        <v>286</v>
      </c>
      <c r="D285" s="148"/>
      <c r="E285" s="231"/>
      <c r="F285" s="245"/>
      <c r="G285" s="224"/>
      <c r="H285" s="26"/>
      <c r="I285" s="26"/>
      <c r="J285" s="26"/>
      <c r="K285" s="26"/>
      <c r="L285" s="26"/>
      <c r="M285" s="26"/>
      <c r="N285" s="26"/>
      <c r="O285" s="26"/>
      <c r="P285" s="26"/>
      <c r="Q285" s="26"/>
      <c r="R285" s="26"/>
      <c r="S285" s="26"/>
    </row>
    <row r="286" spans="1:63" ht="58" x14ac:dyDescent="0.35">
      <c r="B286" s="148" t="s">
        <v>66</v>
      </c>
      <c r="C286" s="267" t="s">
        <v>287</v>
      </c>
      <c r="D286" s="148" t="s">
        <v>79</v>
      </c>
      <c r="E286" s="231">
        <v>177.3</v>
      </c>
      <c r="F286" s="245"/>
      <c r="G286" s="224"/>
      <c r="H286" s="26"/>
      <c r="I286" s="26"/>
      <c r="J286" s="26"/>
      <c r="K286" s="26"/>
      <c r="L286" s="26"/>
      <c r="M286" s="26"/>
      <c r="N286" s="26"/>
      <c r="O286" s="26"/>
      <c r="P286" s="26"/>
      <c r="Q286" s="26"/>
      <c r="R286" s="26"/>
      <c r="S286" s="26"/>
    </row>
    <row r="287" spans="1:63" s="70" customFormat="1" ht="37.15" customHeight="1" x14ac:dyDescent="0.35">
      <c r="B287" s="68" t="s">
        <v>69</v>
      </c>
      <c r="C287" s="34" t="s">
        <v>288</v>
      </c>
      <c r="D287" s="68" t="s">
        <v>10</v>
      </c>
      <c r="E287" s="69">
        <v>2</v>
      </c>
      <c r="F287" s="191"/>
      <c r="G287" s="199"/>
      <c r="H287" s="73"/>
      <c r="I287" s="73"/>
      <c r="J287" s="73"/>
      <c r="K287" s="73"/>
      <c r="L287" s="73"/>
      <c r="M287" s="73"/>
      <c r="N287" s="73"/>
      <c r="O287" s="73"/>
      <c r="P287" s="73"/>
      <c r="Q287" s="73"/>
      <c r="R287" s="73"/>
      <c r="S287" s="73"/>
      <c r="AW287" s="9">
        <v>0.6</v>
      </c>
      <c r="AX287" s="48">
        <f>AW287*E287</f>
        <v>1.2</v>
      </c>
    </row>
    <row r="288" spans="1:63" s="16" customFormat="1" x14ac:dyDescent="0.35">
      <c r="B288" s="19"/>
      <c r="C288" s="19" t="s">
        <v>289</v>
      </c>
      <c r="D288" s="20"/>
      <c r="E288" s="21"/>
      <c r="F288" s="189"/>
      <c r="G288" s="189"/>
      <c r="H288" s="22"/>
      <c r="I288" s="22"/>
      <c r="J288" s="22"/>
      <c r="K288" s="22"/>
      <c r="L288" s="22"/>
      <c r="M288" s="22"/>
      <c r="N288" s="22"/>
      <c r="O288" s="22"/>
      <c r="P288" s="22"/>
      <c r="Q288" s="22"/>
      <c r="R288" s="22"/>
      <c r="S288" s="22"/>
    </row>
    <row r="289" spans="1:63" s="16" customFormat="1" x14ac:dyDescent="0.35">
      <c r="B289" s="17"/>
      <c r="C289" s="17"/>
      <c r="D289" s="77"/>
      <c r="E289" s="65"/>
      <c r="F289" s="194"/>
      <c r="G289" s="206"/>
      <c r="H289" s="73"/>
      <c r="I289" s="73"/>
      <c r="J289" s="73"/>
      <c r="K289" s="73"/>
      <c r="L289" s="73"/>
      <c r="M289" s="73"/>
      <c r="N289" s="73"/>
      <c r="O289" s="73"/>
      <c r="P289" s="73"/>
      <c r="Q289" s="73"/>
      <c r="R289" s="73"/>
      <c r="S289" s="73"/>
    </row>
    <row r="290" spans="1:63" s="105" customFormat="1" x14ac:dyDescent="0.35">
      <c r="A290" s="102"/>
      <c r="B290" s="103">
        <v>9</v>
      </c>
      <c r="C290" s="28" t="s">
        <v>290</v>
      </c>
      <c r="D290" s="96"/>
      <c r="E290" s="104"/>
      <c r="F290" s="207"/>
      <c r="G290" s="207"/>
      <c r="H290" s="97"/>
      <c r="I290" s="97"/>
      <c r="J290" s="97"/>
      <c r="K290" s="97"/>
      <c r="L290" s="97"/>
      <c r="M290" s="97"/>
      <c r="N290" s="97"/>
      <c r="O290" s="97"/>
      <c r="P290" s="97"/>
      <c r="Q290" s="97"/>
      <c r="R290" s="97"/>
      <c r="S290" s="97"/>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row>
    <row r="291" spans="1:63" s="70" customFormat="1" x14ac:dyDescent="0.35">
      <c r="B291" s="106"/>
      <c r="C291" s="46"/>
      <c r="D291" s="77"/>
      <c r="E291" s="107"/>
      <c r="F291" s="206"/>
      <c r="G291" s="206"/>
      <c r="H291" s="73"/>
      <c r="I291" s="73"/>
      <c r="J291" s="73"/>
      <c r="K291" s="73"/>
      <c r="L291" s="73"/>
      <c r="M291" s="73"/>
      <c r="N291" s="73"/>
      <c r="O291" s="73"/>
      <c r="P291" s="73"/>
      <c r="Q291" s="73"/>
      <c r="R291" s="73"/>
      <c r="S291" s="73"/>
    </row>
    <row r="292" spans="1:63" s="70" customFormat="1" x14ac:dyDescent="0.35">
      <c r="B292" s="68" t="s">
        <v>21</v>
      </c>
      <c r="C292" s="23" t="s">
        <v>291</v>
      </c>
      <c r="D292" s="68" t="s">
        <v>54</v>
      </c>
      <c r="E292" s="69">
        <v>2.5</v>
      </c>
      <c r="F292" s="245"/>
      <c r="G292" s="199"/>
      <c r="H292" s="73"/>
      <c r="I292" s="73"/>
      <c r="J292" s="73"/>
      <c r="K292" s="73"/>
      <c r="L292" s="73"/>
      <c r="M292" s="73"/>
      <c r="N292" s="73"/>
      <c r="O292" s="73"/>
      <c r="P292" s="73"/>
      <c r="Q292" s="73"/>
      <c r="R292" s="73"/>
      <c r="S292" s="73"/>
    </row>
    <row r="293" spans="1:63" s="70" customFormat="1" x14ac:dyDescent="0.35">
      <c r="B293" s="68" t="s">
        <v>25</v>
      </c>
      <c r="C293" s="23" t="s">
        <v>292</v>
      </c>
      <c r="D293" s="68" t="s">
        <v>54</v>
      </c>
      <c r="E293" s="69">
        <f>(1.5+1.4)*2*0.5*0.7</f>
        <v>2.0299999999999998</v>
      </c>
      <c r="F293" s="245"/>
      <c r="G293" s="199"/>
      <c r="H293" s="73"/>
      <c r="I293" s="73"/>
      <c r="J293" s="73"/>
      <c r="K293" s="73"/>
      <c r="L293" s="73"/>
      <c r="M293" s="73"/>
      <c r="N293" s="73"/>
      <c r="O293" s="73"/>
      <c r="P293" s="73"/>
      <c r="Q293" s="73"/>
      <c r="R293" s="73"/>
      <c r="S293" s="73"/>
    </row>
    <row r="294" spans="1:63" s="70" customFormat="1" ht="28" x14ac:dyDescent="0.35">
      <c r="B294" s="68" t="s">
        <v>28</v>
      </c>
      <c r="C294" s="268" t="s">
        <v>293</v>
      </c>
      <c r="D294" s="68" t="s">
        <v>64</v>
      </c>
      <c r="E294" s="69">
        <v>9.1519999999999992</v>
      </c>
      <c r="F294" s="245"/>
      <c r="G294" s="199"/>
      <c r="H294" s="73"/>
      <c r="I294" s="73"/>
      <c r="J294" s="73"/>
      <c r="K294" s="73"/>
      <c r="L294" s="73"/>
      <c r="M294" s="73"/>
      <c r="N294" s="73"/>
      <c r="O294" s="73"/>
      <c r="P294" s="73"/>
      <c r="Q294" s="73"/>
      <c r="R294" s="73"/>
      <c r="S294" s="73"/>
    </row>
    <row r="295" spans="1:63" s="70" customFormat="1" x14ac:dyDescent="0.35">
      <c r="B295" s="68" t="s">
        <v>30</v>
      </c>
      <c r="C295" s="23" t="s">
        <v>294</v>
      </c>
      <c r="D295" s="68" t="s">
        <v>54</v>
      </c>
      <c r="E295" s="69">
        <v>0.254</v>
      </c>
      <c r="F295" s="245"/>
      <c r="G295" s="199"/>
      <c r="H295" s="73"/>
      <c r="I295" s="73"/>
      <c r="J295" s="73"/>
      <c r="K295" s="73"/>
      <c r="L295" s="73"/>
      <c r="M295" s="73"/>
      <c r="N295" s="73"/>
      <c r="O295" s="73"/>
      <c r="P295" s="73"/>
      <c r="Q295" s="73"/>
      <c r="R295" s="73"/>
      <c r="S295" s="73"/>
    </row>
    <row r="296" spans="1:63" s="70" customFormat="1" x14ac:dyDescent="0.35">
      <c r="B296" s="68" t="s">
        <v>32</v>
      </c>
      <c r="C296" s="23" t="s">
        <v>295</v>
      </c>
      <c r="D296" s="68" t="s">
        <v>89</v>
      </c>
      <c r="E296" s="69">
        <f>ROUNDUP(36.4*3,0)</f>
        <v>110</v>
      </c>
      <c r="F296" s="245"/>
      <c r="G296" s="199"/>
      <c r="H296" s="73"/>
      <c r="I296" s="73"/>
      <c r="J296" s="73"/>
      <c r="K296" s="73"/>
      <c r="L296" s="73"/>
      <c r="M296" s="73"/>
      <c r="N296" s="73"/>
      <c r="O296" s="73"/>
      <c r="P296" s="73"/>
      <c r="Q296" s="73"/>
      <c r="R296" s="73"/>
      <c r="S296" s="73"/>
    </row>
    <row r="297" spans="1:63" s="70" customFormat="1" ht="29" x14ac:dyDescent="0.35">
      <c r="B297" s="68" t="s">
        <v>36</v>
      </c>
      <c r="C297" s="23" t="s">
        <v>296</v>
      </c>
      <c r="D297" s="68" t="s">
        <v>64</v>
      </c>
      <c r="E297" s="69">
        <v>4.2140000000000004</v>
      </c>
      <c r="F297" s="245"/>
      <c r="G297" s="199"/>
      <c r="H297" s="73"/>
      <c r="I297" s="73"/>
      <c r="J297" s="73"/>
      <c r="K297" s="73"/>
      <c r="L297" s="73"/>
      <c r="M297" s="73"/>
      <c r="N297" s="73"/>
      <c r="O297" s="73"/>
      <c r="P297" s="73"/>
      <c r="Q297" s="73"/>
      <c r="R297" s="73"/>
      <c r="S297" s="73"/>
    </row>
    <row r="298" spans="1:63" s="70" customFormat="1" x14ac:dyDescent="0.35">
      <c r="B298" s="68"/>
      <c r="C298" s="23"/>
      <c r="D298" s="68"/>
      <c r="E298" s="69"/>
      <c r="F298" s="245"/>
      <c r="G298" s="199"/>
      <c r="H298" s="73"/>
      <c r="I298" s="73"/>
      <c r="J298" s="73"/>
      <c r="K298" s="73"/>
      <c r="L298" s="73"/>
      <c r="M298" s="73"/>
      <c r="N298" s="73"/>
      <c r="O298" s="73"/>
      <c r="P298" s="73"/>
      <c r="Q298" s="73"/>
      <c r="R298" s="73"/>
      <c r="S298" s="73"/>
    </row>
    <row r="299" spans="1:63" s="70" customFormat="1" x14ac:dyDescent="0.35">
      <c r="B299" s="68"/>
      <c r="C299" s="19" t="s">
        <v>178</v>
      </c>
      <c r="D299" s="68"/>
      <c r="E299" s="69"/>
      <c r="F299" s="245"/>
      <c r="G299" s="199"/>
      <c r="H299" s="73"/>
      <c r="I299" s="73"/>
      <c r="J299" s="73"/>
      <c r="K299" s="73"/>
      <c r="L299" s="73"/>
      <c r="M299" s="73"/>
      <c r="N299" s="73"/>
      <c r="O299" s="73"/>
      <c r="P299" s="73"/>
      <c r="Q299" s="73"/>
      <c r="R299" s="73"/>
      <c r="S299" s="73"/>
    </row>
    <row r="300" spans="1:63" s="70" customFormat="1" ht="29" x14ac:dyDescent="0.35">
      <c r="B300" s="68" t="s">
        <v>39</v>
      </c>
      <c r="C300" s="23" t="s">
        <v>297</v>
      </c>
      <c r="D300" s="68" t="s">
        <v>64</v>
      </c>
      <c r="E300" s="69">
        <v>19.5</v>
      </c>
      <c r="F300" s="245"/>
      <c r="G300" s="199"/>
      <c r="H300" s="73"/>
      <c r="I300" s="73"/>
      <c r="J300" s="73"/>
      <c r="K300" s="73"/>
      <c r="L300" s="73"/>
      <c r="M300" s="73"/>
      <c r="N300" s="73"/>
      <c r="O300" s="73"/>
      <c r="P300" s="73"/>
      <c r="Q300" s="73"/>
      <c r="R300" s="73"/>
      <c r="S300" s="73"/>
    </row>
    <row r="301" spans="1:63" s="70" customFormat="1" x14ac:dyDescent="0.35">
      <c r="B301" s="68" t="s">
        <v>42</v>
      </c>
      <c r="C301" s="23" t="s">
        <v>298</v>
      </c>
      <c r="D301" s="68" t="s">
        <v>10</v>
      </c>
      <c r="E301" s="69">
        <v>1</v>
      </c>
      <c r="F301" s="245"/>
      <c r="G301" s="199"/>
      <c r="H301" s="73"/>
      <c r="I301" s="73"/>
      <c r="J301" s="73"/>
      <c r="K301" s="73"/>
      <c r="L301" s="73"/>
      <c r="M301" s="73"/>
      <c r="N301" s="73"/>
      <c r="O301" s="73"/>
      <c r="P301" s="73"/>
      <c r="Q301" s="73"/>
      <c r="R301" s="73"/>
      <c r="S301" s="73"/>
    </row>
    <row r="302" spans="1:63" s="70" customFormat="1" x14ac:dyDescent="0.35">
      <c r="B302" s="68" t="s">
        <v>44</v>
      </c>
      <c r="C302" s="23" t="s">
        <v>299</v>
      </c>
      <c r="D302" s="68" t="s">
        <v>10</v>
      </c>
      <c r="E302" s="69">
        <v>1</v>
      </c>
      <c r="F302" s="245"/>
      <c r="G302" s="199"/>
      <c r="H302" s="73"/>
      <c r="I302" s="73"/>
      <c r="J302" s="73"/>
      <c r="K302" s="73"/>
      <c r="L302" s="73"/>
      <c r="M302" s="73"/>
      <c r="N302" s="73"/>
      <c r="O302" s="73"/>
      <c r="P302" s="73"/>
      <c r="Q302" s="73"/>
      <c r="R302" s="73"/>
      <c r="S302" s="73"/>
    </row>
    <row r="303" spans="1:63" s="70" customFormat="1" x14ac:dyDescent="0.35">
      <c r="B303" s="68" t="s">
        <v>66</v>
      </c>
      <c r="C303" s="23" t="s">
        <v>300</v>
      </c>
      <c r="D303" s="68" t="s">
        <v>10</v>
      </c>
      <c r="E303" s="69">
        <v>1</v>
      </c>
      <c r="F303" s="245"/>
      <c r="G303" s="199"/>
      <c r="H303" s="73"/>
      <c r="I303" s="73"/>
      <c r="J303" s="73"/>
      <c r="K303" s="73"/>
      <c r="L303" s="73"/>
      <c r="M303" s="73"/>
      <c r="N303" s="73"/>
      <c r="O303" s="73"/>
      <c r="P303" s="73"/>
      <c r="Q303" s="73"/>
      <c r="R303" s="73"/>
      <c r="S303" s="73"/>
    </row>
    <row r="304" spans="1:63" s="70" customFormat="1" x14ac:dyDescent="0.35">
      <c r="B304" s="106"/>
      <c r="C304" s="17" t="s">
        <v>301</v>
      </c>
      <c r="D304" s="77"/>
      <c r="E304" s="107"/>
      <c r="F304" s="206"/>
      <c r="G304" s="208"/>
      <c r="H304" s="95"/>
      <c r="I304" s="95"/>
      <c r="J304" s="95"/>
      <c r="K304" s="95"/>
      <c r="L304" s="95"/>
      <c r="M304" s="95"/>
      <c r="N304" s="95"/>
      <c r="O304" s="95"/>
      <c r="P304" s="95"/>
      <c r="Q304" s="95"/>
      <c r="R304" s="95"/>
      <c r="S304" s="95"/>
    </row>
    <row r="305" spans="1:63" s="70" customFormat="1" x14ac:dyDescent="0.35">
      <c r="B305" s="106"/>
      <c r="C305" s="46"/>
      <c r="D305" s="77"/>
      <c r="E305" s="107"/>
      <c r="F305" s="206"/>
      <c r="G305" s="206"/>
      <c r="H305" s="73"/>
      <c r="I305" s="73"/>
      <c r="J305" s="73"/>
      <c r="K305" s="73"/>
      <c r="L305" s="73"/>
      <c r="M305" s="73"/>
      <c r="N305" s="73"/>
      <c r="O305" s="73"/>
      <c r="P305" s="73"/>
      <c r="Q305" s="73"/>
      <c r="R305" s="73"/>
      <c r="S305" s="73"/>
    </row>
    <row r="306" spans="1:63" s="105" customFormat="1" x14ac:dyDescent="0.35">
      <c r="A306" s="102"/>
      <c r="B306" s="103">
        <v>10</v>
      </c>
      <c r="C306" s="28" t="s">
        <v>302</v>
      </c>
      <c r="D306" s="96"/>
      <c r="E306" s="104"/>
      <c r="F306" s="207"/>
      <c r="G306" s="207"/>
      <c r="H306" s="97"/>
      <c r="I306" s="97"/>
      <c r="J306" s="97"/>
      <c r="K306" s="97"/>
      <c r="L306" s="97"/>
      <c r="M306" s="97"/>
      <c r="N306" s="97"/>
      <c r="O306" s="97"/>
      <c r="P306" s="97"/>
      <c r="Q306" s="97"/>
      <c r="R306" s="97"/>
      <c r="S306" s="97"/>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row>
    <row r="307" spans="1:63" s="70" customFormat="1" x14ac:dyDescent="0.35">
      <c r="B307" s="106"/>
      <c r="C307" s="46"/>
      <c r="D307" s="77"/>
      <c r="E307" s="107"/>
      <c r="F307" s="206"/>
      <c r="G307" s="206"/>
      <c r="H307" s="73"/>
      <c r="I307" s="73"/>
      <c r="J307" s="73"/>
      <c r="K307" s="73"/>
      <c r="L307" s="73"/>
      <c r="M307" s="73"/>
      <c r="N307" s="73"/>
      <c r="O307" s="73"/>
      <c r="P307" s="73"/>
      <c r="Q307" s="73"/>
      <c r="R307" s="73"/>
      <c r="S307" s="73"/>
    </row>
    <row r="308" spans="1:63" s="70" customFormat="1" x14ac:dyDescent="0.35">
      <c r="B308" s="68" t="s">
        <v>21</v>
      </c>
      <c r="C308" s="23" t="s">
        <v>303</v>
      </c>
      <c r="D308" s="68" t="s">
        <v>54</v>
      </c>
      <c r="E308" s="69">
        <v>4</v>
      </c>
      <c r="F308" s="245"/>
      <c r="G308" s="199"/>
      <c r="H308" s="73"/>
      <c r="I308" s="73"/>
      <c r="J308" s="73"/>
      <c r="K308" s="73"/>
      <c r="L308" s="73"/>
      <c r="M308" s="73"/>
      <c r="N308" s="73"/>
      <c r="O308" s="73"/>
      <c r="P308" s="73"/>
      <c r="Q308" s="73"/>
      <c r="R308" s="73"/>
      <c r="S308" s="73"/>
    </row>
    <row r="309" spans="1:63" s="70" customFormat="1" ht="29" x14ac:dyDescent="0.35">
      <c r="B309" s="68" t="s">
        <v>25</v>
      </c>
      <c r="C309" s="23" t="s">
        <v>304</v>
      </c>
      <c r="D309" s="68" t="s">
        <v>54</v>
      </c>
      <c r="E309" s="69">
        <v>8</v>
      </c>
      <c r="F309" s="245"/>
      <c r="G309" s="199"/>
      <c r="H309" s="73"/>
      <c r="I309" s="73"/>
      <c r="J309" s="73"/>
      <c r="K309" s="73"/>
      <c r="L309" s="73"/>
      <c r="M309" s="73"/>
      <c r="N309" s="73"/>
      <c r="O309" s="73"/>
      <c r="P309" s="73"/>
      <c r="Q309" s="73"/>
      <c r="R309" s="73"/>
      <c r="S309" s="73"/>
    </row>
    <row r="310" spans="1:63" s="70" customFormat="1" x14ac:dyDescent="0.35">
      <c r="B310" s="68" t="s">
        <v>28</v>
      </c>
      <c r="C310" s="23" t="s">
        <v>305</v>
      </c>
      <c r="D310" s="68" t="s">
        <v>64</v>
      </c>
      <c r="E310" s="69">
        <f>0.6*45</f>
        <v>27</v>
      </c>
      <c r="F310" s="245"/>
      <c r="G310" s="199"/>
      <c r="H310" s="73"/>
      <c r="I310" s="73"/>
      <c r="J310" s="73"/>
      <c r="K310" s="73"/>
      <c r="L310" s="73"/>
      <c r="M310" s="73"/>
      <c r="N310" s="73"/>
      <c r="O310" s="73"/>
      <c r="P310" s="73"/>
      <c r="Q310" s="73"/>
      <c r="R310" s="73"/>
      <c r="S310" s="73"/>
    </row>
    <row r="311" spans="1:63" s="70" customFormat="1" ht="29" x14ac:dyDescent="0.35">
      <c r="B311" s="68" t="s">
        <v>30</v>
      </c>
      <c r="C311" s="23" t="s">
        <v>306</v>
      </c>
      <c r="D311" s="68" t="s">
        <v>54</v>
      </c>
      <c r="E311" s="69">
        <v>1</v>
      </c>
      <c r="F311" s="245"/>
      <c r="G311" s="199"/>
      <c r="H311" s="73"/>
      <c r="I311" s="73"/>
      <c r="J311" s="73"/>
      <c r="K311" s="73"/>
      <c r="L311" s="73"/>
      <c r="M311" s="73"/>
      <c r="N311" s="73"/>
      <c r="O311" s="73"/>
      <c r="P311" s="73"/>
      <c r="Q311" s="73"/>
      <c r="R311" s="73"/>
      <c r="S311" s="73"/>
    </row>
    <row r="312" spans="1:63" s="70" customFormat="1" ht="29" x14ac:dyDescent="0.35">
      <c r="B312" s="68" t="s">
        <v>32</v>
      </c>
      <c r="C312" s="23" t="s">
        <v>307</v>
      </c>
      <c r="D312" s="68" t="s">
        <v>54</v>
      </c>
      <c r="E312" s="69">
        <v>1</v>
      </c>
      <c r="F312" s="245"/>
      <c r="G312" s="199"/>
      <c r="H312" s="73"/>
      <c r="I312" s="73"/>
      <c r="J312" s="73"/>
      <c r="K312" s="73"/>
      <c r="L312" s="73"/>
      <c r="M312" s="73"/>
      <c r="N312" s="73"/>
      <c r="O312" s="73"/>
      <c r="P312" s="73"/>
      <c r="Q312" s="73"/>
      <c r="R312" s="73"/>
      <c r="S312" s="73"/>
    </row>
    <row r="313" spans="1:63" s="70" customFormat="1" x14ac:dyDescent="0.35">
      <c r="B313" s="68" t="s">
        <v>36</v>
      </c>
      <c r="C313" s="23" t="s">
        <v>308</v>
      </c>
      <c r="D313" s="68" t="s">
        <v>64</v>
      </c>
      <c r="E313" s="69">
        <v>4</v>
      </c>
      <c r="F313" s="245"/>
      <c r="G313" s="199"/>
      <c r="H313" s="73"/>
      <c r="I313" s="73"/>
      <c r="J313" s="73"/>
      <c r="K313" s="73"/>
      <c r="L313" s="73"/>
      <c r="M313" s="73"/>
      <c r="N313" s="73"/>
      <c r="O313" s="73"/>
      <c r="P313" s="73"/>
      <c r="Q313" s="73"/>
      <c r="R313" s="73"/>
      <c r="S313" s="73"/>
    </row>
    <row r="314" spans="1:63" s="108" customFormat="1" x14ac:dyDescent="0.35">
      <c r="B314" s="269"/>
      <c r="C314" s="101" t="s">
        <v>309</v>
      </c>
      <c r="D314" s="270"/>
      <c r="E314" s="271"/>
      <c r="F314" s="272"/>
      <c r="G314" s="272"/>
      <c r="H314" s="109"/>
      <c r="I314" s="109"/>
      <c r="J314" s="109"/>
      <c r="K314" s="109"/>
      <c r="L314" s="109"/>
      <c r="M314" s="109"/>
      <c r="N314" s="109"/>
      <c r="O314" s="109"/>
      <c r="P314" s="109"/>
      <c r="Q314" s="109"/>
      <c r="R314" s="109"/>
      <c r="S314" s="109"/>
    </row>
    <row r="315" spans="1:63" s="70" customFormat="1" x14ac:dyDescent="0.35">
      <c r="B315" s="106"/>
      <c r="C315" s="46"/>
      <c r="D315" s="77"/>
      <c r="E315" s="107"/>
      <c r="F315" s="206"/>
      <c r="G315" s="206"/>
      <c r="H315" s="73"/>
      <c r="I315" s="73"/>
      <c r="J315" s="73"/>
      <c r="K315" s="73"/>
      <c r="L315" s="73"/>
      <c r="M315" s="73"/>
      <c r="N315" s="73"/>
      <c r="O315" s="73"/>
      <c r="P315" s="73"/>
      <c r="Q315" s="73"/>
      <c r="R315" s="73"/>
      <c r="S315" s="73"/>
    </row>
    <row r="316" spans="1:63" s="105" customFormat="1" x14ac:dyDescent="0.35">
      <c r="A316" s="102"/>
      <c r="B316" s="110">
        <v>11</v>
      </c>
      <c r="C316" s="147" t="s">
        <v>310</v>
      </c>
      <c r="D316" s="111"/>
      <c r="E316" s="112"/>
      <c r="F316" s="209"/>
      <c r="G316" s="209"/>
      <c r="H316" s="97"/>
      <c r="I316" s="97"/>
      <c r="J316" s="97"/>
      <c r="K316" s="97"/>
      <c r="L316" s="97"/>
      <c r="M316" s="97"/>
      <c r="N316" s="97"/>
      <c r="O316" s="97"/>
      <c r="P316" s="97"/>
      <c r="Q316" s="97"/>
      <c r="R316" s="97"/>
      <c r="S316" s="97"/>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row>
    <row r="317" spans="1:63" s="70" customFormat="1" ht="58" x14ac:dyDescent="0.35">
      <c r="B317" s="68" t="s">
        <v>21</v>
      </c>
      <c r="C317" s="23" t="s">
        <v>311</v>
      </c>
      <c r="D317" s="68" t="s">
        <v>10</v>
      </c>
      <c r="E317" s="69">
        <v>15</v>
      </c>
      <c r="F317" s="245"/>
      <c r="G317" s="199"/>
      <c r="H317" s="73"/>
      <c r="I317" s="73"/>
      <c r="J317" s="73"/>
      <c r="K317" s="73"/>
      <c r="L317" s="73"/>
      <c r="M317" s="73"/>
      <c r="N317" s="73"/>
      <c r="O317" s="73"/>
      <c r="P317" s="73"/>
      <c r="Q317" s="73"/>
      <c r="R317" s="73"/>
      <c r="S317" s="73"/>
    </row>
    <row r="318" spans="1:63" s="16" customFormat="1" x14ac:dyDescent="0.35">
      <c r="B318" s="19"/>
      <c r="C318" s="19" t="s">
        <v>312</v>
      </c>
      <c r="D318" s="20"/>
      <c r="E318" s="21"/>
      <c r="F318" s="189"/>
      <c r="G318" s="189"/>
      <c r="H318" s="22"/>
      <c r="I318" s="22"/>
      <c r="J318" s="22"/>
      <c r="K318" s="22"/>
      <c r="L318" s="22"/>
      <c r="M318" s="22"/>
      <c r="N318" s="22"/>
      <c r="O318" s="22"/>
      <c r="P318" s="22"/>
      <c r="Q318" s="22"/>
      <c r="R318" s="22"/>
      <c r="S318" s="22"/>
    </row>
    <row r="319" spans="1:63" x14ac:dyDescent="0.35">
      <c r="B319" s="46"/>
      <c r="C319" s="46"/>
      <c r="F319" s="195"/>
      <c r="G319" s="195"/>
      <c r="H319" s="26"/>
      <c r="I319" s="26"/>
      <c r="J319" s="26"/>
      <c r="K319" s="26"/>
      <c r="L319" s="26"/>
      <c r="M319" s="26"/>
      <c r="N319" s="26"/>
      <c r="O319" s="26"/>
      <c r="P319" s="26"/>
      <c r="Q319" s="26"/>
      <c r="R319" s="26"/>
      <c r="S319" s="26"/>
    </row>
    <row r="320" spans="1:63" s="89" customFormat="1" x14ac:dyDescent="0.35">
      <c r="A320" s="88"/>
      <c r="B320" s="49">
        <v>12</v>
      </c>
      <c r="C320" s="28" t="s">
        <v>313</v>
      </c>
      <c r="D320" s="66"/>
      <c r="E320" s="30"/>
      <c r="F320" s="190"/>
      <c r="G320" s="190"/>
      <c r="H320" s="32"/>
      <c r="I320" s="32"/>
      <c r="J320" s="32"/>
      <c r="K320" s="32"/>
      <c r="L320" s="32"/>
      <c r="M320" s="32"/>
      <c r="N320" s="32"/>
      <c r="O320" s="32"/>
      <c r="P320" s="32"/>
      <c r="Q320" s="32"/>
      <c r="R320" s="32"/>
      <c r="S320" s="32"/>
      <c r="T320" s="88"/>
      <c r="U320" s="88"/>
      <c r="V320" s="88"/>
      <c r="W320" s="88"/>
      <c r="X320" s="88"/>
      <c r="Y320" s="88"/>
      <c r="Z320" s="88"/>
      <c r="AA320" s="88"/>
      <c r="AB320" s="88"/>
      <c r="AC320" s="88"/>
      <c r="AD320" s="88"/>
      <c r="AE320" s="88"/>
      <c r="AF320" s="88"/>
      <c r="AG320" s="88"/>
      <c r="AH320" s="88"/>
      <c r="AI320" s="88"/>
      <c r="AJ320" s="88"/>
      <c r="AK320" s="88"/>
      <c r="AL320" s="88"/>
      <c r="AM320" s="88"/>
      <c r="AN320" s="88"/>
      <c r="AO320" s="88"/>
      <c r="AP320" s="88"/>
      <c r="AQ320" s="88"/>
      <c r="AR320" s="88"/>
      <c r="AS320" s="88"/>
      <c r="AT320" s="88"/>
      <c r="AU320" s="88"/>
      <c r="AV320" s="88"/>
      <c r="AW320" s="88"/>
      <c r="AX320" s="88"/>
      <c r="AY320" s="88"/>
      <c r="AZ320" s="88"/>
      <c r="BA320" s="88"/>
      <c r="BB320" s="88"/>
      <c r="BC320" s="88"/>
      <c r="BD320" s="88"/>
      <c r="BE320" s="88"/>
      <c r="BF320" s="88"/>
      <c r="BG320" s="88"/>
      <c r="BH320" s="88"/>
      <c r="BI320" s="88"/>
      <c r="BJ320" s="88"/>
      <c r="BK320" s="88"/>
    </row>
    <row r="321" spans="2:19" x14ac:dyDescent="0.35">
      <c r="B321" s="46"/>
      <c r="C321" s="17"/>
      <c r="F321" s="195"/>
      <c r="G321" s="195"/>
      <c r="H321" s="26"/>
      <c r="I321" s="26"/>
      <c r="J321" s="26"/>
      <c r="K321" s="26"/>
      <c r="L321" s="26"/>
      <c r="M321" s="26"/>
      <c r="N321" s="26"/>
      <c r="O321" s="26"/>
      <c r="P321" s="26"/>
      <c r="Q321" s="26"/>
      <c r="R321" s="26"/>
      <c r="S321" s="26"/>
    </row>
    <row r="322" spans="2:19" x14ac:dyDescent="0.35">
      <c r="B322" s="24" t="s">
        <v>21</v>
      </c>
      <c r="C322" s="55" t="s">
        <v>314</v>
      </c>
      <c r="D322" s="68" t="s">
        <v>54</v>
      </c>
      <c r="E322" s="25">
        <v>22.5</v>
      </c>
      <c r="F322" s="245"/>
      <c r="G322" s="191"/>
      <c r="H322" s="26"/>
      <c r="I322" s="26"/>
      <c r="J322" s="26"/>
      <c r="K322" s="26"/>
      <c r="L322" s="26"/>
      <c r="M322" s="26"/>
      <c r="N322" s="26"/>
      <c r="O322" s="26"/>
      <c r="P322" s="26"/>
      <c r="Q322" s="26"/>
      <c r="R322" s="26"/>
      <c r="S322" s="26"/>
    </row>
    <row r="323" spans="2:19" ht="29" x14ac:dyDescent="0.35">
      <c r="B323" s="24" t="s">
        <v>25</v>
      </c>
      <c r="C323" s="23" t="s">
        <v>315</v>
      </c>
      <c r="D323" s="68" t="s">
        <v>54</v>
      </c>
      <c r="E323" s="25">
        <v>4.05</v>
      </c>
      <c r="F323" s="245"/>
      <c r="G323" s="191"/>
      <c r="H323" s="26"/>
      <c r="I323" s="26"/>
      <c r="J323" s="26"/>
      <c r="K323" s="26"/>
      <c r="L323" s="26"/>
      <c r="M323" s="26"/>
      <c r="N323" s="26"/>
      <c r="O323" s="26"/>
      <c r="P323" s="26"/>
      <c r="Q323" s="26"/>
      <c r="R323" s="26"/>
      <c r="S323" s="26"/>
    </row>
    <row r="324" spans="2:19" ht="29" x14ac:dyDescent="0.35">
      <c r="B324" s="24" t="s">
        <v>28</v>
      </c>
      <c r="C324" s="23" t="s">
        <v>316</v>
      </c>
      <c r="D324" s="68" t="s">
        <v>10</v>
      </c>
      <c r="E324" s="25">
        <v>100</v>
      </c>
      <c r="F324" s="245"/>
      <c r="G324" s="191"/>
      <c r="H324" s="26"/>
      <c r="I324" s="26"/>
      <c r="J324" s="26"/>
      <c r="K324" s="26"/>
      <c r="L324" s="26"/>
      <c r="M324" s="26"/>
      <c r="N324" s="26"/>
      <c r="O324" s="26"/>
      <c r="P324" s="26"/>
      <c r="Q324" s="26"/>
      <c r="R324" s="26"/>
      <c r="S324" s="26"/>
    </row>
    <row r="325" spans="2:19" ht="43.5" x14ac:dyDescent="0.35">
      <c r="B325" s="24" t="s">
        <v>30</v>
      </c>
      <c r="C325" s="23" t="s">
        <v>317</v>
      </c>
      <c r="D325" s="68" t="s">
        <v>54</v>
      </c>
      <c r="E325" s="25">
        <v>7</v>
      </c>
      <c r="F325" s="245"/>
      <c r="G325" s="191"/>
      <c r="H325" s="26"/>
      <c r="I325" s="26"/>
      <c r="J325" s="26"/>
      <c r="K325" s="26"/>
      <c r="L325" s="26"/>
      <c r="M325" s="26"/>
      <c r="N325" s="26"/>
      <c r="O325" s="26"/>
      <c r="P325" s="26"/>
      <c r="Q325" s="26"/>
      <c r="R325" s="26"/>
      <c r="S325" s="26"/>
    </row>
    <row r="326" spans="2:19" ht="29" x14ac:dyDescent="0.35">
      <c r="B326" s="24" t="s">
        <v>32</v>
      </c>
      <c r="C326" s="23" t="s">
        <v>318</v>
      </c>
      <c r="D326" s="68" t="s">
        <v>54</v>
      </c>
      <c r="E326" s="25">
        <v>38</v>
      </c>
      <c r="F326" s="245"/>
      <c r="G326" s="191"/>
      <c r="H326" s="26"/>
      <c r="I326" s="26"/>
      <c r="J326" s="26"/>
      <c r="K326" s="26"/>
      <c r="L326" s="26"/>
      <c r="M326" s="26"/>
      <c r="N326" s="26"/>
      <c r="O326" s="26"/>
      <c r="P326" s="26"/>
      <c r="Q326" s="26"/>
      <c r="R326" s="26"/>
      <c r="S326" s="26"/>
    </row>
    <row r="327" spans="2:19" ht="43.5" x14ac:dyDescent="0.35">
      <c r="B327" s="24" t="s">
        <v>36</v>
      </c>
      <c r="C327" s="23" t="s">
        <v>319</v>
      </c>
      <c r="D327" s="68" t="s">
        <v>54</v>
      </c>
      <c r="E327" s="25">
        <v>60</v>
      </c>
      <c r="F327" s="245"/>
      <c r="G327" s="191"/>
      <c r="H327" s="26"/>
      <c r="I327" s="26"/>
      <c r="J327" s="26"/>
      <c r="K327" s="26"/>
      <c r="L327" s="26"/>
      <c r="M327" s="26"/>
      <c r="N327" s="26"/>
      <c r="O327" s="26"/>
      <c r="P327" s="26"/>
      <c r="Q327" s="26"/>
      <c r="R327" s="26"/>
      <c r="S327" s="26"/>
    </row>
    <row r="328" spans="2:19" ht="29" x14ac:dyDescent="0.35">
      <c r="B328" s="24" t="s">
        <v>39</v>
      </c>
      <c r="C328" s="23" t="s">
        <v>320</v>
      </c>
      <c r="D328" s="68" t="s">
        <v>79</v>
      </c>
      <c r="E328" s="25">
        <v>200</v>
      </c>
      <c r="F328" s="245"/>
      <c r="G328" s="191"/>
      <c r="H328" s="26"/>
      <c r="I328" s="26"/>
      <c r="J328" s="26"/>
      <c r="K328" s="26"/>
      <c r="L328" s="26"/>
      <c r="M328" s="26"/>
      <c r="N328" s="26"/>
      <c r="O328" s="26"/>
      <c r="P328" s="26"/>
      <c r="Q328" s="26"/>
      <c r="R328" s="26"/>
      <c r="S328" s="26"/>
    </row>
    <row r="329" spans="2:19" s="16" customFormat="1" x14ac:dyDescent="0.35">
      <c r="B329" s="17"/>
      <c r="C329" s="17" t="s">
        <v>321</v>
      </c>
      <c r="D329" s="64"/>
      <c r="E329" s="65"/>
      <c r="F329" s="194"/>
      <c r="G329" s="194"/>
      <c r="H329" s="22"/>
      <c r="I329" s="22"/>
      <c r="J329" s="22"/>
      <c r="K329" s="22"/>
      <c r="L329" s="22"/>
      <c r="M329" s="22"/>
      <c r="N329" s="22"/>
      <c r="O329" s="22"/>
      <c r="P329" s="22"/>
      <c r="Q329" s="22"/>
      <c r="R329" s="22"/>
      <c r="S329" s="22"/>
    </row>
    <row r="330" spans="2:19" s="16" customFormat="1" ht="15" thickBot="1" x14ac:dyDescent="0.4">
      <c r="B330" s="17"/>
      <c r="C330" s="17"/>
      <c r="D330" s="64"/>
      <c r="E330" s="65"/>
      <c r="F330" s="194"/>
      <c r="G330" s="194"/>
      <c r="H330" s="22"/>
      <c r="I330" s="22"/>
      <c r="J330" s="22"/>
      <c r="K330" s="22"/>
      <c r="L330" s="22"/>
      <c r="M330" s="22"/>
      <c r="N330" s="22"/>
      <c r="O330" s="22"/>
      <c r="P330" s="22"/>
      <c r="Q330" s="22"/>
      <c r="R330" s="22"/>
      <c r="S330" s="22"/>
    </row>
    <row r="331" spans="2:19" x14ac:dyDescent="0.35">
      <c r="B331" s="46"/>
      <c r="C331" s="113" t="s">
        <v>322</v>
      </c>
      <c r="D331" s="114"/>
      <c r="E331" s="115"/>
      <c r="F331" s="221"/>
      <c r="G331" s="210"/>
      <c r="H331" s="26"/>
      <c r="I331" s="26"/>
      <c r="J331" s="26"/>
      <c r="K331" s="26"/>
      <c r="L331" s="26"/>
      <c r="M331" s="26"/>
      <c r="N331" s="26"/>
      <c r="O331" s="26"/>
      <c r="P331" s="26"/>
      <c r="Q331" s="26"/>
      <c r="R331" s="26"/>
      <c r="S331" s="26"/>
    </row>
    <row r="332" spans="2:19" x14ac:dyDescent="0.35">
      <c r="B332" s="46"/>
      <c r="C332" s="116"/>
      <c r="F332" s="195"/>
      <c r="G332" s="211"/>
      <c r="H332" s="26"/>
      <c r="I332" s="26"/>
      <c r="J332" s="26"/>
      <c r="K332" s="26"/>
      <c r="L332" s="26"/>
      <c r="M332" s="26"/>
      <c r="N332" s="26"/>
      <c r="O332" s="26"/>
      <c r="P332" s="26"/>
      <c r="Q332" s="26"/>
      <c r="R332" s="26"/>
      <c r="S332" s="26"/>
    </row>
    <row r="333" spans="2:19" x14ac:dyDescent="0.35">
      <c r="B333" s="46"/>
      <c r="C333" s="116" t="str">
        <f>C141</f>
        <v xml:space="preserve"> SUM FOR 120 GIRL'S DORMITORY  </v>
      </c>
      <c r="F333" s="195"/>
      <c r="G333" s="211"/>
      <c r="H333" s="117"/>
      <c r="I333" s="117"/>
      <c r="J333" s="117"/>
      <c r="K333" s="117"/>
      <c r="L333" s="117"/>
      <c r="M333" s="117"/>
      <c r="N333" s="117"/>
      <c r="O333" s="117"/>
      <c r="P333" s="117"/>
      <c r="Q333" s="117"/>
      <c r="R333" s="117"/>
      <c r="S333" s="117"/>
    </row>
    <row r="334" spans="2:19" x14ac:dyDescent="0.35">
      <c r="B334" s="46"/>
      <c r="C334" s="116"/>
      <c r="F334" s="195"/>
      <c r="G334" s="211"/>
      <c r="H334" s="117"/>
      <c r="I334" s="117"/>
      <c r="J334" s="117"/>
      <c r="K334" s="117"/>
      <c r="L334" s="117"/>
      <c r="M334" s="117"/>
      <c r="N334" s="117"/>
      <c r="O334" s="117"/>
      <c r="P334" s="117"/>
      <c r="Q334" s="117"/>
      <c r="R334" s="117"/>
      <c r="S334" s="117"/>
    </row>
    <row r="335" spans="2:19" x14ac:dyDescent="0.35">
      <c r="B335" s="46"/>
      <c r="C335" s="116" t="str">
        <f>C271</f>
        <v xml:space="preserve">SUM TOILET AND LAUNDRY </v>
      </c>
      <c r="F335" s="195"/>
      <c r="G335" s="211"/>
      <c r="H335" s="117"/>
      <c r="I335" s="117"/>
      <c r="J335" s="117"/>
      <c r="K335" s="117"/>
      <c r="L335" s="117"/>
      <c r="M335" s="117"/>
      <c r="N335" s="117"/>
      <c r="O335" s="117"/>
      <c r="P335" s="117"/>
      <c r="Q335" s="117"/>
      <c r="R335" s="117"/>
      <c r="S335" s="117"/>
    </row>
    <row r="336" spans="2:19" x14ac:dyDescent="0.35">
      <c r="B336" s="46"/>
      <c r="C336" s="116"/>
      <c r="F336" s="195"/>
      <c r="G336" s="211"/>
      <c r="H336" s="117"/>
      <c r="I336" s="117"/>
      <c r="J336" s="117"/>
      <c r="K336" s="117"/>
      <c r="L336" s="117"/>
      <c r="M336" s="117"/>
      <c r="N336" s="117"/>
      <c r="O336" s="117"/>
      <c r="P336" s="117"/>
      <c r="Q336" s="117"/>
      <c r="R336" s="117"/>
      <c r="S336" s="117"/>
    </row>
    <row r="337" spans="2:19" x14ac:dyDescent="0.35">
      <c r="B337" s="46"/>
      <c r="C337" s="116" t="str">
        <f>C288</f>
        <v>TOTAL WATER TOWER</v>
      </c>
      <c r="F337" s="195"/>
      <c r="G337" s="211"/>
      <c r="H337" s="117"/>
      <c r="I337" s="117"/>
      <c r="J337" s="117"/>
      <c r="K337" s="117"/>
      <c r="L337" s="117"/>
      <c r="M337" s="117"/>
      <c r="N337" s="117"/>
      <c r="O337" s="117"/>
      <c r="P337" s="117"/>
      <c r="Q337" s="117"/>
      <c r="R337" s="117"/>
      <c r="S337" s="117"/>
    </row>
    <row r="338" spans="2:19" x14ac:dyDescent="0.35">
      <c r="B338" s="46"/>
      <c r="C338" s="116"/>
      <c r="F338" s="195"/>
      <c r="G338" s="211"/>
      <c r="H338" s="117"/>
      <c r="I338" s="117"/>
      <c r="J338" s="117"/>
      <c r="K338" s="117"/>
      <c r="L338" s="117"/>
      <c r="M338" s="117"/>
      <c r="N338" s="117"/>
      <c r="O338" s="117"/>
      <c r="P338" s="117"/>
      <c r="Q338" s="117"/>
      <c r="R338" s="117"/>
      <c r="S338" s="117"/>
    </row>
    <row r="339" spans="2:19" x14ac:dyDescent="0.35">
      <c r="B339" s="46"/>
      <c r="C339" s="116" t="str">
        <f>C304</f>
        <v>TOTAL INCINERATOR</v>
      </c>
      <c r="F339" s="195"/>
      <c r="G339" s="211"/>
      <c r="H339" s="117"/>
      <c r="I339" s="117"/>
      <c r="J339" s="117"/>
      <c r="K339" s="117"/>
      <c r="L339" s="117"/>
      <c r="M339" s="117"/>
      <c r="N339" s="117"/>
      <c r="O339" s="117"/>
      <c r="P339" s="117"/>
      <c r="Q339" s="117"/>
      <c r="R339" s="117"/>
      <c r="S339" s="117"/>
    </row>
    <row r="340" spans="2:19" x14ac:dyDescent="0.35">
      <c r="B340" s="46"/>
      <c r="C340" s="116"/>
      <c r="F340" s="195"/>
      <c r="G340" s="211"/>
      <c r="H340" s="117"/>
      <c r="I340" s="117"/>
      <c r="J340" s="117"/>
      <c r="K340" s="117"/>
      <c r="L340" s="117"/>
      <c r="M340" s="117"/>
      <c r="N340" s="117"/>
      <c r="O340" s="117"/>
      <c r="P340" s="117"/>
      <c r="Q340" s="117"/>
      <c r="R340" s="117"/>
      <c r="S340" s="117"/>
    </row>
    <row r="341" spans="2:19" x14ac:dyDescent="0.35">
      <c r="B341" s="46"/>
      <c r="C341" s="116" t="str">
        <f>C314</f>
        <v>TOTAL FENCE</v>
      </c>
      <c r="F341" s="195"/>
      <c r="G341" s="211"/>
      <c r="H341" s="117"/>
      <c r="I341" s="117"/>
      <c r="J341" s="117"/>
      <c r="K341" s="117"/>
      <c r="L341" s="117"/>
      <c r="M341" s="117"/>
      <c r="N341" s="117"/>
      <c r="O341" s="117"/>
      <c r="P341" s="117"/>
      <c r="Q341" s="117"/>
      <c r="R341" s="117"/>
      <c r="S341" s="117"/>
    </row>
    <row r="342" spans="2:19" x14ac:dyDescent="0.35">
      <c r="B342" s="46"/>
      <c r="C342" s="116"/>
      <c r="F342" s="195"/>
      <c r="G342" s="211"/>
      <c r="H342" s="117"/>
      <c r="I342" s="117"/>
      <c r="J342" s="117"/>
      <c r="K342" s="117"/>
      <c r="L342" s="117"/>
      <c r="M342" s="117"/>
      <c r="N342" s="117"/>
      <c r="O342" s="117"/>
      <c r="P342" s="117"/>
      <c r="Q342" s="117"/>
      <c r="R342" s="117"/>
      <c r="S342" s="117"/>
    </row>
    <row r="343" spans="2:19" x14ac:dyDescent="0.35">
      <c r="B343" s="46"/>
      <c r="C343" s="116" t="str">
        <f>C318</f>
        <v xml:space="preserve">TOTAL STREET SOLAR LIGHTINGS </v>
      </c>
      <c r="F343" s="195"/>
      <c r="G343" s="211"/>
      <c r="H343" s="117"/>
      <c r="I343" s="117"/>
      <c r="J343" s="117"/>
      <c r="K343" s="117"/>
      <c r="L343" s="117"/>
      <c r="M343" s="117"/>
      <c r="N343" s="117"/>
      <c r="O343" s="117"/>
      <c r="P343" s="117"/>
      <c r="Q343" s="117"/>
      <c r="R343" s="117"/>
      <c r="S343" s="117"/>
    </row>
    <row r="344" spans="2:19" x14ac:dyDescent="0.35">
      <c r="B344" s="46"/>
      <c r="C344" s="116"/>
      <c r="F344" s="195"/>
      <c r="G344" s="211"/>
      <c r="H344" s="117"/>
      <c r="I344" s="117"/>
      <c r="J344" s="117"/>
      <c r="K344" s="117"/>
      <c r="L344" s="117"/>
      <c r="M344" s="117"/>
      <c r="N344" s="117"/>
      <c r="O344" s="117"/>
      <c r="P344" s="117"/>
      <c r="Q344" s="117"/>
      <c r="R344" s="117"/>
      <c r="S344" s="117"/>
    </row>
    <row r="345" spans="2:19" x14ac:dyDescent="0.35">
      <c r="B345" s="46"/>
      <c r="C345" s="116" t="str">
        <f>C329</f>
        <v>TOTAL  LANDISCAPING</v>
      </c>
      <c r="F345" s="195"/>
      <c r="G345" s="211"/>
      <c r="H345" s="117"/>
      <c r="I345" s="117"/>
      <c r="J345" s="117"/>
      <c r="K345" s="117"/>
      <c r="L345" s="117"/>
      <c r="M345" s="117"/>
      <c r="N345" s="117"/>
      <c r="O345" s="117"/>
      <c r="P345" s="117"/>
      <c r="Q345" s="117"/>
      <c r="R345" s="117"/>
      <c r="S345" s="117"/>
    </row>
    <row r="346" spans="2:19" x14ac:dyDescent="0.35">
      <c r="B346" s="46"/>
      <c r="C346" s="116"/>
      <c r="F346" s="195"/>
      <c r="G346" s="211"/>
      <c r="H346" s="117"/>
      <c r="I346" s="117"/>
      <c r="J346" s="117"/>
      <c r="K346" s="117"/>
      <c r="L346" s="117"/>
      <c r="M346" s="117"/>
      <c r="N346" s="117"/>
      <c r="O346" s="117"/>
      <c r="P346" s="117"/>
      <c r="Q346" s="117"/>
      <c r="R346" s="117"/>
      <c r="S346" s="117"/>
    </row>
    <row r="347" spans="2:19" x14ac:dyDescent="0.35">
      <c r="B347" s="46"/>
      <c r="C347" s="116" t="s">
        <v>323</v>
      </c>
      <c r="F347" s="195"/>
      <c r="G347" s="211"/>
      <c r="H347" s="117"/>
      <c r="I347" s="117"/>
      <c r="J347" s="117"/>
      <c r="K347" s="117"/>
      <c r="L347" s="117"/>
      <c r="M347" s="117"/>
      <c r="N347" s="117"/>
      <c r="O347" s="117"/>
      <c r="P347" s="117"/>
      <c r="Q347" s="117"/>
      <c r="R347" s="117"/>
      <c r="S347" s="117"/>
    </row>
    <row r="348" spans="2:19" x14ac:dyDescent="0.35">
      <c r="B348" s="46"/>
      <c r="C348" s="116"/>
      <c r="F348" s="195"/>
      <c r="G348" s="211"/>
      <c r="H348" s="117"/>
      <c r="I348" s="117"/>
      <c r="J348" s="117"/>
      <c r="K348" s="117"/>
      <c r="L348" s="117"/>
      <c r="M348" s="117"/>
      <c r="N348" s="117"/>
      <c r="O348" s="117"/>
      <c r="P348" s="117"/>
      <c r="Q348" s="117"/>
      <c r="R348" s="117"/>
      <c r="S348" s="117"/>
    </row>
    <row r="349" spans="2:19" x14ac:dyDescent="0.35">
      <c r="B349" s="46"/>
      <c r="C349" s="116"/>
      <c r="F349" s="195"/>
      <c r="G349" s="211"/>
      <c r="H349" s="117"/>
      <c r="I349" s="117"/>
      <c r="J349" s="117"/>
      <c r="K349" s="117"/>
      <c r="L349" s="117"/>
      <c r="M349" s="117"/>
      <c r="N349" s="117"/>
      <c r="O349" s="117"/>
      <c r="P349" s="117"/>
      <c r="Q349" s="117"/>
      <c r="R349" s="117"/>
      <c r="S349" s="117"/>
    </row>
    <row r="350" spans="2:19" x14ac:dyDescent="0.35">
      <c r="B350" s="46"/>
      <c r="C350" s="116" t="s">
        <v>324</v>
      </c>
      <c r="F350" s="195"/>
      <c r="G350" s="211"/>
      <c r="H350" s="117"/>
      <c r="I350" s="117"/>
      <c r="J350" s="117"/>
      <c r="K350" s="117"/>
      <c r="L350" s="117"/>
      <c r="M350" s="117"/>
      <c r="N350" s="117"/>
      <c r="O350" s="117"/>
      <c r="P350" s="117"/>
      <c r="Q350" s="117"/>
      <c r="R350" s="117"/>
      <c r="S350" s="117"/>
    </row>
    <row r="351" spans="2:19" x14ac:dyDescent="0.35">
      <c r="B351" s="46"/>
      <c r="C351" s="116"/>
      <c r="F351" s="195"/>
      <c r="G351" s="211"/>
      <c r="H351" s="26"/>
      <c r="I351" s="26"/>
      <c r="J351" s="26"/>
      <c r="K351" s="26"/>
      <c r="L351" s="26"/>
      <c r="M351" s="26"/>
      <c r="N351" s="26"/>
      <c r="O351" s="26"/>
      <c r="P351" s="26"/>
      <c r="Q351" s="26"/>
      <c r="R351" s="26"/>
      <c r="S351" s="26"/>
    </row>
    <row r="352" spans="2:19" s="16" customFormat="1" ht="15" thickBot="1" x14ac:dyDescent="0.4">
      <c r="B352" s="17"/>
      <c r="C352" s="118" t="s">
        <v>325</v>
      </c>
      <c r="D352" s="119"/>
      <c r="E352" s="120"/>
      <c r="F352" s="222"/>
      <c r="G352" s="212"/>
      <c r="H352" s="22"/>
      <c r="I352" s="22"/>
      <c r="J352" s="22"/>
      <c r="K352" s="22"/>
      <c r="L352" s="22"/>
      <c r="M352" s="22"/>
      <c r="N352" s="22"/>
      <c r="O352" s="22"/>
      <c r="P352" s="22"/>
      <c r="Q352" s="22"/>
      <c r="R352" s="22"/>
      <c r="S352" s="22"/>
    </row>
    <row r="353" spans="2:19" x14ac:dyDescent="0.35">
      <c r="B353" s="46"/>
      <c r="C353" s="46"/>
      <c r="F353" s="195"/>
      <c r="G353" s="195"/>
      <c r="H353" s="26"/>
      <c r="I353" s="26"/>
      <c r="J353" s="26"/>
      <c r="K353" s="26"/>
      <c r="L353" s="26"/>
      <c r="M353" s="26"/>
      <c r="N353" s="26"/>
      <c r="O353" s="26"/>
      <c r="P353" s="26"/>
      <c r="Q353" s="26"/>
      <c r="R353" s="26"/>
      <c r="S353" s="26"/>
    </row>
    <row r="354" spans="2:19" x14ac:dyDescent="0.35">
      <c r="B354" s="46"/>
      <c r="C354" s="46"/>
      <c r="E354" s="343"/>
      <c r="F354" s="343"/>
      <c r="G354" s="343"/>
      <c r="H354" s="46"/>
      <c r="I354" s="46"/>
      <c r="J354" s="46"/>
      <c r="K354" s="46"/>
      <c r="L354" s="46"/>
      <c r="M354" s="46"/>
      <c r="N354" s="46"/>
      <c r="O354" s="46"/>
      <c r="P354" s="46"/>
      <c r="Q354" s="46"/>
      <c r="R354" s="46"/>
      <c r="S354" s="46"/>
    </row>
    <row r="355" spans="2:19" x14ac:dyDescent="0.35">
      <c r="B355" s="46"/>
      <c r="C355" s="46"/>
      <c r="E355" s="343"/>
      <c r="F355" s="343"/>
      <c r="G355" s="343"/>
      <c r="H355" s="46"/>
      <c r="I355" s="46"/>
      <c r="J355" s="46"/>
      <c r="K355" s="46"/>
      <c r="L355" s="46"/>
      <c r="M355" s="46"/>
      <c r="N355" s="46"/>
      <c r="O355" s="46"/>
      <c r="P355" s="46"/>
      <c r="Q355" s="46"/>
      <c r="R355" s="46"/>
      <c r="S355" s="46"/>
    </row>
    <row r="356" spans="2:19" x14ac:dyDescent="0.35">
      <c r="B356" s="46"/>
      <c r="C356" s="46"/>
      <c r="F356" s="195"/>
      <c r="G356" s="195"/>
      <c r="H356" s="26"/>
      <c r="I356" s="26"/>
      <c r="J356" s="26"/>
      <c r="K356" s="26"/>
      <c r="L356" s="26"/>
      <c r="M356" s="26"/>
      <c r="N356" s="26"/>
      <c r="O356" s="26"/>
      <c r="P356" s="26"/>
      <c r="Q356" s="26"/>
      <c r="R356" s="26"/>
      <c r="S356" s="26"/>
    </row>
    <row r="357" spans="2:19" x14ac:dyDescent="0.35">
      <c r="B357" s="46"/>
      <c r="C357" s="46"/>
      <c r="E357" s="343"/>
      <c r="F357" s="343"/>
      <c r="G357" s="195"/>
      <c r="H357" s="26"/>
      <c r="I357" s="26"/>
      <c r="J357" s="26"/>
      <c r="K357" s="26"/>
      <c r="L357" s="26"/>
      <c r="M357" s="26"/>
      <c r="N357" s="26"/>
      <c r="O357" s="26"/>
      <c r="P357" s="26"/>
      <c r="Q357" s="26"/>
      <c r="R357" s="26"/>
      <c r="S357" s="26"/>
    </row>
    <row r="358" spans="2:19" x14ac:dyDescent="0.35">
      <c r="B358" s="46"/>
      <c r="C358" s="46"/>
      <c r="F358" s="195"/>
      <c r="G358" s="195"/>
      <c r="H358" s="26"/>
      <c r="I358" s="26"/>
      <c r="J358" s="26"/>
      <c r="K358" s="26"/>
      <c r="L358" s="26"/>
      <c r="M358" s="26"/>
      <c r="N358" s="26"/>
      <c r="O358" s="26"/>
      <c r="P358" s="26"/>
      <c r="Q358" s="26"/>
      <c r="R358" s="26"/>
      <c r="S358" s="26"/>
    </row>
    <row r="359" spans="2:19" x14ac:dyDescent="0.35">
      <c r="B359" s="46"/>
      <c r="C359" s="46"/>
      <c r="E359" s="343"/>
      <c r="F359" s="343"/>
      <c r="G359" s="343"/>
      <c r="H359" s="46"/>
      <c r="I359" s="46"/>
      <c r="J359" s="46"/>
      <c r="K359" s="46"/>
      <c r="L359" s="46"/>
      <c r="M359" s="46"/>
      <c r="N359" s="46"/>
      <c r="O359" s="46"/>
      <c r="P359" s="46"/>
      <c r="Q359" s="46"/>
      <c r="R359" s="46"/>
      <c r="S359" s="46"/>
    </row>
    <row r="360" spans="2:19" x14ac:dyDescent="0.35">
      <c r="B360" s="46"/>
      <c r="C360" s="46"/>
      <c r="E360" s="343"/>
      <c r="F360" s="343"/>
      <c r="G360" s="343"/>
      <c r="H360" s="46"/>
      <c r="I360" s="46"/>
      <c r="J360" s="46"/>
      <c r="K360" s="46"/>
      <c r="L360" s="46"/>
      <c r="M360" s="46"/>
      <c r="N360" s="46"/>
      <c r="O360" s="46"/>
      <c r="P360" s="46"/>
      <c r="Q360" s="46"/>
      <c r="R360" s="46"/>
      <c r="S360" s="46"/>
    </row>
    <row r="361" spans="2:19" x14ac:dyDescent="0.35">
      <c r="B361" s="46"/>
      <c r="C361" s="46"/>
      <c r="F361" s="195"/>
      <c r="G361" s="195"/>
      <c r="H361" s="26"/>
      <c r="I361" s="26"/>
      <c r="J361" s="26"/>
      <c r="K361" s="26"/>
      <c r="L361" s="26"/>
      <c r="M361" s="26"/>
      <c r="N361" s="26"/>
      <c r="O361" s="26"/>
      <c r="P361" s="26"/>
      <c r="Q361" s="26"/>
      <c r="R361" s="26"/>
      <c r="S361" s="26"/>
    </row>
    <row r="362" spans="2:19" x14ac:dyDescent="0.35">
      <c r="B362" s="46"/>
      <c r="C362" s="46"/>
      <c r="E362" s="343"/>
      <c r="F362" s="343"/>
      <c r="G362" s="195"/>
      <c r="H362" s="26"/>
      <c r="I362" s="26"/>
      <c r="J362" s="26"/>
      <c r="K362" s="26"/>
      <c r="L362" s="26"/>
      <c r="M362" s="26"/>
      <c r="N362" s="26"/>
      <c r="O362" s="26"/>
      <c r="P362" s="26"/>
      <c r="Q362" s="26"/>
      <c r="R362" s="26"/>
      <c r="S362" s="26"/>
    </row>
    <row r="363" spans="2:19" x14ac:dyDescent="0.35">
      <c r="B363" s="46"/>
      <c r="C363" s="46"/>
      <c r="F363" s="195"/>
      <c r="G363" s="195"/>
      <c r="H363" s="26"/>
      <c r="I363" s="26"/>
      <c r="J363" s="26"/>
      <c r="K363" s="26"/>
      <c r="L363" s="26"/>
      <c r="M363" s="26"/>
      <c r="N363" s="26"/>
      <c r="O363" s="26"/>
      <c r="P363" s="26"/>
      <c r="Q363" s="26"/>
      <c r="R363" s="26"/>
      <c r="S363" s="26"/>
    </row>
    <row r="364" spans="2:19" x14ac:dyDescent="0.35">
      <c r="B364" s="46"/>
      <c r="C364" s="46"/>
      <c r="F364" s="195"/>
      <c r="G364" s="195"/>
      <c r="H364" s="26"/>
      <c r="I364" s="26"/>
      <c r="J364" s="26"/>
      <c r="K364" s="26"/>
      <c r="L364" s="26"/>
      <c r="M364" s="26"/>
      <c r="N364" s="26"/>
      <c r="O364" s="26"/>
      <c r="P364" s="26"/>
      <c r="Q364" s="26"/>
      <c r="R364" s="26"/>
      <c r="S364" s="26"/>
    </row>
    <row r="365" spans="2:19" x14ac:dyDescent="0.35">
      <c r="B365" s="46"/>
      <c r="C365" s="46"/>
      <c r="F365" s="195"/>
      <c r="G365" s="195"/>
      <c r="H365" s="26"/>
      <c r="I365" s="26"/>
      <c r="J365" s="26"/>
      <c r="K365" s="26"/>
      <c r="L365" s="26"/>
      <c r="M365" s="26"/>
      <c r="N365" s="26"/>
      <c r="O365" s="26"/>
      <c r="P365" s="26"/>
      <c r="Q365" s="26"/>
      <c r="R365" s="26"/>
      <c r="S365" s="26"/>
    </row>
    <row r="366" spans="2:19" x14ac:dyDescent="0.35">
      <c r="B366" s="46"/>
      <c r="C366" s="46"/>
      <c r="F366" s="195"/>
      <c r="G366" s="195"/>
      <c r="H366" s="26"/>
      <c r="I366" s="26"/>
      <c r="J366" s="26"/>
      <c r="K366" s="26"/>
      <c r="L366" s="26"/>
      <c r="M366" s="26"/>
      <c r="N366" s="26"/>
      <c r="O366" s="26"/>
      <c r="P366" s="26"/>
      <c r="Q366" s="26"/>
      <c r="R366" s="26"/>
      <c r="S366" s="26"/>
    </row>
    <row r="367" spans="2:19" x14ac:dyDescent="0.35">
      <c r="B367" s="46"/>
      <c r="C367" s="46"/>
      <c r="F367" s="195"/>
      <c r="G367" s="195"/>
      <c r="H367" s="26"/>
      <c r="I367" s="26"/>
      <c r="J367" s="26"/>
      <c r="K367" s="26"/>
      <c r="L367" s="26"/>
      <c r="M367" s="26"/>
      <c r="N367" s="26"/>
      <c r="O367" s="26"/>
      <c r="P367" s="26"/>
      <c r="Q367" s="26"/>
      <c r="R367" s="26"/>
      <c r="S367" s="26"/>
    </row>
  </sheetData>
  <mergeCells count="8">
    <mergeCell ref="E359:G359"/>
    <mergeCell ref="E360:G360"/>
    <mergeCell ref="E362:F362"/>
    <mergeCell ref="C2:G2"/>
    <mergeCell ref="B122:G122"/>
    <mergeCell ref="E354:G354"/>
    <mergeCell ref="E355:G355"/>
    <mergeCell ref="E357:F357"/>
  </mergeCells>
  <pageMargins left="0.70866141732283472" right="0.70866141732283472" top="0.55118110236220474" bottom="0.55118110236220474" header="0.31496062992125984" footer="0.31496062992125984"/>
  <pageSetup paperSize="9" scale="72" fitToHeight="0" orientation="portrait" r:id="rId1"/>
  <rowBreaks count="2" manualBreakCount="2">
    <brk id="81" min="1" max="6" man="1"/>
    <brk id="107"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6A37-5D74-4A65-8FDB-DFD057EF9915}">
  <sheetPr>
    <pageSetUpPr fitToPage="1"/>
  </sheetPr>
  <dimension ref="B1:G167"/>
  <sheetViews>
    <sheetView view="pageLayout" topLeftCell="A28" zoomScaleNormal="100" zoomScaleSheetLayoutView="100" workbookViewId="0">
      <selection activeCell="C28" sqref="C28"/>
    </sheetView>
  </sheetViews>
  <sheetFormatPr defaultColWidth="8.81640625" defaultRowHeight="14.5" x14ac:dyDescent="0.35"/>
  <cols>
    <col min="1" max="1" width="3.81640625" style="70" customWidth="1"/>
    <col min="2" max="2" width="6.26953125" style="322" customWidth="1"/>
    <col min="3" max="3" width="58" style="70" customWidth="1"/>
    <col min="4" max="4" width="6.7265625" style="70" customWidth="1"/>
    <col min="5" max="5" width="8.81640625" style="70"/>
    <col min="6" max="6" width="17.81640625" style="278" customWidth="1"/>
    <col min="7" max="7" width="20.54296875" style="278" customWidth="1"/>
    <col min="8" max="16384" width="8.81640625" style="70"/>
  </cols>
  <sheetData>
    <row r="1" spans="2:7" ht="50.5" customHeight="1" x14ac:dyDescent="0.35">
      <c r="B1" s="64"/>
      <c r="C1" s="345" t="s">
        <v>326</v>
      </c>
      <c r="D1" s="345"/>
      <c r="E1" s="345"/>
      <c r="F1" s="345"/>
      <c r="G1" s="345"/>
    </row>
    <row r="2" spans="2:7" x14ac:dyDescent="0.35">
      <c r="B2" s="64"/>
      <c r="C2" s="17" t="s">
        <v>327</v>
      </c>
      <c r="D2" s="17"/>
      <c r="E2" s="47"/>
      <c r="F2" s="194"/>
      <c r="G2" s="194"/>
    </row>
    <row r="3" spans="2:7" x14ac:dyDescent="0.35">
      <c r="B3" s="20" t="s">
        <v>27</v>
      </c>
      <c r="C3" s="19" t="s">
        <v>328</v>
      </c>
      <c r="D3" s="19" t="s">
        <v>329</v>
      </c>
      <c r="E3" s="19" t="s">
        <v>330</v>
      </c>
      <c r="F3" s="330" t="s">
        <v>331</v>
      </c>
      <c r="G3" s="189" t="s">
        <v>332</v>
      </c>
    </row>
    <row r="4" spans="2:7" x14ac:dyDescent="0.35">
      <c r="B4" s="81">
        <v>1</v>
      </c>
      <c r="C4" s="28" t="s">
        <v>153</v>
      </c>
      <c r="D4" s="28"/>
      <c r="E4" s="159"/>
      <c r="F4" s="201"/>
      <c r="G4" s="201"/>
    </row>
    <row r="5" spans="2:7" ht="20.5" customHeight="1" x14ac:dyDescent="0.35">
      <c r="B5" s="24" t="s">
        <v>21</v>
      </c>
      <c r="C5" s="23" t="s">
        <v>154</v>
      </c>
      <c r="D5" s="62" t="s">
        <v>54</v>
      </c>
      <c r="E5" s="63">
        <v>41</v>
      </c>
      <c r="F5" s="214"/>
      <c r="G5" s="191"/>
    </row>
    <row r="6" spans="2:7" x14ac:dyDescent="0.35">
      <c r="B6" s="24" t="s">
        <v>25</v>
      </c>
      <c r="C6" s="23" t="s">
        <v>155</v>
      </c>
      <c r="D6" s="62" t="s">
        <v>54</v>
      </c>
      <c r="E6" s="63">
        <v>43</v>
      </c>
      <c r="F6" s="214"/>
      <c r="G6" s="191"/>
    </row>
    <row r="7" spans="2:7" x14ac:dyDescent="0.35">
      <c r="B7" s="24" t="s">
        <v>28</v>
      </c>
      <c r="C7" s="23" t="s">
        <v>333</v>
      </c>
      <c r="D7" s="62" t="s">
        <v>54</v>
      </c>
      <c r="E7" s="63">
        <v>72</v>
      </c>
      <c r="F7" s="214"/>
      <c r="G7" s="191"/>
    </row>
    <row r="8" spans="2:7" ht="60.65" customHeight="1" x14ac:dyDescent="0.35">
      <c r="B8" s="24" t="s">
        <v>30</v>
      </c>
      <c r="C8" s="23" t="s">
        <v>94</v>
      </c>
      <c r="D8" s="62" t="s">
        <v>10</v>
      </c>
      <c r="E8" s="63">
        <v>2</v>
      </c>
      <c r="F8" s="214"/>
      <c r="G8" s="191"/>
    </row>
    <row r="9" spans="2:7" x14ac:dyDescent="0.35">
      <c r="B9" s="316" t="s">
        <v>32</v>
      </c>
      <c r="C9" s="160" t="s">
        <v>334</v>
      </c>
      <c r="D9" s="161" t="s">
        <v>64</v>
      </c>
      <c r="E9" s="162">
        <v>157.82</v>
      </c>
      <c r="F9" s="214"/>
      <c r="G9" s="244"/>
    </row>
    <row r="10" spans="2:7" x14ac:dyDescent="0.35">
      <c r="B10" s="317"/>
      <c r="C10" s="79"/>
      <c r="D10" s="163"/>
      <c r="E10" s="164"/>
      <c r="F10" s="273"/>
      <c r="G10" s="274"/>
    </row>
    <row r="11" spans="2:7" ht="16" x14ac:dyDescent="0.35">
      <c r="B11" s="318"/>
      <c r="C11" s="165" t="s">
        <v>83</v>
      </c>
      <c r="D11" s="166"/>
      <c r="E11" s="167"/>
      <c r="F11" s="275"/>
      <c r="G11" s="275"/>
    </row>
    <row r="12" spans="2:7" ht="32" x14ac:dyDescent="0.35">
      <c r="B12" s="318"/>
      <c r="C12" s="165" t="s">
        <v>84</v>
      </c>
      <c r="D12" s="166"/>
      <c r="E12" s="167"/>
      <c r="F12" s="275"/>
      <c r="G12" s="275"/>
    </row>
    <row r="13" spans="2:7" ht="16" x14ac:dyDescent="0.35">
      <c r="B13" s="319" t="s">
        <v>36</v>
      </c>
      <c r="C13" s="158" t="s">
        <v>158</v>
      </c>
      <c r="D13" s="156" t="s">
        <v>54</v>
      </c>
      <c r="E13" s="157">
        <v>2.2999999999999998</v>
      </c>
      <c r="F13" s="214"/>
      <c r="G13" s="276"/>
    </row>
    <row r="14" spans="2:7" ht="16" x14ac:dyDescent="0.35">
      <c r="B14" s="319"/>
      <c r="C14" s="158"/>
      <c r="D14" s="156"/>
      <c r="E14" s="157"/>
      <c r="F14" s="277"/>
      <c r="G14" s="276"/>
    </row>
    <row r="15" spans="2:7" ht="43.5" x14ac:dyDescent="0.35">
      <c r="B15" s="320"/>
      <c r="C15" s="139" t="s">
        <v>87</v>
      </c>
      <c r="D15" s="137"/>
      <c r="E15" s="138"/>
      <c r="F15" s="219"/>
      <c r="G15" s="203"/>
    </row>
    <row r="16" spans="2:7" x14ac:dyDescent="0.35">
      <c r="B16" s="320" t="s">
        <v>39</v>
      </c>
      <c r="C16" s="136" t="s">
        <v>88</v>
      </c>
      <c r="D16" s="87" t="s">
        <v>89</v>
      </c>
      <c r="E16" s="140">
        <v>150</v>
      </c>
      <c r="F16" s="223"/>
      <c r="G16" s="203"/>
    </row>
    <row r="17" spans="2:7" x14ac:dyDescent="0.35">
      <c r="B17" s="320" t="s">
        <v>42</v>
      </c>
      <c r="C17" s="136" t="s">
        <v>159</v>
      </c>
      <c r="D17" s="87" t="s">
        <v>89</v>
      </c>
      <c r="E17" s="140">
        <v>82</v>
      </c>
      <c r="F17" s="223"/>
      <c r="G17" s="203"/>
    </row>
    <row r="18" spans="2:7" ht="29" x14ac:dyDescent="0.35">
      <c r="B18" s="320" t="s">
        <v>44</v>
      </c>
      <c r="C18" s="136" t="s">
        <v>91</v>
      </c>
      <c r="D18" s="87" t="s">
        <v>89</v>
      </c>
      <c r="E18" s="140">
        <v>30</v>
      </c>
      <c r="F18" s="223"/>
      <c r="G18" s="203"/>
    </row>
    <row r="19" spans="2:7" ht="16" x14ac:dyDescent="0.35">
      <c r="B19" s="319"/>
      <c r="C19" s="158"/>
      <c r="D19" s="168"/>
      <c r="E19" s="157"/>
      <c r="F19" s="277"/>
      <c r="G19" s="203"/>
    </row>
    <row r="20" spans="2:7" ht="16" x14ac:dyDescent="0.35">
      <c r="B20" s="319"/>
      <c r="C20" s="155" t="s">
        <v>92</v>
      </c>
      <c r="D20" s="168"/>
      <c r="E20" s="157"/>
      <c r="F20" s="277"/>
      <c r="G20" s="203"/>
    </row>
    <row r="21" spans="2:7" ht="16" x14ac:dyDescent="0.35">
      <c r="B21" s="319"/>
      <c r="C21" s="155" t="s">
        <v>335</v>
      </c>
      <c r="D21" s="169"/>
      <c r="E21" s="170"/>
      <c r="F21" s="277"/>
      <c r="G21" s="203"/>
    </row>
    <row r="22" spans="2:7" ht="36" customHeight="1" x14ac:dyDescent="0.35">
      <c r="B22" s="321" t="s">
        <v>66</v>
      </c>
      <c r="C22" s="288" t="s">
        <v>336</v>
      </c>
      <c r="D22" s="289" t="s">
        <v>64</v>
      </c>
      <c r="E22" s="290">
        <v>25</v>
      </c>
      <c r="F22" s="291"/>
      <c r="G22" s="258"/>
    </row>
    <row r="23" spans="2:7" x14ac:dyDescent="0.35">
      <c r="B23" s="20"/>
      <c r="C23" s="19" t="s">
        <v>160</v>
      </c>
      <c r="D23" s="281"/>
      <c r="E23" s="177"/>
      <c r="F23" s="189"/>
      <c r="G23" s="189"/>
    </row>
    <row r="24" spans="2:7" x14ac:dyDescent="0.35">
      <c r="B24" s="64"/>
      <c r="C24" s="46"/>
      <c r="D24" s="106"/>
      <c r="E24" s="171"/>
      <c r="F24" s="194"/>
      <c r="G24" s="195"/>
    </row>
    <row r="25" spans="2:7" x14ac:dyDescent="0.35">
      <c r="B25" s="66">
        <v>2</v>
      </c>
      <c r="C25" s="28" t="s">
        <v>97</v>
      </c>
      <c r="D25" s="49"/>
      <c r="E25" s="173"/>
      <c r="F25" s="190"/>
      <c r="G25" s="190"/>
    </row>
    <row r="26" spans="2:7" ht="409.15" customHeight="1" x14ac:dyDescent="0.35">
      <c r="B26" s="68" t="s">
        <v>21</v>
      </c>
      <c r="C26" s="67" t="s">
        <v>98</v>
      </c>
      <c r="D26" s="62" t="s">
        <v>10</v>
      </c>
      <c r="E26" s="90">
        <v>9</v>
      </c>
      <c r="F26" s="223"/>
      <c r="G26" s="191"/>
    </row>
    <row r="27" spans="2:7" ht="18" customHeight="1" x14ac:dyDescent="0.35">
      <c r="B27" s="93" t="s">
        <v>25</v>
      </c>
      <c r="C27" s="55" t="s">
        <v>337</v>
      </c>
      <c r="D27" s="74" t="s">
        <v>79</v>
      </c>
      <c r="E27" s="174">
        <v>65.099999999999994</v>
      </c>
      <c r="F27" s="223"/>
      <c r="G27" s="204"/>
    </row>
    <row r="28" spans="2:7" ht="91.9" customHeight="1" x14ac:dyDescent="0.35">
      <c r="B28" s="93" t="s">
        <v>28</v>
      </c>
      <c r="C28" s="72" t="s">
        <v>100</v>
      </c>
      <c r="D28" s="74" t="s">
        <v>64</v>
      </c>
      <c r="E28" s="174">
        <v>137</v>
      </c>
      <c r="F28" s="223"/>
      <c r="G28" s="204"/>
    </row>
    <row r="29" spans="2:7" ht="46.9" customHeight="1" x14ac:dyDescent="0.35">
      <c r="B29" s="68" t="s">
        <v>30</v>
      </c>
      <c r="C29" s="72" t="s">
        <v>102</v>
      </c>
      <c r="D29" s="62" t="s">
        <v>79</v>
      </c>
      <c r="E29" s="174">
        <v>30.1</v>
      </c>
      <c r="F29" s="223"/>
      <c r="G29" s="199"/>
    </row>
    <row r="30" spans="2:7" ht="55.9" customHeight="1" x14ac:dyDescent="0.35">
      <c r="B30" s="68" t="s">
        <v>32</v>
      </c>
      <c r="C30" s="23" t="s">
        <v>94</v>
      </c>
      <c r="D30" s="62" t="s">
        <v>10</v>
      </c>
      <c r="E30" s="63">
        <v>2</v>
      </c>
      <c r="F30" s="214"/>
      <c r="G30" s="191"/>
    </row>
    <row r="31" spans="2:7" x14ac:dyDescent="0.35">
      <c r="B31" s="20"/>
      <c r="C31" s="19" t="s">
        <v>162</v>
      </c>
      <c r="D31" s="281"/>
      <c r="E31" s="177"/>
      <c r="F31" s="189"/>
      <c r="G31" s="259"/>
    </row>
    <row r="32" spans="2:7" x14ac:dyDescent="0.35">
      <c r="B32" s="64"/>
      <c r="C32" s="46"/>
      <c r="D32" s="106"/>
      <c r="E32" s="171"/>
      <c r="F32" s="194"/>
      <c r="G32" s="206"/>
    </row>
    <row r="33" spans="2:7" x14ac:dyDescent="0.35">
      <c r="B33" s="81">
        <v>3</v>
      </c>
      <c r="C33" s="28" t="s">
        <v>163</v>
      </c>
      <c r="D33" s="103"/>
      <c r="E33" s="159"/>
      <c r="F33" s="201"/>
      <c r="G33" s="207"/>
    </row>
    <row r="34" spans="2:7" ht="124.9" customHeight="1" x14ac:dyDescent="0.35">
      <c r="B34" s="24" t="s">
        <v>21</v>
      </c>
      <c r="C34" s="23" t="s">
        <v>338</v>
      </c>
      <c r="D34" s="62" t="s">
        <v>54</v>
      </c>
      <c r="E34" s="63">
        <f>3.7*1.5</f>
        <v>5.5500000000000007</v>
      </c>
      <c r="F34" s="223"/>
      <c r="G34" s="199"/>
    </row>
    <row r="35" spans="2:7" ht="33" customHeight="1" x14ac:dyDescent="0.35">
      <c r="B35" s="24" t="s">
        <v>25</v>
      </c>
      <c r="C35" s="23" t="s">
        <v>339</v>
      </c>
      <c r="D35" s="62" t="s">
        <v>54</v>
      </c>
      <c r="E35" s="283">
        <f>ROUNDUP(4.4*0.2*0.3,0)</f>
        <v>1</v>
      </c>
      <c r="F35" s="223"/>
      <c r="G35" s="199"/>
    </row>
    <row r="36" spans="2:7" x14ac:dyDescent="0.35">
      <c r="B36" s="20"/>
      <c r="C36" s="19" t="s">
        <v>340</v>
      </c>
      <c r="D36" s="281"/>
      <c r="E36" s="287"/>
      <c r="F36" s="189"/>
      <c r="G36" s="259"/>
    </row>
    <row r="37" spans="2:7" x14ac:dyDescent="0.35">
      <c r="B37" s="64"/>
      <c r="C37" s="17"/>
      <c r="D37" s="106"/>
      <c r="E37" s="176"/>
      <c r="F37" s="194"/>
      <c r="G37" s="194"/>
    </row>
    <row r="38" spans="2:7" x14ac:dyDescent="0.35">
      <c r="B38" s="81">
        <v>4</v>
      </c>
      <c r="C38" s="28" t="s">
        <v>166</v>
      </c>
      <c r="D38" s="103"/>
      <c r="E38" s="159"/>
      <c r="F38" s="201"/>
      <c r="G38" s="201"/>
    </row>
    <row r="39" spans="2:7" ht="193.15" customHeight="1" x14ac:dyDescent="0.35">
      <c r="B39" s="20"/>
      <c r="C39" s="19" t="s">
        <v>341</v>
      </c>
      <c r="D39" s="62"/>
      <c r="E39" s="177"/>
      <c r="F39" s="189"/>
      <c r="G39" s="189"/>
    </row>
    <row r="40" spans="2:7" x14ac:dyDescent="0.35">
      <c r="B40" s="24" t="s">
        <v>21</v>
      </c>
      <c r="C40" s="23" t="s">
        <v>342</v>
      </c>
      <c r="D40" s="23" t="s">
        <v>135</v>
      </c>
      <c r="E40" s="63">
        <v>8</v>
      </c>
      <c r="F40" s="223"/>
      <c r="G40" s="191"/>
    </row>
    <row r="41" spans="2:7" ht="29" x14ac:dyDescent="0.35">
      <c r="B41" s="24" t="s">
        <v>25</v>
      </c>
      <c r="C41" s="23" t="s">
        <v>169</v>
      </c>
      <c r="D41" s="23" t="s">
        <v>135</v>
      </c>
      <c r="E41" s="63">
        <v>1</v>
      </c>
      <c r="F41" s="223"/>
      <c r="G41" s="191"/>
    </row>
    <row r="42" spans="2:7" x14ac:dyDescent="0.35">
      <c r="B42" s="20"/>
      <c r="C42" s="19"/>
      <c r="D42" s="62"/>
      <c r="E42" s="177"/>
      <c r="F42" s="189"/>
      <c r="G42" s="189"/>
    </row>
    <row r="43" spans="2:7" ht="60" customHeight="1" x14ac:dyDescent="0.35">
      <c r="B43" s="24"/>
      <c r="C43" s="141" t="s">
        <v>171</v>
      </c>
      <c r="D43" s="23"/>
      <c r="E43" s="63"/>
      <c r="G43" s="191"/>
    </row>
    <row r="44" spans="2:7" ht="29" x14ac:dyDescent="0.35">
      <c r="B44" s="24" t="s">
        <v>32</v>
      </c>
      <c r="C44" s="23" t="s">
        <v>343</v>
      </c>
      <c r="D44" s="23" t="s">
        <v>10</v>
      </c>
      <c r="E44" s="63">
        <v>8</v>
      </c>
      <c r="F44" s="223"/>
      <c r="G44" s="191"/>
    </row>
    <row r="45" spans="2:7" ht="29" x14ac:dyDescent="0.35">
      <c r="B45" s="24" t="s">
        <v>36</v>
      </c>
      <c r="C45" s="23" t="s">
        <v>174</v>
      </c>
      <c r="D45" s="23" t="s">
        <v>10</v>
      </c>
      <c r="E45" s="63">
        <v>1</v>
      </c>
      <c r="F45" s="223"/>
      <c r="G45" s="191"/>
    </row>
    <row r="46" spans="2:7" x14ac:dyDescent="0.35">
      <c r="B46" s="20"/>
      <c r="C46" s="19" t="s">
        <v>175</v>
      </c>
      <c r="D46" s="281"/>
      <c r="E46" s="177"/>
      <c r="F46" s="189"/>
      <c r="G46" s="189"/>
    </row>
    <row r="47" spans="2:7" x14ac:dyDescent="0.35">
      <c r="B47" s="64"/>
      <c r="C47" s="17"/>
      <c r="D47" s="106"/>
      <c r="E47" s="171"/>
      <c r="F47" s="194"/>
      <c r="G47" s="194"/>
    </row>
    <row r="48" spans="2:7" x14ac:dyDescent="0.35">
      <c r="B48" s="66">
        <v>5</v>
      </c>
      <c r="C48" s="28" t="s">
        <v>141</v>
      </c>
      <c r="D48" s="31"/>
      <c r="E48" s="173"/>
      <c r="F48" s="190"/>
      <c r="G48" s="190"/>
    </row>
    <row r="49" spans="2:7" x14ac:dyDescent="0.35">
      <c r="B49" s="12"/>
      <c r="C49" s="46"/>
      <c r="D49" s="46"/>
      <c r="E49" s="175"/>
      <c r="F49" s="195"/>
      <c r="G49" s="195"/>
    </row>
    <row r="50" spans="2:7" x14ac:dyDescent="0.35">
      <c r="B50" s="24" t="s">
        <v>21</v>
      </c>
      <c r="C50" s="23" t="s">
        <v>176</v>
      </c>
      <c r="D50" s="23" t="s">
        <v>10</v>
      </c>
      <c r="E50" s="63">
        <v>10</v>
      </c>
      <c r="F50" s="223"/>
      <c r="G50" s="191"/>
    </row>
    <row r="51" spans="2:7" x14ac:dyDescent="0.35">
      <c r="B51" s="20"/>
      <c r="C51" s="19" t="s">
        <v>177</v>
      </c>
      <c r="D51" s="281"/>
      <c r="E51" s="287"/>
      <c r="F51" s="189"/>
      <c r="G51" s="189"/>
    </row>
    <row r="52" spans="2:7" x14ac:dyDescent="0.35">
      <c r="B52" s="64"/>
      <c r="C52" s="17"/>
      <c r="D52" s="106"/>
      <c r="E52" s="176"/>
      <c r="F52" s="194"/>
      <c r="G52" s="195"/>
    </row>
    <row r="53" spans="2:7" x14ac:dyDescent="0.35">
      <c r="B53" s="81">
        <v>6</v>
      </c>
      <c r="C53" s="28" t="s">
        <v>178</v>
      </c>
      <c r="D53" s="103"/>
      <c r="E53" s="159"/>
      <c r="F53" s="201"/>
      <c r="G53" s="190"/>
    </row>
    <row r="54" spans="2:7" ht="29" x14ac:dyDescent="0.35">
      <c r="B54" s="24" t="s">
        <v>21</v>
      </c>
      <c r="C54" s="23" t="s">
        <v>179</v>
      </c>
      <c r="D54" s="62" t="s">
        <v>64</v>
      </c>
      <c r="E54" s="63">
        <v>117.18</v>
      </c>
      <c r="F54" s="223"/>
      <c r="G54" s="191"/>
    </row>
    <row r="55" spans="2:7" ht="33.65" customHeight="1" x14ac:dyDescent="0.35">
      <c r="B55" s="24" t="s">
        <v>25</v>
      </c>
      <c r="C55" s="23" t="s">
        <v>344</v>
      </c>
      <c r="D55" s="62" t="s">
        <v>64</v>
      </c>
      <c r="E55" s="63">
        <v>69.16</v>
      </c>
      <c r="F55" s="223"/>
      <c r="G55" s="191"/>
    </row>
    <row r="56" spans="2:7" ht="117.65" customHeight="1" x14ac:dyDescent="0.35">
      <c r="B56" s="24" t="s">
        <v>28</v>
      </c>
      <c r="C56" s="282" t="s">
        <v>345</v>
      </c>
      <c r="D56" s="62" t="s">
        <v>64</v>
      </c>
      <c r="E56" s="63">
        <v>99</v>
      </c>
      <c r="F56" s="223"/>
      <c r="G56" s="191"/>
    </row>
    <row r="57" spans="2:7" x14ac:dyDescent="0.35">
      <c r="B57" s="24" t="s">
        <v>30</v>
      </c>
      <c r="C57" s="23" t="s">
        <v>182</v>
      </c>
      <c r="D57" s="62" t="s">
        <v>64</v>
      </c>
      <c r="E57" s="63">
        <v>80.290000000000006</v>
      </c>
      <c r="F57" s="223"/>
      <c r="G57" s="191"/>
    </row>
    <row r="58" spans="2:7" ht="43.5" x14ac:dyDescent="0.35">
      <c r="B58" s="24" t="s">
        <v>32</v>
      </c>
      <c r="C58" s="23" t="s">
        <v>183</v>
      </c>
      <c r="D58" s="62" t="s">
        <v>64</v>
      </c>
      <c r="E58" s="63">
        <v>31.08</v>
      </c>
      <c r="F58" s="223"/>
      <c r="G58" s="191"/>
    </row>
    <row r="59" spans="2:7" x14ac:dyDescent="0.35">
      <c r="B59" s="20"/>
      <c r="C59" s="19" t="s">
        <v>184</v>
      </c>
      <c r="D59" s="281"/>
      <c r="E59" s="177"/>
      <c r="F59" s="189"/>
      <c r="G59" s="189"/>
    </row>
    <row r="60" spans="2:7" x14ac:dyDescent="0.35">
      <c r="B60" s="64"/>
      <c r="C60" s="46"/>
      <c r="D60" s="106"/>
      <c r="E60" s="171"/>
      <c r="F60" s="194"/>
      <c r="G60" s="195"/>
    </row>
    <row r="61" spans="2:7" x14ac:dyDescent="0.35">
      <c r="B61" s="81">
        <v>7</v>
      </c>
      <c r="C61" s="28" t="s">
        <v>185</v>
      </c>
      <c r="D61" s="179"/>
      <c r="E61" s="159"/>
      <c r="F61" s="201"/>
      <c r="G61" s="201"/>
    </row>
    <row r="62" spans="2:7" x14ac:dyDescent="0.35">
      <c r="B62" s="64"/>
      <c r="C62" s="17" t="s">
        <v>346</v>
      </c>
      <c r="D62" s="106"/>
      <c r="E62" s="176"/>
      <c r="F62" s="194"/>
      <c r="G62" s="195"/>
    </row>
    <row r="63" spans="2:7" ht="72.5" x14ac:dyDescent="0.35">
      <c r="B63" s="24" t="s">
        <v>21</v>
      </c>
      <c r="C63" s="23" t="s">
        <v>347</v>
      </c>
      <c r="D63" s="62" t="s">
        <v>10</v>
      </c>
      <c r="E63" s="63">
        <v>1</v>
      </c>
      <c r="F63" s="260"/>
      <c r="G63" s="191"/>
    </row>
    <row r="64" spans="2:7" ht="43.5" x14ac:dyDescent="0.35">
      <c r="B64" s="24" t="s">
        <v>25</v>
      </c>
      <c r="C64" s="23" t="s">
        <v>188</v>
      </c>
      <c r="D64" s="62" t="s">
        <v>10</v>
      </c>
      <c r="E64" s="63">
        <v>6</v>
      </c>
      <c r="F64" s="260"/>
      <c r="G64" s="191"/>
    </row>
    <row r="65" spans="2:7" ht="29" x14ac:dyDescent="0.35">
      <c r="B65" s="24" t="s">
        <v>28</v>
      </c>
      <c r="C65" s="23" t="s">
        <v>189</v>
      </c>
      <c r="D65" s="62" t="s">
        <v>10</v>
      </c>
      <c r="E65" s="63">
        <v>1</v>
      </c>
      <c r="F65" s="260"/>
      <c r="G65" s="191"/>
    </row>
    <row r="66" spans="2:7" ht="29" x14ac:dyDescent="0.35">
      <c r="B66" s="24" t="s">
        <v>30</v>
      </c>
      <c r="C66" s="23" t="s">
        <v>190</v>
      </c>
      <c r="D66" s="62" t="s">
        <v>10</v>
      </c>
      <c r="E66" s="63">
        <v>6</v>
      </c>
      <c r="F66" s="260"/>
      <c r="G66" s="191"/>
    </row>
    <row r="67" spans="2:7" ht="29" x14ac:dyDescent="0.35">
      <c r="B67" s="24" t="s">
        <v>32</v>
      </c>
      <c r="C67" s="23" t="s">
        <v>191</v>
      </c>
      <c r="D67" s="62" t="s">
        <v>10</v>
      </c>
      <c r="E67" s="63">
        <v>4</v>
      </c>
      <c r="F67" s="260"/>
      <c r="G67" s="191"/>
    </row>
    <row r="68" spans="2:7" x14ac:dyDescent="0.35">
      <c r="B68" s="24" t="s">
        <v>36</v>
      </c>
      <c r="C68" s="23" t="s">
        <v>192</v>
      </c>
      <c r="D68" s="62" t="s">
        <v>10</v>
      </c>
      <c r="E68" s="63">
        <v>5</v>
      </c>
      <c r="F68" s="260"/>
      <c r="G68" s="191"/>
    </row>
    <row r="69" spans="2:7" ht="29" x14ac:dyDescent="0.35">
      <c r="B69" s="24" t="s">
        <v>39</v>
      </c>
      <c r="C69" s="23" t="s">
        <v>193</v>
      </c>
      <c r="D69" s="62" t="s">
        <v>10</v>
      </c>
      <c r="E69" s="63">
        <v>5</v>
      </c>
      <c r="F69" s="260"/>
      <c r="G69" s="191"/>
    </row>
    <row r="70" spans="2:7" ht="29" x14ac:dyDescent="0.35">
      <c r="B70" s="24" t="s">
        <v>42</v>
      </c>
      <c r="C70" s="23" t="s">
        <v>194</v>
      </c>
      <c r="D70" s="62" t="s">
        <v>10</v>
      </c>
      <c r="E70" s="63">
        <v>8</v>
      </c>
      <c r="F70" s="260"/>
      <c r="G70" s="191"/>
    </row>
    <row r="71" spans="2:7" x14ac:dyDescent="0.35">
      <c r="B71" s="20"/>
      <c r="C71" s="23"/>
      <c r="D71" s="62"/>
      <c r="E71" s="63"/>
      <c r="F71" s="189"/>
      <c r="G71" s="191"/>
    </row>
    <row r="72" spans="2:7" x14ac:dyDescent="0.35">
      <c r="B72" s="20"/>
      <c r="C72" s="19" t="s">
        <v>195</v>
      </c>
      <c r="D72" s="62"/>
      <c r="E72" s="63"/>
      <c r="F72" s="189"/>
      <c r="G72" s="191"/>
    </row>
    <row r="73" spans="2:7" x14ac:dyDescent="0.35">
      <c r="B73" s="20"/>
      <c r="C73" s="19" t="s">
        <v>196</v>
      </c>
      <c r="D73" s="62"/>
      <c r="E73" s="63"/>
      <c r="F73" s="189"/>
      <c r="G73" s="191"/>
    </row>
    <row r="74" spans="2:7" x14ac:dyDescent="0.35">
      <c r="B74" s="24" t="s">
        <v>44</v>
      </c>
      <c r="C74" s="23" t="s">
        <v>197</v>
      </c>
      <c r="D74" s="62" t="s">
        <v>79</v>
      </c>
      <c r="E74" s="63">
        <v>31.5</v>
      </c>
      <c r="F74" s="260"/>
      <c r="G74" s="191"/>
    </row>
    <row r="75" spans="2:7" x14ac:dyDescent="0.35">
      <c r="B75" s="333" t="s">
        <v>66</v>
      </c>
      <c r="C75" s="23" t="s">
        <v>198</v>
      </c>
      <c r="D75" s="62" t="s">
        <v>10</v>
      </c>
      <c r="E75" s="63">
        <v>12</v>
      </c>
      <c r="F75" s="260"/>
      <c r="G75" s="191"/>
    </row>
    <row r="76" spans="2:7" x14ac:dyDescent="0.35">
      <c r="B76" s="333" t="s">
        <v>69</v>
      </c>
      <c r="C76" s="23" t="s">
        <v>199</v>
      </c>
      <c r="D76" s="62" t="s">
        <v>10</v>
      </c>
      <c r="E76" s="63">
        <v>18</v>
      </c>
      <c r="F76" s="260"/>
      <c r="G76" s="191"/>
    </row>
    <row r="77" spans="2:7" x14ac:dyDescent="0.35">
      <c r="B77" s="24" t="s">
        <v>72</v>
      </c>
      <c r="C77" s="23" t="s">
        <v>200</v>
      </c>
      <c r="D77" s="62" t="s">
        <v>10</v>
      </c>
      <c r="E77" s="63">
        <v>12</v>
      </c>
      <c r="F77" s="260"/>
      <c r="G77" s="191"/>
    </row>
    <row r="78" spans="2:7" x14ac:dyDescent="0.35">
      <c r="B78" s="24" t="s">
        <v>74</v>
      </c>
      <c r="C78" s="23" t="s">
        <v>201</v>
      </c>
      <c r="D78" s="62" t="s">
        <v>10</v>
      </c>
      <c r="E78" s="63">
        <v>23</v>
      </c>
      <c r="F78" s="260"/>
      <c r="G78" s="191"/>
    </row>
    <row r="79" spans="2:7" x14ac:dyDescent="0.35">
      <c r="B79" s="24" t="s">
        <v>202</v>
      </c>
      <c r="C79" s="23" t="s">
        <v>203</v>
      </c>
      <c r="D79" s="62" t="s">
        <v>10</v>
      </c>
      <c r="E79" s="63">
        <v>5</v>
      </c>
      <c r="F79" s="260"/>
      <c r="G79" s="191"/>
    </row>
    <row r="80" spans="2:7" x14ac:dyDescent="0.35">
      <c r="B80" s="24" t="s">
        <v>204</v>
      </c>
      <c r="C80" s="23" t="s">
        <v>205</v>
      </c>
      <c r="D80" s="62" t="s">
        <v>10</v>
      </c>
      <c r="E80" s="63">
        <v>18</v>
      </c>
      <c r="F80" s="260"/>
      <c r="G80" s="191"/>
    </row>
    <row r="81" spans="2:7" x14ac:dyDescent="0.35">
      <c r="B81" s="24" t="s">
        <v>206</v>
      </c>
      <c r="C81" s="23" t="s">
        <v>207</v>
      </c>
      <c r="D81" s="62" t="s">
        <v>10</v>
      </c>
      <c r="E81" s="63">
        <v>18</v>
      </c>
      <c r="F81" s="260"/>
      <c r="G81" s="191"/>
    </row>
    <row r="82" spans="2:7" x14ac:dyDescent="0.35">
      <c r="B82" s="24" t="s">
        <v>208</v>
      </c>
      <c r="C82" s="23" t="s">
        <v>209</v>
      </c>
      <c r="D82" s="62" t="s">
        <v>10</v>
      </c>
      <c r="E82" s="63">
        <v>13</v>
      </c>
      <c r="F82" s="260"/>
      <c r="G82" s="191"/>
    </row>
    <row r="83" spans="2:7" x14ac:dyDescent="0.35">
      <c r="B83" s="24" t="s">
        <v>210</v>
      </c>
      <c r="C83" s="23" t="s">
        <v>211</v>
      </c>
      <c r="D83" s="62" t="s">
        <v>10</v>
      </c>
      <c r="E83" s="63">
        <v>19</v>
      </c>
      <c r="F83" s="260"/>
      <c r="G83" s="191"/>
    </row>
    <row r="84" spans="2:7" x14ac:dyDescent="0.35">
      <c r="B84" s="24" t="s">
        <v>212</v>
      </c>
      <c r="C84" s="23" t="s">
        <v>213</v>
      </c>
      <c r="D84" s="62" t="s">
        <v>10</v>
      </c>
      <c r="E84" s="63">
        <v>19</v>
      </c>
      <c r="F84" s="260"/>
      <c r="G84" s="191"/>
    </row>
    <row r="85" spans="2:7" x14ac:dyDescent="0.35">
      <c r="B85" s="24" t="s">
        <v>214</v>
      </c>
      <c r="C85" s="23" t="s">
        <v>205</v>
      </c>
      <c r="D85" s="62" t="s">
        <v>10</v>
      </c>
      <c r="E85" s="63">
        <v>19</v>
      </c>
      <c r="F85" s="260"/>
      <c r="G85" s="191"/>
    </row>
    <row r="86" spans="2:7" x14ac:dyDescent="0.35">
      <c r="B86" s="24" t="s">
        <v>215</v>
      </c>
      <c r="C86" s="23" t="s">
        <v>216</v>
      </c>
      <c r="D86" s="62" t="s">
        <v>10</v>
      </c>
      <c r="E86" s="63">
        <v>19</v>
      </c>
      <c r="F86" s="260"/>
      <c r="G86" s="191"/>
    </row>
    <row r="87" spans="2:7" x14ac:dyDescent="0.35">
      <c r="B87" s="24" t="s">
        <v>217</v>
      </c>
      <c r="C87" s="23" t="s">
        <v>218</v>
      </c>
      <c r="D87" s="62" t="s">
        <v>79</v>
      </c>
      <c r="E87" s="63">
        <v>32</v>
      </c>
      <c r="F87" s="260"/>
      <c r="G87" s="191"/>
    </row>
    <row r="88" spans="2:7" x14ac:dyDescent="0.35">
      <c r="B88" s="24" t="s">
        <v>219</v>
      </c>
      <c r="C88" s="23" t="s">
        <v>199</v>
      </c>
      <c r="D88" s="62" t="s">
        <v>10</v>
      </c>
      <c r="E88" s="63">
        <v>39</v>
      </c>
      <c r="F88" s="260"/>
      <c r="G88" s="191"/>
    </row>
    <row r="89" spans="2:7" x14ac:dyDescent="0.35">
      <c r="B89" s="24" t="s">
        <v>220</v>
      </c>
      <c r="C89" s="23" t="s">
        <v>221</v>
      </c>
      <c r="D89" s="62" t="s">
        <v>10</v>
      </c>
      <c r="E89" s="63">
        <v>20</v>
      </c>
      <c r="F89" s="260"/>
      <c r="G89" s="191"/>
    </row>
    <row r="90" spans="2:7" x14ac:dyDescent="0.35">
      <c r="B90" s="24" t="s">
        <v>222</v>
      </c>
      <c r="C90" s="23" t="s">
        <v>223</v>
      </c>
      <c r="D90" s="62" t="s">
        <v>10</v>
      </c>
      <c r="E90" s="63">
        <v>20</v>
      </c>
      <c r="F90" s="260"/>
      <c r="G90" s="191"/>
    </row>
    <row r="91" spans="2:7" x14ac:dyDescent="0.35">
      <c r="B91" s="24" t="s">
        <v>224</v>
      </c>
      <c r="C91" s="23" t="s">
        <v>225</v>
      </c>
      <c r="D91" s="62" t="s">
        <v>10</v>
      </c>
      <c r="E91" s="63">
        <v>20</v>
      </c>
      <c r="F91" s="260"/>
      <c r="G91" s="191"/>
    </row>
    <row r="92" spans="2:7" x14ac:dyDescent="0.35">
      <c r="B92" s="24" t="s">
        <v>226</v>
      </c>
      <c r="C92" s="19" t="s">
        <v>227</v>
      </c>
      <c r="D92" s="62" t="s">
        <v>10</v>
      </c>
      <c r="E92" s="63">
        <v>20</v>
      </c>
      <c r="F92" s="260"/>
      <c r="G92" s="191"/>
    </row>
    <row r="93" spans="2:7" x14ac:dyDescent="0.35">
      <c r="B93" s="24"/>
      <c r="C93" s="19" t="s">
        <v>228</v>
      </c>
      <c r="D93" s="62"/>
      <c r="E93" s="63"/>
      <c r="F93" s="261"/>
      <c r="G93" s="191"/>
    </row>
    <row r="94" spans="2:7" x14ac:dyDescent="0.35">
      <c r="B94" s="24"/>
      <c r="C94" s="19" t="s">
        <v>229</v>
      </c>
      <c r="D94" s="62"/>
      <c r="E94" s="63"/>
      <c r="F94" s="261"/>
      <c r="G94" s="191"/>
    </row>
    <row r="95" spans="2:7" x14ac:dyDescent="0.35">
      <c r="B95" s="24" t="s">
        <v>230</v>
      </c>
      <c r="C95" s="23" t="s">
        <v>231</v>
      </c>
      <c r="D95" s="62" t="s">
        <v>79</v>
      </c>
      <c r="E95" s="63">
        <v>20</v>
      </c>
      <c r="F95" s="260"/>
      <c r="G95" s="191"/>
    </row>
    <row r="96" spans="2:7" x14ac:dyDescent="0.35">
      <c r="B96" s="24" t="s">
        <v>232</v>
      </c>
      <c r="C96" s="23" t="s">
        <v>233</v>
      </c>
      <c r="D96" s="62" t="s">
        <v>10</v>
      </c>
      <c r="E96" s="63">
        <v>10</v>
      </c>
      <c r="F96" s="260"/>
      <c r="G96" s="191"/>
    </row>
    <row r="97" spans="2:7" x14ac:dyDescent="0.35">
      <c r="B97" s="24" t="s">
        <v>234</v>
      </c>
      <c r="C97" s="23" t="s">
        <v>235</v>
      </c>
      <c r="D97" s="62" t="s">
        <v>10</v>
      </c>
      <c r="E97" s="63">
        <v>6</v>
      </c>
      <c r="F97" s="260"/>
      <c r="G97" s="191"/>
    </row>
    <row r="98" spans="2:7" x14ac:dyDescent="0.35">
      <c r="B98" s="24" t="s">
        <v>236</v>
      </c>
      <c r="C98" s="23" t="s">
        <v>237</v>
      </c>
      <c r="D98" s="62"/>
      <c r="E98" s="63">
        <v>6</v>
      </c>
      <c r="F98" s="260"/>
      <c r="G98" s="191"/>
    </row>
    <row r="99" spans="2:7" x14ac:dyDescent="0.35">
      <c r="B99" s="24" t="s">
        <v>238</v>
      </c>
      <c r="C99" s="19" t="s">
        <v>239</v>
      </c>
      <c r="D99" s="62"/>
      <c r="E99" s="63"/>
      <c r="F99" s="260"/>
      <c r="G99" s="191"/>
    </row>
    <row r="100" spans="2:7" x14ac:dyDescent="0.35">
      <c r="B100" s="24" t="s">
        <v>240</v>
      </c>
      <c r="C100" s="23" t="s">
        <v>241</v>
      </c>
      <c r="D100" s="62"/>
      <c r="E100" s="63"/>
      <c r="F100" s="260"/>
      <c r="G100" s="191"/>
    </row>
    <row r="101" spans="2:7" x14ac:dyDescent="0.35">
      <c r="B101" s="24" t="s">
        <v>242</v>
      </c>
      <c r="C101" s="23" t="s">
        <v>243</v>
      </c>
      <c r="D101" s="62" t="s">
        <v>79</v>
      </c>
      <c r="E101" s="63">
        <v>9</v>
      </c>
      <c r="F101" s="260"/>
      <c r="G101" s="191"/>
    </row>
    <row r="102" spans="2:7" x14ac:dyDescent="0.35">
      <c r="B102" s="24" t="s">
        <v>244</v>
      </c>
      <c r="C102" s="23" t="s">
        <v>245</v>
      </c>
      <c r="D102" s="62" t="s">
        <v>79</v>
      </c>
      <c r="E102" s="63">
        <v>32</v>
      </c>
      <c r="F102" s="260"/>
      <c r="G102" s="191"/>
    </row>
    <row r="103" spans="2:7" x14ac:dyDescent="0.35">
      <c r="B103" s="24" t="s">
        <v>246</v>
      </c>
      <c r="C103" s="23" t="s">
        <v>247</v>
      </c>
      <c r="D103" s="62" t="s">
        <v>10</v>
      </c>
      <c r="E103" s="63">
        <v>10</v>
      </c>
      <c r="F103" s="260"/>
      <c r="G103" s="191"/>
    </row>
    <row r="104" spans="2:7" x14ac:dyDescent="0.35">
      <c r="B104" s="24" t="s">
        <v>248</v>
      </c>
      <c r="C104" s="23" t="s">
        <v>249</v>
      </c>
      <c r="D104" s="62" t="s">
        <v>10</v>
      </c>
      <c r="E104" s="63">
        <v>10</v>
      </c>
      <c r="F104" s="260"/>
      <c r="G104" s="191"/>
    </row>
    <row r="105" spans="2:7" x14ac:dyDescent="0.35">
      <c r="B105" s="20"/>
      <c r="C105" s="19" t="s">
        <v>250</v>
      </c>
      <c r="D105" s="62"/>
      <c r="E105" s="63"/>
      <c r="F105" s="260"/>
      <c r="G105" s="191"/>
    </row>
    <row r="106" spans="2:7" x14ac:dyDescent="0.35">
      <c r="B106" s="20"/>
      <c r="C106" s="19" t="s">
        <v>251</v>
      </c>
      <c r="D106" s="62"/>
      <c r="E106" s="63"/>
      <c r="F106" s="260"/>
      <c r="G106" s="191"/>
    </row>
    <row r="107" spans="2:7" x14ac:dyDescent="0.35">
      <c r="B107" s="24" t="s">
        <v>252</v>
      </c>
      <c r="C107" s="23" t="s">
        <v>253</v>
      </c>
      <c r="D107" s="62" t="s">
        <v>10</v>
      </c>
      <c r="E107" s="63">
        <v>21</v>
      </c>
      <c r="F107" s="260"/>
      <c r="G107" s="191"/>
    </row>
    <row r="108" spans="2:7" x14ac:dyDescent="0.35">
      <c r="B108" s="24" t="s">
        <v>254</v>
      </c>
      <c r="C108" s="23" t="s">
        <v>255</v>
      </c>
      <c r="D108" s="62" t="s">
        <v>10</v>
      </c>
      <c r="E108" s="63">
        <v>21</v>
      </c>
      <c r="F108" s="260"/>
      <c r="G108" s="191"/>
    </row>
    <row r="109" spans="2:7" x14ac:dyDescent="0.35">
      <c r="B109" s="24" t="s">
        <v>256</v>
      </c>
      <c r="C109" s="23" t="s">
        <v>257</v>
      </c>
      <c r="D109" s="62" t="s">
        <v>10</v>
      </c>
      <c r="E109" s="63">
        <v>8</v>
      </c>
      <c r="F109" s="260"/>
      <c r="G109" s="191"/>
    </row>
    <row r="110" spans="2:7" x14ac:dyDescent="0.35">
      <c r="B110" s="24" t="s">
        <v>258</v>
      </c>
      <c r="C110" s="100" t="s">
        <v>259</v>
      </c>
      <c r="D110" s="62" t="s">
        <v>10</v>
      </c>
      <c r="E110" s="63">
        <v>2</v>
      </c>
      <c r="F110" s="260"/>
      <c r="G110" s="191"/>
    </row>
    <row r="111" spans="2:7" x14ac:dyDescent="0.35">
      <c r="B111" s="24"/>
      <c r="C111" s="100"/>
      <c r="D111" s="62"/>
      <c r="E111" s="177"/>
      <c r="F111" s="189"/>
      <c r="G111" s="191"/>
    </row>
    <row r="112" spans="2:7" x14ac:dyDescent="0.35">
      <c r="B112" s="24"/>
      <c r="C112" s="101" t="s">
        <v>260</v>
      </c>
      <c r="D112" s="62"/>
      <c r="E112" s="177"/>
      <c r="F112" s="189"/>
      <c r="G112" s="191"/>
    </row>
    <row r="113" spans="2:7" x14ac:dyDescent="0.35">
      <c r="B113" s="24"/>
      <c r="C113" s="101" t="s">
        <v>261</v>
      </c>
      <c r="D113" s="62"/>
      <c r="E113" s="177"/>
      <c r="F113" s="189"/>
      <c r="G113" s="191"/>
    </row>
    <row r="114" spans="2:7" ht="29" x14ac:dyDescent="0.35">
      <c r="B114" s="24" t="s">
        <v>262</v>
      </c>
      <c r="C114" s="100" t="s">
        <v>263</v>
      </c>
      <c r="D114" s="62" t="s">
        <v>10</v>
      </c>
      <c r="E114" s="54">
        <v>9</v>
      </c>
      <c r="F114" s="260"/>
      <c r="G114" s="191"/>
    </row>
    <row r="115" spans="2:7" ht="29" x14ac:dyDescent="0.35">
      <c r="B115" s="24" t="s">
        <v>264</v>
      </c>
      <c r="C115" s="100" t="s">
        <v>265</v>
      </c>
      <c r="D115" s="62" t="s">
        <v>10</v>
      </c>
      <c r="E115" s="54">
        <f>13</f>
        <v>13</v>
      </c>
      <c r="F115" s="260"/>
      <c r="G115" s="191"/>
    </row>
    <row r="116" spans="2:7" x14ac:dyDescent="0.35">
      <c r="B116" s="24"/>
      <c r="C116" s="100"/>
      <c r="D116" s="62"/>
      <c r="E116" s="63"/>
      <c r="F116" s="189"/>
      <c r="G116" s="191"/>
    </row>
    <row r="117" spans="2:7" x14ac:dyDescent="0.35">
      <c r="B117" s="24"/>
      <c r="C117" s="19" t="s">
        <v>266</v>
      </c>
      <c r="D117" s="62"/>
      <c r="E117" s="63"/>
      <c r="F117" s="189"/>
      <c r="G117" s="191"/>
    </row>
    <row r="118" spans="2:7" ht="72.5" x14ac:dyDescent="0.35">
      <c r="B118" s="24" t="s">
        <v>267</v>
      </c>
      <c r="C118" s="100" t="s">
        <v>268</v>
      </c>
      <c r="D118" s="62" t="s">
        <v>269</v>
      </c>
      <c r="E118" s="63">
        <v>1</v>
      </c>
      <c r="F118" s="260"/>
      <c r="G118" s="191"/>
    </row>
    <row r="119" spans="2:7" x14ac:dyDescent="0.35">
      <c r="B119" s="24"/>
      <c r="C119" s="19"/>
      <c r="D119" s="62"/>
      <c r="E119" s="63"/>
      <c r="F119" s="189"/>
      <c r="G119" s="199"/>
    </row>
    <row r="120" spans="2:7" x14ac:dyDescent="0.35">
      <c r="B120" s="24"/>
      <c r="C120" s="19" t="s">
        <v>270</v>
      </c>
      <c r="D120" s="62"/>
      <c r="E120" s="63"/>
      <c r="F120" s="189"/>
      <c r="G120" s="199"/>
    </row>
    <row r="121" spans="2:7" ht="58" x14ac:dyDescent="0.35">
      <c r="B121" s="316" t="s">
        <v>271</v>
      </c>
      <c r="C121" s="284" t="s">
        <v>348</v>
      </c>
      <c r="D121" s="161" t="s">
        <v>269</v>
      </c>
      <c r="E121" s="162">
        <v>1</v>
      </c>
      <c r="F121" s="285"/>
      <c r="G121" s="286"/>
    </row>
    <row r="122" spans="2:7" x14ac:dyDescent="0.35">
      <c r="B122" s="20"/>
      <c r="C122" s="19" t="s">
        <v>273</v>
      </c>
      <c r="D122" s="281"/>
      <c r="E122" s="177"/>
      <c r="F122" s="189"/>
      <c r="G122" s="189"/>
    </row>
    <row r="123" spans="2:7" x14ac:dyDescent="0.35">
      <c r="B123" s="64"/>
      <c r="C123" s="17"/>
      <c r="D123" s="172"/>
      <c r="E123" s="171"/>
      <c r="F123" s="194"/>
      <c r="G123" s="194"/>
    </row>
    <row r="124" spans="2:7" x14ac:dyDescent="0.35">
      <c r="B124" s="12"/>
      <c r="C124" s="46" t="s">
        <v>274</v>
      </c>
      <c r="D124" s="46"/>
      <c r="E124" s="178"/>
      <c r="F124" s="195"/>
      <c r="G124" s="195"/>
    </row>
    <row r="125" spans="2:7" x14ac:dyDescent="0.35">
      <c r="B125" s="12"/>
      <c r="C125" s="46"/>
      <c r="D125" s="46"/>
      <c r="E125" s="178"/>
      <c r="F125" s="195"/>
      <c r="G125" s="195"/>
    </row>
    <row r="126" spans="2:7" x14ac:dyDescent="0.35">
      <c r="B126" s="12"/>
      <c r="C126" s="46" t="str">
        <f>C4</f>
        <v>Foundation and walling</v>
      </c>
      <c r="D126" s="46"/>
      <c r="E126" s="178"/>
      <c r="F126" s="195"/>
      <c r="G126" s="195"/>
    </row>
    <row r="127" spans="2:7" x14ac:dyDescent="0.35">
      <c r="B127" s="12"/>
      <c r="C127" s="46"/>
      <c r="D127" s="46"/>
      <c r="E127" s="178"/>
      <c r="F127" s="195"/>
      <c r="G127" s="195"/>
    </row>
    <row r="128" spans="2:7" x14ac:dyDescent="0.35">
      <c r="B128" s="12"/>
      <c r="C128" s="46" t="str">
        <f>C25</f>
        <v>Roof structure</v>
      </c>
      <c r="D128" s="46"/>
      <c r="E128" s="178"/>
      <c r="F128" s="195"/>
      <c r="G128" s="195"/>
    </row>
    <row r="129" spans="2:7" x14ac:dyDescent="0.35">
      <c r="B129" s="12"/>
      <c r="C129" s="46"/>
      <c r="D129" s="46"/>
      <c r="E129" s="178"/>
      <c r="F129" s="195"/>
      <c r="G129" s="195"/>
    </row>
    <row r="130" spans="2:7" x14ac:dyDescent="0.35">
      <c r="B130" s="12"/>
      <c r="C130" s="46" t="str">
        <f>C36</f>
        <v>Total Dhobi Sinks</v>
      </c>
      <c r="D130" s="46"/>
      <c r="E130" s="178"/>
      <c r="F130" s="195"/>
      <c r="G130" s="195"/>
    </row>
    <row r="131" spans="2:7" x14ac:dyDescent="0.35">
      <c r="B131" s="12"/>
      <c r="C131" s="46"/>
      <c r="D131" s="46"/>
      <c r="E131" s="178"/>
      <c r="F131" s="195"/>
      <c r="G131" s="195"/>
    </row>
    <row r="132" spans="2:7" x14ac:dyDescent="0.35">
      <c r="B132" s="12"/>
      <c r="C132" s="46" t="str">
        <f>C53</f>
        <v>Finishing</v>
      </c>
      <c r="D132" s="46"/>
      <c r="E132" s="178"/>
      <c r="F132" s="195"/>
      <c r="G132" s="195"/>
    </row>
    <row r="133" spans="2:7" x14ac:dyDescent="0.35">
      <c r="B133" s="12"/>
      <c r="C133" s="46"/>
      <c r="D133" s="46"/>
      <c r="E133" s="178"/>
      <c r="F133" s="195"/>
      <c r="G133" s="195"/>
    </row>
    <row r="134" spans="2:7" x14ac:dyDescent="0.35">
      <c r="B134" s="12"/>
      <c r="C134" s="46" t="str">
        <f>C61</f>
        <v xml:space="preserve">Plumbing and Sanitary Installation </v>
      </c>
      <c r="D134" s="46"/>
      <c r="E134" s="178"/>
      <c r="F134" s="195"/>
      <c r="G134" s="195"/>
    </row>
    <row r="135" spans="2:7" x14ac:dyDescent="0.35">
      <c r="B135" s="12"/>
      <c r="C135" s="46"/>
      <c r="D135" s="46"/>
      <c r="E135" s="178"/>
      <c r="F135" s="195"/>
      <c r="G135" s="195"/>
    </row>
    <row r="136" spans="2:7" x14ac:dyDescent="0.35">
      <c r="B136" s="64"/>
      <c r="C136" s="17" t="s">
        <v>275</v>
      </c>
      <c r="D136" s="17"/>
      <c r="E136" s="171"/>
      <c r="F136" s="194"/>
      <c r="G136" s="194"/>
    </row>
    <row r="137" spans="2:7" x14ac:dyDescent="0.35">
      <c r="B137" s="12"/>
      <c r="C137" s="46"/>
      <c r="D137" s="46"/>
      <c r="E137" s="178"/>
      <c r="F137" s="195"/>
      <c r="G137" s="195"/>
    </row>
    <row r="138" spans="2:7" ht="29" x14ac:dyDescent="0.35">
      <c r="B138" s="66">
        <v>8</v>
      </c>
      <c r="C138" s="28" t="s">
        <v>276</v>
      </c>
      <c r="D138" s="49"/>
      <c r="E138" s="173"/>
      <c r="F138" s="190"/>
      <c r="G138" s="190"/>
    </row>
    <row r="139" spans="2:7" x14ac:dyDescent="0.35">
      <c r="B139" s="152" t="s">
        <v>21</v>
      </c>
      <c r="C139" s="264" t="s">
        <v>277</v>
      </c>
      <c r="D139" s="153" t="s">
        <v>54</v>
      </c>
      <c r="E139" s="265">
        <f>ROUNDUP((3.14*3*3*1*1),0)</f>
        <v>29</v>
      </c>
      <c r="F139" s="191"/>
      <c r="G139" s="191"/>
    </row>
    <row r="140" spans="2:7" x14ac:dyDescent="0.35">
      <c r="B140" s="24" t="s">
        <v>25</v>
      </c>
      <c r="C140" s="23" t="s">
        <v>278</v>
      </c>
      <c r="D140" s="153" t="s">
        <v>54</v>
      </c>
      <c r="E140" s="262">
        <f>ROUNDUP(3.05*4*0.6*1.5,0)</f>
        <v>11</v>
      </c>
      <c r="F140" s="191"/>
      <c r="G140" s="191"/>
    </row>
    <row r="141" spans="2:7" ht="29" x14ac:dyDescent="0.35">
      <c r="B141" s="24" t="s">
        <v>28</v>
      </c>
      <c r="C141" s="23" t="s">
        <v>279</v>
      </c>
      <c r="D141" s="68" t="s">
        <v>64</v>
      </c>
      <c r="E141" s="262">
        <v>140</v>
      </c>
      <c r="F141" s="191"/>
      <c r="G141" s="191"/>
    </row>
    <row r="142" spans="2:7" ht="43.5" x14ac:dyDescent="0.35">
      <c r="B142" s="24" t="s">
        <v>30</v>
      </c>
      <c r="C142" s="23" t="s">
        <v>280</v>
      </c>
      <c r="D142" s="68" t="s">
        <v>54</v>
      </c>
      <c r="E142" s="262">
        <f>ROUNDUP(1.3*1.3*0.05*4,0)</f>
        <v>1</v>
      </c>
      <c r="F142" s="191"/>
      <c r="G142" s="191"/>
    </row>
    <row r="143" spans="2:7" ht="29" x14ac:dyDescent="0.35">
      <c r="B143" s="24" t="s">
        <v>32</v>
      </c>
      <c r="C143" s="23" t="s">
        <v>281</v>
      </c>
      <c r="D143" s="68" t="s">
        <v>54</v>
      </c>
      <c r="E143" s="262">
        <f>ROUNDUP(1.3*1.3*0.35*4+1.7*0.3*0.3*4,0)</f>
        <v>3</v>
      </c>
      <c r="F143" s="191"/>
      <c r="G143" s="191"/>
    </row>
    <row r="144" spans="2:7" ht="29" x14ac:dyDescent="0.35">
      <c r="B144" s="24" t="s">
        <v>36</v>
      </c>
      <c r="C144" s="23" t="s">
        <v>282</v>
      </c>
      <c r="D144" s="68" t="s">
        <v>54</v>
      </c>
      <c r="E144" s="262">
        <f>ROUNDUP(3.6*3.6*0.1,0)</f>
        <v>2</v>
      </c>
      <c r="F144" s="191"/>
      <c r="G144" s="191"/>
    </row>
    <row r="145" spans="2:7" ht="43.5" x14ac:dyDescent="0.35">
      <c r="B145" s="24" t="s">
        <v>39</v>
      </c>
      <c r="C145" s="23" t="s">
        <v>283</v>
      </c>
      <c r="D145" s="68" t="s">
        <v>54</v>
      </c>
      <c r="E145" s="262">
        <f>ROUNDUP(3.6*0.3*0.3*4+3.6*3.6*0.15,0)</f>
        <v>4</v>
      </c>
      <c r="F145" s="191"/>
      <c r="G145" s="191"/>
    </row>
    <row r="146" spans="2:7" ht="29" x14ac:dyDescent="0.35">
      <c r="B146" s="24" t="s">
        <v>42</v>
      </c>
      <c r="C146" s="23" t="s">
        <v>284</v>
      </c>
      <c r="D146" s="148" t="s">
        <v>10</v>
      </c>
      <c r="E146" s="263">
        <v>1</v>
      </c>
      <c r="F146" s="191"/>
      <c r="G146" s="191"/>
    </row>
    <row r="147" spans="2:7" ht="29" x14ac:dyDescent="0.35">
      <c r="B147" s="24" t="s">
        <v>44</v>
      </c>
      <c r="C147" s="23" t="s">
        <v>285</v>
      </c>
      <c r="D147" s="154" t="s">
        <v>10</v>
      </c>
      <c r="E147" s="263">
        <v>1</v>
      </c>
      <c r="F147" s="191"/>
      <c r="G147" s="191"/>
    </row>
    <row r="148" spans="2:7" x14ac:dyDescent="0.35">
      <c r="B148" s="12"/>
      <c r="C148" s="46"/>
      <c r="D148" s="12"/>
      <c r="E148" s="58"/>
      <c r="F148" s="195"/>
      <c r="G148" s="195"/>
    </row>
    <row r="149" spans="2:7" x14ac:dyDescent="0.35">
      <c r="B149" s="148"/>
      <c r="C149" s="266" t="s">
        <v>286</v>
      </c>
      <c r="D149" s="148"/>
      <c r="E149" s="231"/>
      <c r="F149" s="245"/>
      <c r="G149" s="224"/>
    </row>
    <row r="150" spans="2:7" ht="64.150000000000006" customHeight="1" x14ac:dyDescent="0.35">
      <c r="B150" s="148" t="s">
        <v>66</v>
      </c>
      <c r="C150" s="267" t="s">
        <v>287</v>
      </c>
      <c r="D150" s="148" t="s">
        <v>79</v>
      </c>
      <c r="E150" s="231">
        <v>70</v>
      </c>
      <c r="F150" s="245"/>
      <c r="G150" s="224"/>
    </row>
    <row r="151" spans="2:7" ht="30.65" customHeight="1" x14ac:dyDescent="0.35">
      <c r="B151" s="68" t="s">
        <v>69</v>
      </c>
      <c r="C151" s="34" t="s">
        <v>349</v>
      </c>
      <c r="D151" s="68" t="s">
        <v>10</v>
      </c>
      <c r="E151" s="69">
        <v>1</v>
      </c>
      <c r="F151" s="191"/>
      <c r="G151" s="199"/>
    </row>
    <row r="152" spans="2:7" x14ac:dyDescent="0.35">
      <c r="B152" s="20"/>
      <c r="C152" s="19" t="s">
        <v>350</v>
      </c>
      <c r="D152" s="20"/>
      <c r="E152" s="21"/>
      <c r="F152" s="189"/>
      <c r="G152" s="189"/>
    </row>
    <row r="153" spans="2:7" ht="15" thickBot="1" x14ac:dyDescent="0.4">
      <c r="B153" s="64"/>
      <c r="C153" s="17"/>
      <c r="D153" s="106"/>
      <c r="E153" s="181"/>
      <c r="F153" s="194"/>
      <c r="G153" s="206"/>
    </row>
    <row r="154" spans="2:7" x14ac:dyDescent="0.35">
      <c r="B154" s="12"/>
      <c r="C154" s="113" t="s">
        <v>322</v>
      </c>
      <c r="D154" s="182"/>
      <c r="E154" s="183"/>
      <c r="F154" s="221"/>
      <c r="G154" s="210"/>
    </row>
    <row r="155" spans="2:7" x14ac:dyDescent="0.35">
      <c r="B155" s="12"/>
      <c r="C155" s="116"/>
      <c r="D155" s="46"/>
      <c r="E155" s="180"/>
      <c r="F155" s="195"/>
      <c r="G155" s="211"/>
    </row>
    <row r="156" spans="2:7" x14ac:dyDescent="0.35">
      <c r="B156" s="12"/>
      <c r="C156" s="184" t="str">
        <f>C136</f>
        <v xml:space="preserve">SUM TOILET AND LAUNDRY </v>
      </c>
      <c r="D156" s="185"/>
      <c r="E156" s="186"/>
      <c r="F156" s="279"/>
      <c r="G156" s="280"/>
    </row>
    <row r="157" spans="2:7" x14ac:dyDescent="0.35">
      <c r="B157" s="12"/>
      <c r="C157" s="184"/>
      <c r="D157" s="185"/>
      <c r="E157" s="186"/>
      <c r="F157" s="279"/>
      <c r="G157" s="280"/>
    </row>
    <row r="158" spans="2:7" x14ac:dyDescent="0.35">
      <c r="B158" s="12"/>
      <c r="C158" s="184" t="str">
        <f>C152</f>
        <v>WATER TOWER and FERROCEMENT TANK</v>
      </c>
      <c r="D158" s="185"/>
      <c r="E158" s="186"/>
      <c r="F158" s="279"/>
      <c r="G158" s="280"/>
    </row>
    <row r="159" spans="2:7" x14ac:dyDescent="0.35">
      <c r="B159" s="12"/>
      <c r="C159" s="184"/>
      <c r="D159" s="185"/>
      <c r="E159" s="186"/>
      <c r="F159" s="279"/>
      <c r="G159" s="280"/>
    </row>
    <row r="160" spans="2:7" x14ac:dyDescent="0.35">
      <c r="B160" s="12"/>
      <c r="C160" s="184" t="s">
        <v>323</v>
      </c>
      <c r="D160" s="185"/>
      <c r="E160" s="186"/>
      <c r="F160" s="279"/>
      <c r="G160" s="280"/>
    </row>
    <row r="161" spans="2:7" x14ac:dyDescent="0.35">
      <c r="B161" s="12"/>
      <c r="C161" s="184"/>
      <c r="D161" s="185"/>
      <c r="E161" s="186"/>
      <c r="F161" s="279"/>
      <c r="G161" s="280"/>
    </row>
    <row r="162" spans="2:7" x14ac:dyDescent="0.35">
      <c r="B162" s="12"/>
      <c r="C162" s="184"/>
      <c r="D162" s="185"/>
      <c r="E162" s="186"/>
      <c r="F162" s="279"/>
      <c r="G162" s="280"/>
    </row>
    <row r="163" spans="2:7" x14ac:dyDescent="0.35">
      <c r="B163" s="12"/>
      <c r="C163" s="184" t="s">
        <v>324</v>
      </c>
      <c r="D163" s="185"/>
      <c r="E163" s="186"/>
      <c r="F163" s="279"/>
      <c r="G163" s="280"/>
    </row>
    <row r="164" spans="2:7" x14ac:dyDescent="0.35">
      <c r="B164" s="12"/>
      <c r="C164" s="116"/>
      <c r="D164" s="46"/>
      <c r="E164" s="180"/>
      <c r="F164" s="195"/>
      <c r="G164" s="211"/>
    </row>
    <row r="165" spans="2:7" x14ac:dyDescent="0.35">
      <c r="B165" s="64"/>
      <c r="C165" s="118" t="s">
        <v>351</v>
      </c>
      <c r="D165" s="187"/>
      <c r="E165" s="188"/>
      <c r="F165" s="222"/>
      <c r="G165" s="212"/>
    </row>
    <row r="166" spans="2:7" x14ac:dyDescent="0.35">
      <c r="B166" s="10"/>
      <c r="C166" s="9"/>
      <c r="D166" s="9"/>
      <c r="E166" s="14"/>
      <c r="F166" s="213"/>
      <c r="G166" s="213"/>
    </row>
    <row r="167" spans="2:7" x14ac:dyDescent="0.35">
      <c r="B167" s="10"/>
      <c r="C167" s="9"/>
      <c r="D167" s="9"/>
      <c r="E167" s="14"/>
      <c r="F167" s="213"/>
      <c r="G167" s="213"/>
    </row>
  </sheetData>
  <mergeCells count="1">
    <mergeCell ref="C1:G1"/>
  </mergeCells>
  <pageMargins left="0.70866141732283472" right="0.70866141732283472" top="0.51181102362204722" bottom="0.51181102362204722" header="0.31496062992125984" footer="0.31496062992125984"/>
  <pageSetup scale="74" fitToHeight="0"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C0AD85A285FA8C4A8793D430BCEDAA0A" ma:contentTypeVersion="36" ma:contentTypeDescription="" ma:contentTypeScope="" ma:versionID="18e13e963f70ebf8d6658594c645fbbf">
  <xsd:schema xmlns:xsd="http://www.w3.org/2001/XMLSchema" xmlns:xs="http://www.w3.org/2001/XMLSchema" xmlns:p="http://schemas.microsoft.com/office/2006/metadata/properties" xmlns:ns1="http://schemas.microsoft.com/sharepoint/v3" xmlns:ns2="14a9c00f-d9e3-4eb9-aad3-f69239d17d9c" xmlns:ns3="3022d1cc-9911-4d86-8921-f1af51355b6a" xmlns:ns4="508ba6eb-9e09-4fd5-92f2-2d9921329f2d" xmlns:ns5="85bf591c-2bb1-407e-a5a8-c84973aac0eb" targetNamespace="http://schemas.microsoft.com/office/2006/metadata/properties" ma:root="true" ma:fieldsID="ed2bba387fe828ce27c636616de5413f" ns1:_="" ns2:_="" ns3:_="" ns4:_="" ns5:_="">
    <xsd:import namespace="http://schemas.microsoft.com/sharepoint/v3"/>
    <xsd:import namespace="14a9c00f-d9e3-4eb9-aad3-f69239d17d9c"/>
    <xsd:import namespace="3022d1cc-9911-4d86-8921-f1af51355b6a"/>
    <xsd:import namespace="508ba6eb-9e09-4fd5-92f2-2d9921329f2d"/>
    <xsd:import namespace="85bf591c-2bb1-407e-a5a8-c84973aac0eb"/>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4:_dlc_DocIdPersistId" minOccurs="0"/>
                <xsd:element ref="ns4:_dlc_DocId" minOccurs="0"/>
                <xsd:element ref="ns4:_dlc_DocIdUrl" minOccurs="0"/>
                <xsd:element ref="ns3:SharedWithUsers" minOccurs="0"/>
                <xsd:element ref="ns3:SharedWithDetails" minOccurs="0"/>
                <xsd:element ref="ns5:MediaServiceMetadata" minOccurs="0"/>
                <xsd:element ref="ns5:MediaServiceFastMetadata" minOccurs="0"/>
                <xsd:element ref="ns5:MediaServiceAutoKeyPoints" minOccurs="0"/>
                <xsd:element ref="ns5:MediaServiceKeyPoints"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5bf591c-2bb1-407e-a5a8-c84973aac0e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Location" ma:index="37" nillable="true" ma:displayName="Location" ma:indexed="true" ma:internalName="MediaServiceLocation" ma:readOnly="true">
      <xsd:simpleType>
        <xsd:restriction base="dms:Text"/>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TZAENABEL-129756839-84806</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https://enabelbe.sharepoint.com/sites/TZA/_layouts/15/DocIdRedir.aspx?ID=TZAENABEL-129756839-84806</Url>
      <Description>TZAENABEL-129756839-84806</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TaxCatchAll xmlns="3022d1cc-9911-4d86-8921-f1af51355b6a">
      <Value>97</Value>
      <Value>3</Value>
      <Value>1</Value>
      <Value>609</Value>
    </TaxCatchAll>
    <_ip_UnifiedCompliancePolicyUIAction xmlns="http://schemas.microsoft.com/sharepoint/v3" xsi:nil="true"/>
    <_ip_UnifiedCompliancePolicyProperties xmlns="http://schemas.microsoft.com/sharepoint/v3" xsi:nil="true"/>
    <lcf76f155ced4ddcb4097134ff3c332f xmlns="85bf591c-2bb1-407e-a5a8-c84973aac0eb">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TZA22003</TermName>
          <TermId xmlns="http://schemas.microsoft.com/office/infopath/2007/PartnerControls">b9b7ad52-de2d-4ba5-b069-0a68d8cec3ed</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TZA22003-10371</TermName>
          <TermId xmlns="http://schemas.microsoft.com/office/infopath/2007/PartnerControls">41a14119-65c2-47f5-a698-2dfb6f6dd678</TermId>
        </TermInfo>
      </Terms>
    </l9d65098618b4a8fbbe87718e7187e6b>
  </documentManagement>
</p:properties>
</file>

<file path=customXml/itemProps1.xml><?xml version="1.0" encoding="utf-8"?>
<ds:datastoreItem xmlns:ds="http://schemas.openxmlformats.org/officeDocument/2006/customXml" ds:itemID="{6D8421E7-73F7-4079-9FC8-50563C72BA75}">
  <ds:schemaRefs>
    <ds:schemaRef ds:uri="http://schemas.microsoft.com/sharepoint/v3/contenttype/forms"/>
  </ds:schemaRefs>
</ds:datastoreItem>
</file>

<file path=customXml/itemProps2.xml><?xml version="1.0" encoding="utf-8"?>
<ds:datastoreItem xmlns:ds="http://schemas.openxmlformats.org/officeDocument/2006/customXml" ds:itemID="{32D706E8-BDF3-41A6-9394-E6F7FA61303B}"/>
</file>

<file path=customXml/itemProps3.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4.xml><?xml version="1.0" encoding="utf-8"?>
<ds:datastoreItem xmlns:ds="http://schemas.openxmlformats.org/officeDocument/2006/customXml" ds:itemID="{C2B59C15-5674-4EB4-ABA3-A72E19DEC329}">
  <ds:schemaRefs>
    <ds:schemaRef ds:uri="http://www.w3.org/XML/1998/namespace"/>
    <ds:schemaRef ds:uri="http://purl.org/dc/dcmitype/"/>
    <ds:schemaRef ds:uri="14a9c00f-d9e3-4eb9-aad3-f69239d17d9c"/>
    <ds:schemaRef ds:uri="http://schemas.openxmlformats.org/package/2006/metadata/core-properties"/>
    <ds:schemaRef ds:uri="http://schemas.microsoft.com/office/2006/metadata/properties"/>
    <ds:schemaRef ds:uri="http://purl.org/dc/elements/1.1/"/>
    <ds:schemaRef ds:uri="http://schemas.microsoft.com/sharepoint/v3"/>
    <ds:schemaRef ds:uri="http://schemas.microsoft.com/office/infopath/2007/PartnerControls"/>
    <ds:schemaRef ds:uri="3022d1cc-9911-4d86-8921-f1af51355b6a"/>
    <ds:schemaRef ds:uri="http://schemas.microsoft.com/office/2006/documentManagement/types"/>
    <ds:schemaRef ds:uri="85bf591c-2bb1-407e-a5a8-c84973aac0eb"/>
    <ds:schemaRef ds:uri="508ba6eb-9e09-4fd5-92f2-2d9921329f2d"/>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SUMMARY</vt:lpstr>
      <vt:lpstr>120 GIRLS DORMITORIES-2 schools</vt:lpstr>
      <vt:lpstr>BOYS WASH FACILITIES- 5 schools</vt:lpstr>
      <vt:lpstr>'120 GIRLS DORMITORIES-2 schools'!Print_Area</vt:lpstr>
      <vt:lpstr>'120 GIRLS DORMITORIES-2 schools'!Print_Titles</vt:lpstr>
      <vt:lpstr>'BOYS WASH FACILITIES- 5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NIMPAGARITSE, Réal</cp:lastModifiedBy>
  <cp:revision/>
  <dcterms:created xsi:type="dcterms:W3CDTF">2015-06-05T18:17:20Z</dcterms:created>
  <dcterms:modified xsi:type="dcterms:W3CDTF">2025-08-25T07:41:38Z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0x0101002C34C447E6454A40A553EE97A6C4718600C0AD85A285FA8C4A8793D430BCEDAA0A</vt:lpwstr>
  </property>
  <property fmtid="{D5CDD505-2E9C-101B-9397-08002B2CF9AE}" pid="4" name="Document_Language">
    <vt:lpwstr>3</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30507795-6340-4e1a-8cca-bcb8142d7e47</vt:lpwstr>
  </property>
  <property fmtid="{D5CDD505-2E9C-101B-9397-08002B2CF9AE}" pid="8" name="Document_Status">
    <vt:lpwstr/>
  </property>
  <property fmtid="{D5CDD505-2E9C-101B-9397-08002B2CF9AE}" pid="9" name="Contract_reference">
    <vt:lpwstr>609</vt:lpwstr>
  </property>
  <property fmtid="{D5CDD505-2E9C-101B-9397-08002B2CF9AE}" pid="10" name="Project_code">
    <vt:lpwstr>97</vt:lpwstr>
  </property>
  <property fmtid="{D5CDD505-2E9C-101B-9397-08002B2CF9AE}" pid="11" name="e2b781e9cad840cd89b90f5a7e989839">
    <vt:lpwstr/>
  </property>
  <property fmtid="{D5CDD505-2E9C-101B-9397-08002B2CF9AE}" pid="12" name="l9d65098618b4a8fbbe87718e7187e6b">
    <vt:lpwstr/>
  </property>
  <property fmtid="{D5CDD505-2E9C-101B-9397-08002B2CF9AE}" pid="13" name="_docset_NoMedatataSyncRequired">
    <vt:lpwstr>False</vt:lpwstr>
  </property>
</Properties>
</file>