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nabel\00_BDI2300611-EDU\00BDI23006_10084_Travaux Latrines Ecosan\"/>
    </mc:Choice>
  </mc:AlternateContent>
  <xr:revisionPtr revIDLastSave="0" documentId="13_ncr:1_{E0C77C64-419C-4E42-B960-864B740CD714}" xr6:coauthVersionLast="47" xr6:coauthVersionMax="47" xr10:uidLastSave="{00000000-0000-0000-0000-000000000000}"/>
  <bookViews>
    <workbookView xWindow="0" yWindow="0" windowWidth="23040" windowHeight="8364" tabRatio="929" firstSheet="2" activeTab="2" xr2:uid="{00000000-000D-0000-FFFF-FFFF00000000}"/>
  </bookViews>
  <sheets>
    <sheet name="BPU Latrines Ecosan" sheetId="3" r:id="rId1"/>
    <sheet name="DQE_3 portes + GHM Filles " sheetId="4" r:id="rId2"/>
    <sheet name="DQE_3 portes + UR Garçons" sheetId="5" r:id="rId3"/>
    <sheet name="Recap" sheetId="13" r:id="rId4"/>
  </sheets>
  <definedNames>
    <definedName name="_Toc3211488" localSheetId="1">'DQE_3 portes + GHM Filles '!#REF!</definedName>
    <definedName name="_Toc3211488" localSheetId="2">'DQE_3 portes + UR Garçons'!#REF!</definedName>
    <definedName name="_Toc424733938" localSheetId="1">'DQE_3 portes + GHM Filles '!#REF!</definedName>
    <definedName name="_Toc424733938" localSheetId="2">'DQE_3 portes + UR Garçons'!#REF!</definedName>
    <definedName name="_xlnm.Print_Area" localSheetId="0">'BPU Latrines Ecosan'!$A$1:$E$57</definedName>
    <definedName name="_xlnm.Print_Area" localSheetId="1">'DQE_3 portes + GHM Filles '!$A$1:$F$96</definedName>
    <definedName name="_xlnm.Print_Area" localSheetId="2">'DQE_3 portes + UR Garçons'!$A$1:$F$82</definedName>
    <definedName name="_xlnm.Print_Area" localSheetId="3">Recap!$A$1:$D$6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0" i="5" l="1"/>
  <c r="L46" i="5"/>
  <c r="M46" i="5" s="1"/>
  <c r="F46" i="5"/>
  <c r="B49" i="4" l="1"/>
  <c r="B45" i="4"/>
  <c r="B44" i="4"/>
  <c r="B43" i="4"/>
  <c r="B42" i="4"/>
  <c r="B41" i="4"/>
  <c r="B38" i="4"/>
  <c r="B36" i="4"/>
  <c r="B32" i="4"/>
  <c r="B29" i="4"/>
  <c r="B28" i="4"/>
  <c r="B25" i="4"/>
  <c r="B24" i="4"/>
  <c r="B23" i="4"/>
  <c r="B21" i="4"/>
  <c r="B17" i="4"/>
  <c r="B14" i="4"/>
  <c r="B13" i="4"/>
  <c r="B10" i="4"/>
  <c r="B7" i="4"/>
  <c r="B4" i="4"/>
  <c r="B3" i="4"/>
  <c r="D10" i="5"/>
  <c r="D10" i="4"/>
  <c r="F94" i="4" l="1"/>
  <c r="F95" i="4" s="1"/>
  <c r="B94" i="4"/>
  <c r="F84" i="4" l="1"/>
  <c r="F83" i="4"/>
  <c r="F82" i="4"/>
  <c r="F81" i="4"/>
  <c r="D32" i="5"/>
  <c r="F32" i="5"/>
  <c r="F33" i="5" s="1"/>
  <c r="D80" i="5"/>
  <c r="F80" i="5" s="1"/>
  <c r="D79" i="5"/>
  <c r="F79" i="5" s="1"/>
  <c r="D78" i="5"/>
  <c r="F78" i="5" s="1"/>
  <c r="D77" i="5"/>
  <c r="F77" i="5" s="1"/>
  <c r="D32" i="4"/>
  <c r="F32" i="4" s="1"/>
  <c r="F33" i="4" s="1"/>
  <c r="D91" i="4"/>
  <c r="F91" i="4" s="1"/>
  <c r="D90" i="4"/>
  <c r="F90" i="4" s="1"/>
  <c r="D89" i="4"/>
  <c r="F89" i="4" s="1"/>
  <c r="D88" i="4"/>
  <c r="F88" i="4" s="1"/>
  <c r="F85" i="4"/>
  <c r="F80" i="4"/>
  <c r="F79" i="4"/>
  <c r="D77" i="4"/>
  <c r="F77" i="4" s="1"/>
  <c r="D76" i="4"/>
  <c r="F76" i="4" s="1"/>
  <c r="F86" i="4" l="1"/>
  <c r="F81" i="5"/>
  <c r="F92" i="4"/>
  <c r="D67" i="5" l="1"/>
  <c r="F67" i="5" s="1"/>
  <c r="D29" i="4"/>
  <c r="F29" i="4" s="1"/>
  <c r="D29" i="5"/>
  <c r="L74" i="5"/>
  <c r="M74" i="5" s="1"/>
  <c r="F74" i="5"/>
  <c r="L73" i="5"/>
  <c r="M73" i="5" s="1"/>
  <c r="F73" i="5"/>
  <c r="L72" i="5"/>
  <c r="M72" i="5" s="1"/>
  <c r="F72" i="5"/>
  <c r="L71" i="5"/>
  <c r="M71" i="5" s="1"/>
  <c r="F71" i="5"/>
  <c r="L70" i="5"/>
  <c r="M70" i="5" s="1"/>
  <c r="F70" i="5"/>
  <c r="L69" i="5"/>
  <c r="M69" i="5" s="1"/>
  <c r="F69" i="5"/>
  <c r="L68" i="5"/>
  <c r="M68" i="5" s="1"/>
  <c r="F68" i="5"/>
  <c r="L67" i="5"/>
  <c r="M67" i="5" s="1"/>
  <c r="L66" i="5"/>
  <c r="M66" i="5" s="1"/>
  <c r="F66" i="5"/>
  <c r="L65" i="5"/>
  <c r="M65" i="5" s="1"/>
  <c r="F65" i="5"/>
  <c r="L62" i="5"/>
  <c r="M62" i="5" s="1"/>
  <c r="F62" i="5"/>
  <c r="L61" i="5"/>
  <c r="M61" i="5" s="1"/>
  <c r="F61" i="5"/>
  <c r="L60" i="5"/>
  <c r="M60" i="5" s="1"/>
  <c r="F60" i="5"/>
  <c r="L59" i="5"/>
  <c r="M59" i="5" s="1"/>
  <c r="F59" i="5"/>
  <c r="L58" i="5"/>
  <c r="M58" i="5" s="1"/>
  <c r="F58" i="5"/>
  <c r="L57" i="5"/>
  <c r="M57" i="5" s="1"/>
  <c r="L56" i="5"/>
  <c r="M56" i="5" s="1"/>
  <c r="F56" i="5"/>
  <c r="L55" i="5"/>
  <c r="M55" i="5" s="1"/>
  <c r="D55" i="5"/>
  <c r="F55" i="5" s="1"/>
  <c r="L54" i="5"/>
  <c r="M54" i="5" s="1"/>
  <c r="D54" i="5"/>
  <c r="F54" i="5" s="1"/>
  <c r="L50" i="5"/>
  <c r="M50" i="5" s="1"/>
  <c r="F50" i="5"/>
  <c r="L45" i="5"/>
  <c r="M45" i="5" s="1"/>
  <c r="F45" i="5"/>
  <c r="L44" i="5"/>
  <c r="M44" i="5" s="1"/>
  <c r="D44" i="5"/>
  <c r="F44" i="5" s="1"/>
  <c r="L43" i="5"/>
  <c r="M43" i="5" s="1"/>
  <c r="D43" i="5"/>
  <c r="F43" i="5" s="1"/>
  <c r="L42" i="5"/>
  <c r="M42" i="5" s="1"/>
  <c r="D42" i="5"/>
  <c r="F42" i="5" s="1"/>
  <c r="L41" i="5"/>
  <c r="M41" i="5" s="1"/>
  <c r="F41" i="5"/>
  <c r="L38" i="5"/>
  <c r="M38" i="5" s="1"/>
  <c r="F38" i="5"/>
  <c r="L36" i="5"/>
  <c r="M36" i="5" s="1"/>
  <c r="F36" i="5"/>
  <c r="F29" i="5"/>
  <c r="L28" i="5"/>
  <c r="M28" i="5" s="1"/>
  <c r="D28" i="5"/>
  <c r="F28" i="5" s="1"/>
  <c r="L25" i="5"/>
  <c r="M25" i="5" s="1"/>
  <c r="D25" i="5"/>
  <c r="F25" i="5" s="1"/>
  <c r="L24" i="5"/>
  <c r="M24" i="5" s="1"/>
  <c r="D24" i="5"/>
  <c r="F24" i="5" s="1"/>
  <c r="L23" i="5"/>
  <c r="M23" i="5" s="1"/>
  <c r="F23" i="5"/>
  <c r="L21" i="5"/>
  <c r="M21" i="5" s="1"/>
  <c r="F21" i="5"/>
  <c r="L17" i="5"/>
  <c r="M17" i="5" s="1"/>
  <c r="D17" i="5"/>
  <c r="F17" i="5" s="1"/>
  <c r="F18" i="5" s="1"/>
  <c r="L14" i="5"/>
  <c r="M14" i="5" s="1"/>
  <c r="F14" i="5"/>
  <c r="L13" i="5"/>
  <c r="M13" i="5" s="1"/>
  <c r="F13" i="5"/>
  <c r="L10" i="5"/>
  <c r="M10" i="5" s="1"/>
  <c r="F10" i="5"/>
  <c r="F11" i="5" s="1"/>
  <c r="L7" i="5"/>
  <c r="M7" i="5" s="1"/>
  <c r="F7" i="5"/>
  <c r="F8" i="5" s="1"/>
  <c r="L4" i="5"/>
  <c r="M4" i="5" s="1"/>
  <c r="F4" i="5"/>
  <c r="L3" i="5"/>
  <c r="M3" i="5" s="1"/>
  <c r="F3" i="5"/>
  <c r="D28" i="4"/>
  <c r="L73" i="4"/>
  <c r="M73" i="4" s="1"/>
  <c r="L72" i="4"/>
  <c r="M72" i="4" s="1"/>
  <c r="L71" i="4"/>
  <c r="M71" i="4" s="1"/>
  <c r="L70" i="4"/>
  <c r="M70" i="4" s="1"/>
  <c r="L69" i="4"/>
  <c r="M69" i="4" s="1"/>
  <c r="L68" i="4"/>
  <c r="M68" i="4" s="1"/>
  <c r="L67" i="4"/>
  <c r="M67" i="4" s="1"/>
  <c r="L66" i="4"/>
  <c r="M66" i="4" s="1"/>
  <c r="L65" i="4"/>
  <c r="M65" i="4" s="1"/>
  <c r="L64" i="4"/>
  <c r="M64" i="4" s="1"/>
  <c r="L61" i="4"/>
  <c r="M61" i="4" s="1"/>
  <c r="L60" i="4"/>
  <c r="M60" i="4" s="1"/>
  <c r="L59" i="4"/>
  <c r="M59" i="4" s="1"/>
  <c r="L58" i="4"/>
  <c r="M58" i="4" s="1"/>
  <c r="L57" i="4"/>
  <c r="M57" i="4" s="1"/>
  <c r="L56" i="4"/>
  <c r="M56" i="4" s="1"/>
  <c r="L55" i="4"/>
  <c r="M55" i="4" s="1"/>
  <c r="L54" i="4"/>
  <c r="M54" i="4" s="1"/>
  <c r="L53" i="4"/>
  <c r="M53" i="4" s="1"/>
  <c r="L46" i="4"/>
  <c r="M46" i="4" s="1"/>
  <c r="L49" i="4"/>
  <c r="M49" i="4" s="1"/>
  <c r="L45" i="4"/>
  <c r="M45" i="4" s="1"/>
  <c r="L44" i="4"/>
  <c r="M44" i="4" s="1"/>
  <c r="L43" i="4"/>
  <c r="M43" i="4" s="1"/>
  <c r="L42" i="4"/>
  <c r="M42" i="4" s="1"/>
  <c r="L41" i="4"/>
  <c r="M41" i="4" s="1"/>
  <c r="L38" i="4"/>
  <c r="M38" i="4" s="1"/>
  <c r="L36" i="4"/>
  <c r="M36" i="4" s="1"/>
  <c r="L28" i="4"/>
  <c r="M28" i="4" s="1"/>
  <c r="L25" i="4"/>
  <c r="M25" i="4" s="1"/>
  <c r="L24" i="4"/>
  <c r="M24" i="4" s="1"/>
  <c r="L23" i="4"/>
  <c r="M23" i="4" s="1"/>
  <c r="L21" i="4"/>
  <c r="M21" i="4" s="1"/>
  <c r="L17" i="4"/>
  <c r="M17" i="4" s="1"/>
  <c r="L14" i="4"/>
  <c r="M14" i="4" s="1"/>
  <c r="L13" i="4"/>
  <c r="M13" i="4" s="1"/>
  <c r="L10" i="4"/>
  <c r="M10" i="4" s="1"/>
  <c r="L7" i="4"/>
  <c r="M7" i="4" s="1"/>
  <c r="L4" i="4"/>
  <c r="M4" i="4" s="1"/>
  <c r="L3" i="4"/>
  <c r="M3" i="4" s="1"/>
  <c r="F73" i="4"/>
  <c r="F72" i="4"/>
  <c r="F71" i="4"/>
  <c r="F70" i="4"/>
  <c r="F69" i="4"/>
  <c r="F68" i="4"/>
  <c r="F67" i="4"/>
  <c r="F66" i="4"/>
  <c r="F65" i="4"/>
  <c r="F64" i="4"/>
  <c r="D44" i="4"/>
  <c r="D43" i="4"/>
  <c r="F38" i="4"/>
  <c r="F57" i="4"/>
  <c r="F61" i="4"/>
  <c r="F60" i="4"/>
  <c r="F59" i="4"/>
  <c r="F58" i="4"/>
  <c r="F55" i="4"/>
  <c r="D54" i="4"/>
  <c r="F54" i="4" s="1"/>
  <c r="D53" i="4"/>
  <c r="F53" i="4" s="1"/>
  <c r="D17" i="4"/>
  <c r="D42" i="4"/>
  <c r="D24" i="4"/>
  <c r="F63" i="5" l="1"/>
  <c r="F75" i="5"/>
  <c r="F74" i="4"/>
  <c r="F39" i="5"/>
  <c r="F51" i="5"/>
  <c r="F62" i="4"/>
  <c r="F5" i="5"/>
  <c r="F15" i="5"/>
  <c r="F30" i="5"/>
  <c r="F47" i="5"/>
  <c r="F26" i="5"/>
  <c r="D25" i="4"/>
  <c r="F17" i="4"/>
  <c r="F18" i="4" s="1"/>
  <c r="F46" i="4"/>
  <c r="F45" i="4"/>
  <c r="F44" i="4"/>
  <c r="F43" i="4"/>
  <c r="F42" i="4"/>
  <c r="F41" i="4"/>
  <c r="F36" i="4"/>
  <c r="F39" i="4" s="1"/>
  <c r="F4" i="4"/>
  <c r="F3" i="4"/>
  <c r="F82" i="5" l="1"/>
  <c r="C5" i="13"/>
  <c r="F47" i="4"/>
  <c r="F23" i="4"/>
  <c r="F10" i="4"/>
  <c r="F11" i="4" s="1"/>
  <c r="F13" i="4"/>
  <c r="F7" i="4"/>
  <c r="F8" i="4" s="1"/>
  <c r="F14" i="4"/>
  <c r="F25" i="4"/>
  <c r="F28" i="4"/>
  <c r="F30" i="4" s="1"/>
  <c r="F49" i="4"/>
  <c r="F5" i="4"/>
  <c r="F21" i="4"/>
  <c r="F24" i="4"/>
  <c r="F26" i="4" l="1"/>
  <c r="F15" i="4"/>
  <c r="F50" i="4"/>
  <c r="F96" i="4" l="1"/>
  <c r="C4" i="13" s="1"/>
  <c r="D5" i="13"/>
  <c r="D4" i="13" l="1"/>
  <c r="G5" i="13" l="1"/>
  <c r="D6" i="13"/>
</calcChain>
</file>

<file path=xl/sharedStrings.xml><?xml version="1.0" encoding="utf-8"?>
<sst xmlns="http://schemas.openxmlformats.org/spreadsheetml/2006/main" count="592" uniqueCount="217">
  <si>
    <t>N°</t>
  </si>
  <si>
    <t>Désignation</t>
  </si>
  <si>
    <t>Unité</t>
  </si>
  <si>
    <t xml:space="preserve">PU (EURO) EN CHIFFRES </t>
  </si>
  <si>
    <t xml:space="preserve">PU (EURO) EN LETTRES </t>
  </si>
  <si>
    <t>INS-1</t>
  </si>
  <si>
    <t>Installation de chantier</t>
  </si>
  <si>
    <t>ff</t>
  </si>
  <si>
    <t>INS-2</t>
  </si>
  <si>
    <t>Nettoyage et Repli de chantier</t>
  </si>
  <si>
    <t>PREP-1</t>
  </si>
  <si>
    <t>Désherbage et décapage de la terre végétale et nettoyage du terrain</t>
  </si>
  <si>
    <r>
      <t>m</t>
    </r>
    <r>
      <rPr>
        <vertAlign val="superscript"/>
        <sz val="10"/>
        <rFont val="Calibri Light"/>
        <family val="2"/>
        <scheme val="major"/>
      </rPr>
      <t>2</t>
    </r>
  </si>
  <si>
    <t>TER-1</t>
  </si>
  <si>
    <t>Terrassement en déblai de la plateforme</t>
  </si>
  <si>
    <r>
      <t>m</t>
    </r>
    <r>
      <rPr>
        <vertAlign val="superscript"/>
        <sz val="10"/>
        <rFont val="Calibri Light"/>
        <family val="2"/>
        <scheme val="major"/>
      </rPr>
      <t>3</t>
    </r>
  </si>
  <si>
    <t>TER-2</t>
  </si>
  <si>
    <t>Terrassement en remblai de la plateforme</t>
  </si>
  <si>
    <t>FOND-1</t>
  </si>
  <si>
    <t xml:space="preserve">Fouilles de fosse </t>
  </si>
  <si>
    <t>FOND-2</t>
  </si>
  <si>
    <t xml:space="preserve">Moellon de carrière pour fosses </t>
  </si>
  <si>
    <t>m³</t>
  </si>
  <si>
    <t>SOUB-1</t>
  </si>
  <si>
    <t xml:space="preserve">Maçonnerie en moellons de carrière </t>
  </si>
  <si>
    <t>BET-1-2</t>
  </si>
  <si>
    <t>Béton de forme pour caniveau</t>
  </si>
  <si>
    <t>BET-2-1</t>
  </si>
  <si>
    <r>
      <t xml:space="preserve">Béton armé pour raidisseurs verticaux  10*10cm - armature </t>
    </r>
    <r>
      <rPr>
        <b/>
        <sz val="10"/>
        <rFont val="Calibri Light"/>
        <family val="2"/>
        <scheme val="major"/>
      </rPr>
      <t>Ø 8</t>
    </r>
  </si>
  <si>
    <t>BET-2-2</t>
  </si>
  <si>
    <r>
      <t xml:space="preserve">Béton armé pour raidisseurs horizontaux  10*10cm - armature </t>
    </r>
    <r>
      <rPr>
        <b/>
        <sz val="10"/>
        <rFont val="Calibri Light"/>
        <family val="2"/>
        <scheme val="major"/>
      </rPr>
      <t>Ø 6</t>
    </r>
  </si>
  <si>
    <t>BET-2-3</t>
  </si>
  <si>
    <r>
      <t xml:space="preserve">Béton armé pour dalle e.p 10cm - armature </t>
    </r>
    <r>
      <rPr>
        <b/>
        <sz val="10"/>
        <rFont val="Calibri Light"/>
        <family val="2"/>
        <scheme val="major"/>
      </rPr>
      <t xml:space="preserve"> Ø 8</t>
    </r>
    <r>
      <rPr>
        <sz val="10"/>
        <rFont val="Calibri Light"/>
        <family val="2"/>
        <scheme val="major"/>
      </rPr>
      <t xml:space="preserve"> (espacement: 15cm)</t>
    </r>
  </si>
  <si>
    <t>MAC-1</t>
  </si>
  <si>
    <t>Maçonnerie creuses de briques perforées 21*10*5,5cm y compris jointoiement</t>
  </si>
  <si>
    <t>MAC-2</t>
  </si>
  <si>
    <t>Maçonnerie simple de briques perforées 21*10*5,5cm y compris jointoiement</t>
  </si>
  <si>
    <t>END-1</t>
  </si>
  <si>
    <t>Enduit hydrofuge sur les parois des murs de la fosse</t>
  </si>
  <si>
    <t>m²</t>
  </si>
  <si>
    <t>HUI-1-1</t>
  </si>
  <si>
    <t xml:space="preserve">Porte métallique simple (80*210mm), charnières et cadenas </t>
  </si>
  <si>
    <t>pce</t>
  </si>
  <si>
    <t>HUI-2-1</t>
  </si>
  <si>
    <t xml:space="preserve">Trappes métalliques et encadrement </t>
  </si>
  <si>
    <t>TOI-1-1</t>
  </si>
  <si>
    <t>Couverture en tôle alu-zinc ep.0,5mm</t>
  </si>
  <si>
    <t>TOI-1-2</t>
  </si>
  <si>
    <t>Poutres porteuses en bois d'eucalyptus 150*40mm</t>
  </si>
  <si>
    <t>ml</t>
  </si>
  <si>
    <t>TOI-1-3</t>
  </si>
  <si>
    <t xml:space="preserve">Poutres secondaires </t>
  </si>
  <si>
    <t>TOI-1-4</t>
  </si>
  <si>
    <t xml:space="preserve">Planche de rives </t>
  </si>
  <si>
    <t>TOI-1-5</t>
  </si>
  <si>
    <t xml:space="preserve">Gouttière en alu-zinc </t>
  </si>
  <si>
    <t>TOI-1-6</t>
  </si>
  <si>
    <t xml:space="preserve">Descente d'eau de pluie PVC 110 </t>
  </si>
  <si>
    <t>SCEP-1-1</t>
  </si>
  <si>
    <t xml:space="preserve">SCEP  Afritank 2 500 litres tout compris </t>
  </si>
  <si>
    <t>RAMP-1-1</t>
  </si>
  <si>
    <t xml:space="preserve">Rampe de 3 robinets tout compris </t>
  </si>
  <si>
    <t xml:space="preserve">pce </t>
  </si>
  <si>
    <t>RAMP-1-2</t>
  </si>
  <si>
    <t xml:space="preserve">Maçonnerie en moellon </t>
  </si>
  <si>
    <t>RAMP-1-3</t>
  </si>
  <si>
    <r>
      <t xml:space="preserve">Béton armé pour bac à laver e.p 10cm - armature </t>
    </r>
    <r>
      <rPr>
        <b/>
        <sz val="10"/>
        <rFont val="Calibri Light"/>
        <family val="2"/>
        <scheme val="major"/>
      </rPr>
      <t xml:space="preserve"> Ø 6</t>
    </r>
    <r>
      <rPr>
        <sz val="10"/>
        <rFont val="Calibri Light"/>
        <family val="2"/>
        <scheme val="major"/>
      </rPr>
      <t xml:space="preserve"> (espacement: 10cm)</t>
    </r>
  </si>
  <si>
    <t>RAMP-2-1</t>
  </si>
  <si>
    <t>Robinet galvanise 1/2</t>
  </si>
  <si>
    <t>Manchon 1/2</t>
  </si>
  <si>
    <t>RAMP-2-2</t>
  </si>
  <si>
    <t>Te 1/2</t>
  </si>
  <si>
    <t>RAMP-2-3</t>
  </si>
  <si>
    <t>Niple 1/2</t>
  </si>
  <si>
    <t>RAMP-2-4</t>
  </si>
  <si>
    <t>Tuyau PPR 1/2</t>
  </si>
  <si>
    <t>EQ-1-1</t>
  </si>
  <si>
    <t>Tuyau ventilation PVC Ø 110 PN 10</t>
  </si>
  <si>
    <t>EQ-1-2</t>
  </si>
  <si>
    <t>Tė PVC Ø 110 PN 10</t>
  </si>
  <si>
    <t>EQ-1-3</t>
  </si>
  <si>
    <t>Tuyau urine PVC Ø 50 PN 10</t>
  </si>
  <si>
    <t>EQ-1-4</t>
  </si>
  <si>
    <t>Coude PVC Ø 50 PN10</t>
  </si>
  <si>
    <t>EQ-1-5</t>
  </si>
  <si>
    <t>Tė PVC Ø 50 PN 10</t>
  </si>
  <si>
    <t>EQ-1-6</t>
  </si>
  <si>
    <t>Crépine Ø 50</t>
  </si>
  <si>
    <t>EQ-1-7</t>
  </si>
  <si>
    <t>Robinet PPR 3/4</t>
  </si>
  <si>
    <t>EQ-1-8</t>
  </si>
  <si>
    <t>Manchon PPR 3/4</t>
  </si>
  <si>
    <t>EQ-1-9</t>
  </si>
  <si>
    <t>Tuyau PPR 3/4</t>
  </si>
  <si>
    <t>EQ-1-10</t>
  </si>
  <si>
    <t>Bidons de 30litres</t>
  </si>
  <si>
    <t>BAC-1-1</t>
  </si>
  <si>
    <t>BAC-1-2</t>
  </si>
  <si>
    <t>Béton armé pour bac à lavage des mains y compris enduit de finition- armature Ø 8</t>
  </si>
  <si>
    <t>BAC-2-1</t>
  </si>
  <si>
    <t>Tuyau d'évacuation des eaux de 50mm</t>
  </si>
  <si>
    <t>BAC-2-2</t>
  </si>
  <si>
    <t>Coude 50mm</t>
  </si>
  <si>
    <t>BAC-2-3</t>
  </si>
  <si>
    <t>BAC-2-4</t>
  </si>
  <si>
    <t>Coude 1/2</t>
  </si>
  <si>
    <t>BAC-2-5</t>
  </si>
  <si>
    <t>BAC-2-6</t>
  </si>
  <si>
    <t>Robinet 1/2</t>
  </si>
  <si>
    <t>BAC-2-7</t>
  </si>
  <si>
    <t>Syphon de sol</t>
  </si>
  <si>
    <t>TROT-1</t>
  </si>
  <si>
    <t>Sable de propreté ép.5cm</t>
  </si>
  <si>
    <t>TROT-2</t>
  </si>
  <si>
    <t>Hérisson de moellon ép.30cm</t>
  </si>
  <si>
    <t>TROT-3</t>
  </si>
  <si>
    <t>Béton de forme ép.7cm dosé à 350kg/m³</t>
  </si>
  <si>
    <t>TROT-4</t>
  </si>
  <si>
    <t>Chape talochée au mortier de ciment dosé à 400kg/m³</t>
  </si>
  <si>
    <t>FORM-1</t>
  </si>
  <si>
    <t>Formation des maçons à la technique RLB -5 jours-</t>
  </si>
  <si>
    <t>Qté</t>
  </si>
  <si>
    <t>PU (EURO)</t>
  </si>
  <si>
    <t>P.T (EURO)</t>
  </si>
  <si>
    <t xml:space="preserve">PU (EURO) SEC </t>
  </si>
  <si>
    <t>INS-</t>
  </si>
  <si>
    <t>INSTALLATION ET REPLI DU CHANTIER</t>
  </si>
  <si>
    <t>SOUS TOTAL INS-</t>
  </si>
  <si>
    <t>PREP-</t>
  </si>
  <si>
    <t>TRAVAUX PREPARATOIRE</t>
  </si>
  <si>
    <t>SOUS TOTAL PREP-</t>
  </si>
  <si>
    <t>TER-</t>
  </si>
  <si>
    <t>TERRASSEMENT</t>
  </si>
  <si>
    <t>SOUS TOTAL TER-</t>
  </si>
  <si>
    <t>FOND-</t>
  </si>
  <si>
    <t>FONDATION</t>
  </si>
  <si>
    <t>SOUS TOTAL FOND-</t>
  </si>
  <si>
    <t>SOUB-</t>
  </si>
  <si>
    <t xml:space="preserve">SOUBASSEMENT ET ESCALIER </t>
  </si>
  <si>
    <t>SOUS TOTAL SOUT-</t>
  </si>
  <si>
    <t>BET-</t>
  </si>
  <si>
    <t>BETONS</t>
  </si>
  <si>
    <t>BET-1</t>
  </si>
  <si>
    <t xml:space="preserve">Béton non armé </t>
  </si>
  <si>
    <t>BET-2</t>
  </si>
  <si>
    <r>
      <t>Béton armé dosé à 350 kg/m</t>
    </r>
    <r>
      <rPr>
        <b/>
        <vertAlign val="superscript"/>
        <sz val="10"/>
        <rFont val="Calibri Light"/>
        <family val="2"/>
        <scheme val="major"/>
      </rPr>
      <t>3</t>
    </r>
  </si>
  <si>
    <t>SOUS TOTAL BET-</t>
  </si>
  <si>
    <t>MAC-</t>
  </si>
  <si>
    <t xml:space="preserve">MACONNERIE SUPERSTRUCTURE </t>
  </si>
  <si>
    <t>SOUS TOTAL MAC-</t>
  </si>
  <si>
    <t>ENDUIT SUR LES PAROIS DE LA FOSSE</t>
  </si>
  <si>
    <t>SOUS TOTAL END-</t>
  </si>
  <si>
    <t>HUI-</t>
  </si>
  <si>
    <t>HUISSERIES  ET FERRONNERIES ET MENUISERIE</t>
  </si>
  <si>
    <t>HUI-1</t>
  </si>
  <si>
    <t xml:space="preserve">Portes </t>
  </si>
  <si>
    <t>HUI-2</t>
  </si>
  <si>
    <t xml:space="preserve">Plaques chauffantes </t>
  </si>
  <si>
    <t>SOUS TOTAL HUI-</t>
  </si>
  <si>
    <t>TOIT-</t>
  </si>
  <si>
    <t xml:space="preserve">TOITURE ET ETANCHEITE </t>
  </si>
  <si>
    <t>SOUS TOTAL TOIT-</t>
  </si>
  <si>
    <t>RESERVOIR DE COLLECTE DES EAUX PLUVIALES ET ACCESSOIRES</t>
  </si>
  <si>
    <t>SOUS TOTAL SCEP-</t>
  </si>
  <si>
    <t>RAMP-</t>
  </si>
  <si>
    <t xml:space="preserve">RAMPE DE LAVAGE DES MAINS </t>
  </si>
  <si>
    <t>PAMP-1</t>
  </si>
  <si>
    <t xml:space="preserve">MACONNERIE </t>
  </si>
  <si>
    <t>Briques perforées 21*10*5,5cm y compris jointoiement</t>
  </si>
  <si>
    <t>RAMP-2</t>
  </si>
  <si>
    <t xml:space="preserve">PLOMBERIE </t>
  </si>
  <si>
    <t>SOUS TOTAL RAMP-</t>
  </si>
  <si>
    <t>EQ-</t>
  </si>
  <si>
    <t>VENTILLATION ET TUYAUTERIE</t>
  </si>
  <si>
    <t>Bidons 30litres</t>
  </si>
  <si>
    <t>SOUS TOTAL EQ-</t>
  </si>
  <si>
    <t>BAC-1</t>
  </si>
  <si>
    <t xml:space="preserve">BAC A LAVER GHM </t>
  </si>
  <si>
    <t>BAC-2</t>
  </si>
  <si>
    <t>SOUS TOTAL BAC-</t>
  </si>
  <si>
    <t>TROT-</t>
  </si>
  <si>
    <t>TROTTOIRS</t>
  </si>
  <si>
    <t>Sable de propreté ép. 5cm</t>
  </si>
  <si>
    <t>SOUS TOTAL TROT-</t>
  </si>
  <si>
    <t>FORM-</t>
  </si>
  <si>
    <t xml:space="preserve">FORMATION </t>
  </si>
  <si>
    <t>SOUS TOTAL FORM-</t>
  </si>
  <si>
    <t>TOTAL GENERAL en € (HTVA)</t>
  </si>
  <si>
    <t>TER</t>
  </si>
  <si>
    <t>SOUT-</t>
  </si>
  <si>
    <t xml:space="preserve">SOUTAINEMENT ET ESCALIER </t>
  </si>
  <si>
    <t>SOUT-1</t>
  </si>
  <si>
    <t>BET</t>
  </si>
  <si>
    <t>BET-2-4</t>
  </si>
  <si>
    <t>MAC</t>
  </si>
  <si>
    <t>END</t>
  </si>
  <si>
    <t>Enduit lisse sur les parois des murs de la fosse</t>
  </si>
  <si>
    <t>HUI</t>
  </si>
  <si>
    <t xml:space="preserve">TOIT </t>
  </si>
  <si>
    <t xml:space="preserve">TOITURE </t>
  </si>
  <si>
    <t>REP-</t>
  </si>
  <si>
    <t xml:space="preserve">RESERVOIR DE COLLECTE DES EAUX PLUVIALES </t>
  </si>
  <si>
    <t>SCEP-1</t>
  </si>
  <si>
    <t>RESERVOIR ET ACCESSOIRES</t>
  </si>
  <si>
    <t>SOUS TOTAL REP-</t>
  </si>
  <si>
    <t>Sable de propreté ép.0,05cm</t>
  </si>
  <si>
    <t>Hérisson de moellon ép.20cm</t>
  </si>
  <si>
    <t>Béton de forme ép.0,07cm dosé à 350kg/m³</t>
  </si>
  <si>
    <t xml:space="preserve">Lot 3 - Dans 5 Centres de formation professionnelle (UE) </t>
  </si>
  <si>
    <t xml:space="preserve">Type de latrines </t>
  </si>
  <si>
    <t xml:space="preserve">Quantité </t>
  </si>
  <si>
    <t xml:space="preserve">Cout Unitaire € </t>
  </si>
  <si>
    <t xml:space="preserve">Cout Total € </t>
  </si>
  <si>
    <t xml:space="preserve">Latrines Filles 3 Portes &amp; GHM </t>
  </si>
  <si>
    <t>FP</t>
  </si>
  <si>
    <t xml:space="preserve">Latrines Garçons 3 Portes &amp; Urinoirs </t>
  </si>
  <si>
    <t>BDI23004 Total Lot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</si>
</sst>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\ &quot;€&quot;"/>
    <numFmt numFmtId="166" formatCode="_-* #,##0\ _€_-;\-* #,##0\ _€_-;_-* &quot;-&quot;??\ _€_-;_-@_-"/>
    <numFmt numFmtId="167" formatCode="_-* #,##0\ _€_-;\-* #,##0\ _€_-;_-* &quot;-&quot;?\ _€_-;_-@_-"/>
    <numFmt numFmtId="168" formatCode="_-* #,##0.0\ _€_-;\-* #,##0.0\ _€_-;_-* &quot;-&quot;??\ _€_-;_-@_-"/>
    <numFmt numFmtId="169" formatCode="#,##0.00_ ;\-#,##0.00\ "/>
    <numFmt numFmtId="170" formatCode="#,##0.00\ &quot;€&quot;"/>
    <numFmt numFmtId="171" formatCode="#,##0.00\ _€"/>
    <numFmt numFmtId="172" formatCode="#,##0.000\ &quot;€&quot;"/>
  </numFmts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.5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rgb="FFC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8"/>
      <name val="Calibri"/>
      <family val="2"/>
      <charset val="1"/>
    </font>
    <font>
      <vertAlign val="superscript"/>
      <sz val="10"/>
      <name val="Calibri Light"/>
      <family val="2"/>
      <scheme val="major"/>
    </font>
    <font>
      <b/>
      <vertAlign val="superscript"/>
      <sz val="10"/>
      <name val="Calibri Light"/>
      <family val="2"/>
      <scheme val="major"/>
    </font>
    <font>
      <sz val="11"/>
      <name val="Calibri"/>
      <family val="2"/>
      <charset val="1"/>
    </font>
    <font>
      <sz val="1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128">
    <xf numFmtId="0" fontId="0" fillId="0" borderId="0" xfId="0"/>
    <xf numFmtId="0" fontId="5" fillId="2" borderId="0" xfId="1" applyFont="1" applyFill="1"/>
    <xf numFmtId="0" fontId="4" fillId="0" borderId="0" xfId="1" applyFont="1"/>
    <xf numFmtId="168" fontId="6" fillId="2" borderId="1" xfId="2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wrapText="1"/>
    </xf>
    <xf numFmtId="0" fontId="6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170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5" xfId="0" applyFont="1" applyBorder="1"/>
    <xf numFmtId="0" fontId="4" fillId="5" borderId="5" xfId="1" applyFont="1" applyFill="1" applyBorder="1" applyAlignment="1">
      <alignment horizontal="left" vertical="center" wrapText="1"/>
    </xf>
    <xf numFmtId="170" fontId="8" fillId="5" borderId="5" xfId="0" applyNumberFormat="1" applyFont="1" applyFill="1" applyBorder="1"/>
    <xf numFmtId="170" fontId="11" fillId="0" borderId="0" xfId="0" applyNumberFormat="1" applyFont="1"/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/>
    <xf numFmtId="0" fontId="6" fillId="0" borderId="1" xfId="1" applyFont="1" applyBorder="1" applyAlignment="1">
      <alignment horizont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164" fontId="7" fillId="2" borderId="1" xfId="2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164" fontId="7" fillId="2" borderId="1" xfId="2" applyFont="1" applyFill="1" applyBorder="1" applyAlignment="1">
      <alignment horizontal="left" vertical="center" wrapText="1"/>
    </xf>
    <xf numFmtId="165" fontId="7" fillId="2" borderId="1" xfId="2" applyNumberFormat="1" applyFont="1" applyFill="1" applyBorder="1" applyAlignment="1">
      <alignment horizontal="left" vertical="center" wrapText="1"/>
    </xf>
    <xf numFmtId="0" fontId="6" fillId="0" borderId="0" xfId="1" applyFont="1"/>
    <xf numFmtId="9" fontId="6" fillId="0" borderId="0" xfId="1" applyNumberFormat="1" applyFont="1"/>
    <xf numFmtId="0" fontId="6" fillId="0" borderId="1" xfId="1" applyFont="1" applyBorder="1" applyAlignment="1">
      <alignment vertical="center" wrapText="1"/>
    </xf>
    <xf numFmtId="164" fontId="7" fillId="0" borderId="1" xfId="2" applyFont="1" applyFill="1" applyBorder="1" applyAlignment="1">
      <alignment vertical="center" wrapText="1"/>
    </xf>
    <xf numFmtId="165" fontId="7" fillId="0" borderId="1" xfId="1" applyNumberFormat="1" applyFont="1" applyBorder="1" applyAlignment="1">
      <alignment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0" borderId="0" xfId="1" applyNumberFormat="1" applyFont="1"/>
    <xf numFmtId="0" fontId="6" fillId="3" borderId="1" xfId="1" applyFont="1" applyFill="1" applyBorder="1" applyAlignment="1">
      <alignment wrapText="1"/>
    </xf>
    <xf numFmtId="165" fontId="7" fillId="3" borderId="1" xfId="2" applyNumberFormat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left" wrapText="1"/>
    </xf>
    <xf numFmtId="0" fontId="7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wrapText="1"/>
    </xf>
    <xf numFmtId="165" fontId="7" fillId="2" borderId="1" xfId="2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horizontal="right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9" fontId="6" fillId="2" borderId="1" xfId="2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66" fontId="6" fillId="2" borderId="1" xfId="2" applyNumberFormat="1" applyFont="1" applyFill="1" applyBorder="1" applyAlignment="1">
      <alignment horizontal="left" vertical="center"/>
    </xf>
    <xf numFmtId="167" fontId="6" fillId="2" borderId="1" xfId="1" applyNumberFormat="1" applyFont="1" applyFill="1" applyBorder="1" applyAlignment="1">
      <alignment horizontal="left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0" fontId="15" fillId="0" borderId="0" xfId="0" applyFont="1"/>
    <xf numFmtId="0" fontId="7" fillId="3" borderId="1" xfId="1" applyFont="1" applyFill="1" applyBorder="1" applyAlignment="1">
      <alignment horizontal="center" wrapText="1"/>
    </xf>
    <xf numFmtId="0" fontId="6" fillId="0" borderId="1" xfId="1" applyFont="1" applyBorder="1"/>
    <xf numFmtId="0" fontId="7" fillId="3" borderId="0" xfId="1" applyFont="1" applyFill="1" applyAlignment="1">
      <alignment horizontal="center" wrapText="1"/>
    </xf>
    <xf numFmtId="0" fontId="7" fillId="0" borderId="1" xfId="1" applyFont="1" applyBorder="1" applyAlignment="1">
      <alignment horizontal="center"/>
    </xf>
    <xf numFmtId="170" fontId="7" fillId="4" borderId="1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wrapText="1"/>
    </xf>
    <xf numFmtId="165" fontId="7" fillId="2" borderId="0" xfId="1" applyNumberFormat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>
      <alignment horizontal="center"/>
    </xf>
    <xf numFmtId="164" fontId="6" fillId="0" borderId="0" xfId="2" applyFont="1" applyAlignment="1">
      <alignment horizontal="left" vertical="center"/>
    </xf>
    <xf numFmtId="170" fontId="10" fillId="0" borderId="0" xfId="0" applyNumberFormat="1" applyFont="1"/>
    <xf numFmtId="171" fontId="7" fillId="2" borderId="1" xfId="2" applyNumberFormat="1" applyFont="1" applyFill="1" applyBorder="1" applyAlignment="1">
      <alignment vertical="center" wrapText="1"/>
    </xf>
    <xf numFmtId="171" fontId="4" fillId="0" borderId="0" xfId="2" applyNumberFormat="1" applyFont="1" applyAlignment="1">
      <alignment horizontal="left" vertical="center"/>
    </xf>
    <xf numFmtId="0" fontId="7" fillId="0" borderId="1" xfId="1" applyFont="1" applyBorder="1" applyAlignment="1">
      <alignment wrapText="1"/>
    </xf>
    <xf numFmtId="0" fontId="10" fillId="0" borderId="0" xfId="0" applyFont="1"/>
    <xf numFmtId="170" fontId="6" fillId="2" borderId="1" xfId="2" applyNumberFormat="1" applyFont="1" applyFill="1" applyBorder="1" applyAlignment="1">
      <alignment horizontal="center" vertical="center"/>
    </xf>
    <xf numFmtId="170" fontId="6" fillId="2" borderId="1" xfId="2" applyNumberFormat="1" applyFont="1" applyFill="1" applyBorder="1" applyAlignment="1">
      <alignment horizontal="center" vertical="center" wrapText="1"/>
    </xf>
    <xf numFmtId="170" fontId="6" fillId="2" borderId="1" xfId="2" applyNumberFormat="1" applyFont="1" applyFill="1" applyBorder="1" applyAlignment="1">
      <alignment horizontal="center"/>
    </xf>
    <xf numFmtId="170" fontId="6" fillId="2" borderId="1" xfId="2" applyNumberFormat="1" applyFont="1" applyFill="1" applyBorder="1" applyAlignment="1">
      <alignment horizontal="center" vertical="top"/>
    </xf>
    <xf numFmtId="172" fontId="7" fillId="2" borderId="1" xfId="2" applyNumberFormat="1" applyFont="1" applyFill="1" applyBorder="1" applyAlignment="1">
      <alignment horizontal="left" vertical="center" wrapText="1"/>
    </xf>
    <xf numFmtId="172" fontId="7" fillId="0" borderId="1" xfId="2" applyNumberFormat="1" applyFont="1" applyFill="1" applyBorder="1" applyAlignment="1">
      <alignment vertical="center" wrapText="1"/>
    </xf>
    <xf numFmtId="172" fontId="6" fillId="2" borderId="1" xfId="2" applyNumberFormat="1" applyFont="1" applyFill="1" applyBorder="1" applyAlignment="1">
      <alignment horizontal="center" vertical="center"/>
    </xf>
    <xf numFmtId="172" fontId="7" fillId="3" borderId="1" xfId="2" applyNumberFormat="1" applyFont="1" applyFill="1" applyBorder="1" applyAlignment="1">
      <alignment horizontal="center" wrapText="1"/>
    </xf>
    <xf numFmtId="172" fontId="7" fillId="2" borderId="1" xfId="2" applyNumberFormat="1" applyFont="1" applyFill="1" applyBorder="1" applyAlignment="1">
      <alignment horizontal="center" wrapText="1"/>
    </xf>
    <xf numFmtId="172" fontId="6" fillId="0" borderId="1" xfId="2" applyNumberFormat="1" applyFont="1" applyFill="1" applyBorder="1" applyAlignment="1">
      <alignment horizontal="center" vertical="center" wrapText="1"/>
    </xf>
    <xf numFmtId="172" fontId="6" fillId="2" borderId="1" xfId="2" applyNumberFormat="1" applyFont="1" applyFill="1" applyBorder="1" applyAlignment="1">
      <alignment horizontal="center" vertical="center" wrapText="1"/>
    </xf>
    <xf numFmtId="172" fontId="6" fillId="0" borderId="1" xfId="1" applyNumberFormat="1" applyFont="1" applyBorder="1" applyAlignment="1">
      <alignment horizontal="center" vertical="center" wrapText="1"/>
    </xf>
    <xf numFmtId="172" fontId="6" fillId="3" borderId="1" xfId="1" applyNumberFormat="1" applyFont="1" applyFill="1" applyBorder="1" applyAlignment="1">
      <alignment horizontal="center" wrapText="1"/>
    </xf>
    <xf numFmtId="172" fontId="6" fillId="2" borderId="1" xfId="2" applyNumberFormat="1" applyFont="1" applyFill="1" applyBorder="1" applyAlignment="1">
      <alignment horizontal="left" vertical="center"/>
    </xf>
    <xf numFmtId="172" fontId="6" fillId="2" borderId="1" xfId="2" applyNumberFormat="1" applyFont="1" applyFill="1" applyBorder="1" applyAlignment="1">
      <alignment horizontal="center"/>
    </xf>
    <xf numFmtId="172" fontId="7" fillId="3" borderId="1" xfId="1" applyNumberFormat="1" applyFont="1" applyFill="1" applyBorder="1" applyAlignment="1">
      <alignment horizontal="center" vertical="center" wrapText="1"/>
    </xf>
    <xf numFmtId="172" fontId="6" fillId="2" borderId="1" xfId="2" applyNumberFormat="1" applyFont="1" applyFill="1" applyBorder="1" applyAlignment="1">
      <alignment horizontal="center" vertical="top"/>
    </xf>
    <xf numFmtId="172" fontId="7" fillId="3" borderId="1" xfId="1" applyNumberFormat="1" applyFont="1" applyFill="1" applyBorder="1" applyAlignment="1">
      <alignment horizontal="center" wrapText="1"/>
    </xf>
    <xf numFmtId="172" fontId="6" fillId="0" borderId="1" xfId="2" applyNumberFormat="1" applyFont="1" applyFill="1" applyBorder="1" applyAlignment="1">
      <alignment horizontal="left" vertical="center"/>
    </xf>
    <xf numFmtId="172" fontId="6" fillId="0" borderId="1" xfId="2" applyNumberFormat="1" applyFont="1" applyFill="1" applyBorder="1" applyAlignment="1">
      <alignment horizontal="center" vertical="center"/>
    </xf>
    <xf numFmtId="172" fontId="7" fillId="2" borderId="0" xfId="1" applyNumberFormat="1" applyFont="1" applyFill="1" applyAlignment="1">
      <alignment horizontal="center" wrapText="1"/>
    </xf>
    <xf numFmtId="172" fontId="6" fillId="0" borderId="0" xfId="2" applyNumberFormat="1" applyFont="1" applyAlignment="1">
      <alignment horizontal="left" vertical="center"/>
    </xf>
    <xf numFmtId="170" fontId="7" fillId="2" borderId="1" xfId="2" applyNumberFormat="1" applyFont="1" applyFill="1" applyBorder="1" applyAlignment="1">
      <alignment horizontal="left" vertical="center" wrapText="1"/>
    </xf>
    <xf numFmtId="170" fontId="7" fillId="0" borderId="1" xfId="2" applyNumberFormat="1" applyFont="1" applyFill="1" applyBorder="1" applyAlignment="1">
      <alignment vertical="center" wrapText="1"/>
    </xf>
    <xf numFmtId="170" fontId="7" fillId="3" borderId="1" xfId="2" applyNumberFormat="1" applyFont="1" applyFill="1" applyBorder="1" applyAlignment="1">
      <alignment horizontal="center" wrapText="1"/>
    </xf>
    <xf numFmtId="170" fontId="7" fillId="2" borderId="1" xfId="2" applyNumberFormat="1" applyFont="1" applyFill="1" applyBorder="1" applyAlignment="1">
      <alignment horizontal="center" wrapText="1"/>
    </xf>
    <xf numFmtId="170" fontId="6" fillId="0" borderId="1" xfId="2" applyNumberFormat="1" applyFont="1" applyFill="1" applyBorder="1" applyAlignment="1">
      <alignment horizontal="center" vertical="center" wrapText="1"/>
    </xf>
    <xf numFmtId="170" fontId="6" fillId="0" borderId="1" xfId="1" applyNumberFormat="1" applyFont="1" applyBorder="1" applyAlignment="1">
      <alignment horizontal="center" vertical="center" wrapText="1"/>
    </xf>
    <xf numFmtId="170" fontId="6" fillId="3" borderId="1" xfId="1" applyNumberFormat="1" applyFont="1" applyFill="1" applyBorder="1" applyAlignment="1">
      <alignment horizontal="center" wrapText="1"/>
    </xf>
    <xf numFmtId="170" fontId="6" fillId="2" borderId="1" xfId="2" applyNumberFormat="1" applyFont="1" applyFill="1" applyBorder="1" applyAlignment="1">
      <alignment horizontal="left" vertical="center"/>
    </xf>
    <xf numFmtId="170" fontId="7" fillId="3" borderId="1" xfId="1" applyNumberFormat="1" applyFont="1" applyFill="1" applyBorder="1" applyAlignment="1">
      <alignment horizontal="center" vertical="center" wrapText="1"/>
    </xf>
    <xf numFmtId="170" fontId="7" fillId="3" borderId="1" xfId="1" applyNumberFormat="1" applyFont="1" applyFill="1" applyBorder="1" applyAlignment="1">
      <alignment horizontal="center" wrapText="1"/>
    </xf>
    <xf numFmtId="170" fontId="6" fillId="0" borderId="1" xfId="2" applyNumberFormat="1" applyFont="1" applyFill="1" applyBorder="1" applyAlignment="1">
      <alignment horizontal="left" vertical="center"/>
    </xf>
    <xf numFmtId="170" fontId="6" fillId="0" borderId="1" xfId="2" applyNumberFormat="1" applyFont="1" applyFill="1" applyBorder="1" applyAlignment="1">
      <alignment horizontal="center" vertical="center"/>
    </xf>
    <xf numFmtId="170" fontId="7" fillId="2" borderId="0" xfId="1" applyNumberFormat="1" applyFont="1" applyFill="1" applyAlignment="1">
      <alignment horizontal="center" wrapText="1"/>
    </xf>
    <xf numFmtId="170" fontId="6" fillId="0" borderId="0" xfId="2" applyNumberFormat="1" applyFont="1" applyAlignment="1">
      <alignment horizontal="left" vertical="center"/>
    </xf>
    <xf numFmtId="0" fontId="16" fillId="5" borderId="5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wrapText="1"/>
    </xf>
    <xf numFmtId="0" fontId="7" fillId="4" borderId="4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3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7" fillId="3" borderId="4" xfId="1" applyFont="1" applyFill="1" applyBorder="1" applyAlignment="1">
      <alignment horizontal="center" wrapText="1"/>
    </xf>
    <xf numFmtId="0" fontId="7" fillId="3" borderId="3" xfId="1" applyFont="1" applyFill="1" applyBorder="1" applyAlignment="1">
      <alignment horizontal="center" wrapText="1"/>
    </xf>
  </cellXfs>
  <cellStyles count="5">
    <cellStyle name="Milliers 2" xfId="2" xr:uid="{89241238-5292-49F2-BA35-96E97B79F4A9}"/>
    <cellStyle name="Normal" xfId="0" builtinId="0"/>
    <cellStyle name="Normal 2" xfId="1" xr:uid="{A9FD7EAF-9A8F-4193-BC94-CABFBCE1A641}"/>
    <cellStyle name="Normal 3" xfId="3" xr:uid="{FF9D960D-5A13-4510-AAE6-4F8FF407CB27}"/>
    <cellStyle name="Normal 3 2" xfId="4" xr:uid="{5DBACEC4-F427-4831-8C81-BD3167ED29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D8D0-F9E3-49BC-92EB-2BD130720AFB}">
  <sheetPr>
    <pageSetUpPr fitToPage="1"/>
  </sheetPr>
  <dimension ref="A1:E57"/>
  <sheetViews>
    <sheetView workbookViewId="0">
      <selection activeCell="J12" sqref="J12"/>
    </sheetView>
  </sheetViews>
  <sheetFormatPr defaultColWidth="9.140625" defaultRowHeight="14.45"/>
  <cols>
    <col min="1" max="1" width="10.7109375" style="46" customWidth="1"/>
    <col min="2" max="2" width="34.85546875" style="5" customWidth="1"/>
    <col min="3" max="3" width="7.28515625" style="2" customWidth="1"/>
    <col min="4" max="4" width="14.140625" style="81" customWidth="1"/>
    <col min="5" max="5" width="44.42578125" style="1" customWidth="1"/>
    <col min="6" max="16384" width="9.140625" style="1"/>
  </cols>
  <sheetData>
    <row r="1" spans="1:5" ht="27.6">
      <c r="A1" s="29" t="s">
        <v>0</v>
      </c>
      <c r="B1" s="29" t="s">
        <v>1</v>
      </c>
      <c r="C1" s="29" t="s">
        <v>2</v>
      </c>
      <c r="D1" s="80" t="s">
        <v>3</v>
      </c>
      <c r="E1" s="30" t="s">
        <v>4</v>
      </c>
    </row>
    <row r="2" spans="1:5">
      <c r="A2" s="31" t="s">
        <v>5</v>
      </c>
      <c r="B2" s="31" t="s">
        <v>6</v>
      </c>
      <c r="C2" s="32" t="s">
        <v>7</v>
      </c>
      <c r="D2" s="84"/>
      <c r="E2" s="30"/>
    </row>
    <row r="3" spans="1:5">
      <c r="A3" s="31" t="s">
        <v>8</v>
      </c>
      <c r="B3" s="31" t="s">
        <v>9</v>
      </c>
      <c r="C3" s="32" t="s">
        <v>7</v>
      </c>
      <c r="D3" s="84"/>
      <c r="E3" s="30"/>
    </row>
    <row r="4" spans="1:5" ht="27.6">
      <c r="A4" s="31" t="s">
        <v>10</v>
      </c>
      <c r="B4" s="31" t="s">
        <v>11</v>
      </c>
      <c r="C4" s="32" t="s">
        <v>12</v>
      </c>
      <c r="D4" s="84"/>
      <c r="E4" s="30"/>
    </row>
    <row r="5" spans="1:5" ht="15">
      <c r="A5" s="31" t="s">
        <v>13</v>
      </c>
      <c r="B5" s="31" t="s">
        <v>14</v>
      </c>
      <c r="C5" s="32" t="s">
        <v>15</v>
      </c>
      <c r="D5" s="84"/>
      <c r="E5" s="30"/>
    </row>
    <row r="6" spans="1:5" ht="15">
      <c r="A6" s="31" t="s">
        <v>16</v>
      </c>
      <c r="B6" s="31" t="s">
        <v>17</v>
      </c>
      <c r="C6" s="32" t="s">
        <v>15</v>
      </c>
      <c r="D6" s="84"/>
      <c r="E6" s="30"/>
    </row>
    <row r="7" spans="1:5" ht="15">
      <c r="A7" s="31" t="s">
        <v>18</v>
      </c>
      <c r="B7" s="31" t="s">
        <v>19</v>
      </c>
      <c r="C7" s="34" t="s">
        <v>15</v>
      </c>
      <c r="D7" s="85"/>
      <c r="E7" s="30"/>
    </row>
    <row r="8" spans="1:5">
      <c r="A8" s="31" t="s">
        <v>20</v>
      </c>
      <c r="B8" s="31" t="s">
        <v>21</v>
      </c>
      <c r="C8" s="34" t="s">
        <v>22</v>
      </c>
      <c r="D8" s="85"/>
      <c r="E8" s="30"/>
    </row>
    <row r="9" spans="1:5" ht="15">
      <c r="A9" s="31" t="s">
        <v>23</v>
      </c>
      <c r="B9" s="31" t="s">
        <v>24</v>
      </c>
      <c r="C9" s="34" t="s">
        <v>15</v>
      </c>
      <c r="D9" s="85"/>
      <c r="E9" s="30"/>
    </row>
    <row r="10" spans="1:5" ht="15">
      <c r="A10" s="31" t="s">
        <v>25</v>
      </c>
      <c r="B10" s="31" t="s">
        <v>26</v>
      </c>
      <c r="C10" s="34" t="s">
        <v>15</v>
      </c>
      <c r="D10" s="85"/>
      <c r="E10" s="30"/>
    </row>
    <row r="11" spans="1:5" ht="27.6">
      <c r="A11" s="31" t="s">
        <v>27</v>
      </c>
      <c r="B11" s="31" t="s">
        <v>28</v>
      </c>
      <c r="C11" s="36" t="s">
        <v>15</v>
      </c>
      <c r="D11" s="85"/>
      <c r="E11" s="30"/>
    </row>
    <row r="12" spans="1:5" ht="27.6">
      <c r="A12" s="31" t="s">
        <v>29</v>
      </c>
      <c r="B12" s="31" t="s">
        <v>30</v>
      </c>
      <c r="C12" s="36" t="s">
        <v>15</v>
      </c>
      <c r="D12" s="85"/>
      <c r="E12" s="30"/>
    </row>
    <row r="13" spans="1:5" ht="27.6">
      <c r="A13" s="31" t="s">
        <v>31</v>
      </c>
      <c r="B13" s="37" t="s">
        <v>32</v>
      </c>
      <c r="C13" s="36" t="s">
        <v>15</v>
      </c>
      <c r="D13" s="85"/>
      <c r="E13" s="30"/>
    </row>
    <row r="14" spans="1:5" ht="27.6">
      <c r="A14" s="31" t="s">
        <v>33</v>
      </c>
      <c r="B14" s="31" t="s">
        <v>34</v>
      </c>
      <c r="C14" s="32" t="s">
        <v>12</v>
      </c>
      <c r="D14" s="85"/>
      <c r="E14" s="30"/>
    </row>
    <row r="15" spans="1:5" ht="27.6">
      <c r="A15" s="31" t="s">
        <v>35</v>
      </c>
      <c r="B15" s="31" t="s">
        <v>36</v>
      </c>
      <c r="C15" s="32" t="s">
        <v>12</v>
      </c>
      <c r="D15" s="85"/>
      <c r="E15" s="30"/>
    </row>
    <row r="16" spans="1:5" ht="27.6">
      <c r="A16" s="31" t="s">
        <v>37</v>
      </c>
      <c r="B16" s="21" t="s">
        <v>38</v>
      </c>
      <c r="C16" s="4" t="s">
        <v>39</v>
      </c>
      <c r="D16" s="85"/>
      <c r="E16" s="30"/>
    </row>
    <row r="17" spans="1:5" ht="27.6">
      <c r="A17" s="31" t="s">
        <v>40</v>
      </c>
      <c r="B17" s="38" t="s">
        <v>41</v>
      </c>
      <c r="C17" s="36" t="s">
        <v>42</v>
      </c>
      <c r="D17" s="85"/>
      <c r="E17" s="30"/>
    </row>
    <row r="18" spans="1:5">
      <c r="A18" s="31" t="s">
        <v>43</v>
      </c>
      <c r="B18" s="38" t="s">
        <v>44</v>
      </c>
      <c r="C18" s="36" t="s">
        <v>42</v>
      </c>
      <c r="D18" s="85"/>
      <c r="E18" s="30"/>
    </row>
    <row r="19" spans="1:5" ht="15">
      <c r="A19" s="31" t="s">
        <v>45</v>
      </c>
      <c r="B19" s="31" t="s">
        <v>46</v>
      </c>
      <c r="C19" s="32" t="s">
        <v>12</v>
      </c>
      <c r="D19" s="85"/>
      <c r="E19" s="30"/>
    </row>
    <row r="20" spans="1:5" ht="27.6">
      <c r="A20" s="31" t="s">
        <v>47</v>
      </c>
      <c r="B20" s="31" t="s">
        <v>48</v>
      </c>
      <c r="C20" s="32" t="s">
        <v>49</v>
      </c>
      <c r="D20" s="85"/>
      <c r="E20" s="30"/>
    </row>
    <row r="21" spans="1:5">
      <c r="A21" s="31" t="s">
        <v>50</v>
      </c>
      <c r="B21" s="31" t="s">
        <v>51</v>
      </c>
      <c r="C21" s="32" t="s">
        <v>49</v>
      </c>
      <c r="D21" s="85"/>
      <c r="E21" s="30"/>
    </row>
    <row r="22" spans="1:5">
      <c r="A22" s="31" t="s">
        <v>52</v>
      </c>
      <c r="B22" s="31" t="s">
        <v>53</v>
      </c>
      <c r="C22" s="32" t="s">
        <v>49</v>
      </c>
      <c r="D22" s="85"/>
      <c r="E22" s="30"/>
    </row>
    <row r="23" spans="1:5">
      <c r="A23" s="31" t="s">
        <v>54</v>
      </c>
      <c r="B23" s="31" t="s">
        <v>55</v>
      </c>
      <c r="C23" s="32" t="s">
        <v>49</v>
      </c>
      <c r="D23" s="85"/>
      <c r="E23" s="30"/>
    </row>
    <row r="24" spans="1:5">
      <c r="A24" s="31" t="s">
        <v>56</v>
      </c>
      <c r="B24" s="40" t="s">
        <v>57</v>
      </c>
      <c r="C24" s="32" t="s">
        <v>49</v>
      </c>
      <c r="D24" s="86"/>
      <c r="E24" s="30"/>
    </row>
    <row r="25" spans="1:5">
      <c r="A25" s="39" t="s">
        <v>58</v>
      </c>
      <c r="B25" s="40" t="s">
        <v>59</v>
      </c>
      <c r="C25" s="32" t="s">
        <v>42</v>
      </c>
      <c r="D25" s="87"/>
      <c r="E25" s="30"/>
    </row>
    <row r="26" spans="1:5">
      <c r="A26" s="39" t="s">
        <v>60</v>
      </c>
      <c r="B26" s="31" t="s">
        <v>61</v>
      </c>
      <c r="C26" s="32" t="s">
        <v>62</v>
      </c>
      <c r="D26" s="86"/>
      <c r="E26" s="30"/>
    </row>
    <row r="27" spans="1:5" ht="15">
      <c r="A27" s="39" t="s">
        <v>63</v>
      </c>
      <c r="B27" s="38" t="s">
        <v>64</v>
      </c>
      <c r="C27" s="32" t="s">
        <v>15</v>
      </c>
      <c r="D27" s="85"/>
      <c r="E27" s="30"/>
    </row>
    <row r="28" spans="1:5" ht="27.6">
      <c r="A28" s="39" t="s">
        <v>65</v>
      </c>
      <c r="B28" s="37" t="s">
        <v>66</v>
      </c>
      <c r="C28" s="32" t="s">
        <v>15</v>
      </c>
      <c r="D28" s="85"/>
      <c r="E28" s="30"/>
    </row>
    <row r="29" spans="1:5">
      <c r="A29" s="31" t="s">
        <v>67</v>
      </c>
      <c r="B29" s="31" t="s">
        <v>68</v>
      </c>
      <c r="C29" s="32" t="s">
        <v>42</v>
      </c>
      <c r="D29" s="84"/>
      <c r="E29" s="30"/>
    </row>
    <row r="30" spans="1:5">
      <c r="A30" s="31" t="s">
        <v>67</v>
      </c>
      <c r="B30" s="40" t="s">
        <v>69</v>
      </c>
      <c r="C30" s="32" t="s">
        <v>42</v>
      </c>
      <c r="D30" s="84"/>
      <c r="E30" s="30"/>
    </row>
    <row r="31" spans="1:5">
      <c r="A31" s="31" t="s">
        <v>70</v>
      </c>
      <c r="B31" s="40" t="s">
        <v>71</v>
      </c>
      <c r="C31" s="32" t="s">
        <v>42</v>
      </c>
      <c r="D31" s="84"/>
      <c r="E31" s="30"/>
    </row>
    <row r="32" spans="1:5">
      <c r="A32" s="31" t="s">
        <v>72</v>
      </c>
      <c r="B32" s="40" t="s">
        <v>73</v>
      </c>
      <c r="C32" s="32" t="s">
        <v>42</v>
      </c>
      <c r="D32" s="84"/>
      <c r="E32" s="30"/>
    </row>
    <row r="33" spans="1:5">
      <c r="A33" s="31" t="s">
        <v>74</v>
      </c>
      <c r="B33" s="40" t="s">
        <v>75</v>
      </c>
      <c r="C33" s="32" t="s">
        <v>49</v>
      </c>
      <c r="D33" s="84"/>
      <c r="E33" s="30"/>
    </row>
    <row r="34" spans="1:5">
      <c r="A34" s="31" t="s">
        <v>76</v>
      </c>
      <c r="B34" s="40" t="s">
        <v>77</v>
      </c>
      <c r="C34" s="32" t="s">
        <v>49</v>
      </c>
      <c r="D34" s="84"/>
      <c r="E34" s="30"/>
    </row>
    <row r="35" spans="1:5">
      <c r="A35" s="31" t="s">
        <v>78</v>
      </c>
      <c r="B35" s="40" t="s">
        <v>79</v>
      </c>
      <c r="C35" s="32" t="s">
        <v>42</v>
      </c>
      <c r="D35" s="84"/>
      <c r="E35" s="30"/>
    </row>
    <row r="36" spans="1:5">
      <c r="A36" s="31" t="s">
        <v>80</v>
      </c>
      <c r="B36" s="40" t="s">
        <v>81</v>
      </c>
      <c r="C36" s="32" t="s">
        <v>49</v>
      </c>
      <c r="D36" s="84"/>
      <c r="E36" s="30"/>
    </row>
    <row r="37" spans="1:5">
      <c r="A37" s="31" t="s">
        <v>82</v>
      </c>
      <c r="B37" s="40" t="s">
        <v>83</v>
      </c>
      <c r="C37" s="32" t="s">
        <v>42</v>
      </c>
      <c r="D37" s="84"/>
      <c r="E37" s="30"/>
    </row>
    <row r="38" spans="1:5">
      <c r="A38" s="31" t="s">
        <v>84</v>
      </c>
      <c r="B38" s="40" t="s">
        <v>85</v>
      </c>
      <c r="C38" s="32" t="s">
        <v>42</v>
      </c>
      <c r="D38" s="84"/>
      <c r="E38" s="30"/>
    </row>
    <row r="39" spans="1:5">
      <c r="A39" s="31" t="s">
        <v>86</v>
      </c>
      <c r="B39" s="40" t="s">
        <v>87</v>
      </c>
      <c r="C39" s="32" t="s">
        <v>42</v>
      </c>
      <c r="D39" s="84"/>
      <c r="E39" s="30"/>
    </row>
    <row r="40" spans="1:5">
      <c r="A40" s="31" t="s">
        <v>88</v>
      </c>
      <c r="B40" s="40" t="s">
        <v>89</v>
      </c>
      <c r="C40" s="32" t="s">
        <v>42</v>
      </c>
      <c r="D40" s="84"/>
      <c r="E40" s="30"/>
    </row>
    <row r="41" spans="1:5">
      <c r="A41" s="31" t="s">
        <v>90</v>
      </c>
      <c r="B41" s="40" t="s">
        <v>91</v>
      </c>
      <c r="C41" s="32" t="s">
        <v>42</v>
      </c>
      <c r="D41" s="84"/>
      <c r="E41" s="30"/>
    </row>
    <row r="42" spans="1:5">
      <c r="A42" s="31" t="s">
        <v>92</v>
      </c>
      <c r="B42" s="40" t="s">
        <v>93</v>
      </c>
      <c r="C42" s="32" t="s">
        <v>49</v>
      </c>
      <c r="D42" s="84"/>
      <c r="E42" s="30"/>
    </row>
    <row r="43" spans="1:5">
      <c r="A43" s="31" t="s">
        <v>94</v>
      </c>
      <c r="B43" s="40" t="s">
        <v>95</v>
      </c>
      <c r="C43" s="32" t="s">
        <v>42</v>
      </c>
      <c r="D43" s="84"/>
      <c r="E43" s="30"/>
    </row>
    <row r="44" spans="1:5" ht="27.6">
      <c r="A44" s="21" t="s">
        <v>96</v>
      </c>
      <c r="B44" s="22" t="s">
        <v>36</v>
      </c>
      <c r="C44" s="23" t="s">
        <v>39</v>
      </c>
      <c r="D44" s="84"/>
      <c r="E44" s="40"/>
    </row>
    <row r="45" spans="1:5" ht="27.6">
      <c r="A45" s="21" t="s">
        <v>97</v>
      </c>
      <c r="B45" s="22" t="s">
        <v>98</v>
      </c>
      <c r="C45" s="23" t="s">
        <v>22</v>
      </c>
      <c r="D45" s="85"/>
      <c r="E45" s="40"/>
    </row>
    <row r="46" spans="1:5">
      <c r="A46" s="21" t="s">
        <v>99</v>
      </c>
      <c r="B46" s="22" t="s">
        <v>100</v>
      </c>
      <c r="C46" s="23" t="s">
        <v>49</v>
      </c>
      <c r="D46" s="84"/>
      <c r="E46" s="40"/>
    </row>
    <row r="47" spans="1:5">
      <c r="A47" s="21" t="s">
        <v>101</v>
      </c>
      <c r="B47" s="22" t="s">
        <v>102</v>
      </c>
      <c r="C47" s="23" t="s">
        <v>42</v>
      </c>
      <c r="D47" s="84"/>
      <c r="E47" s="40"/>
    </row>
    <row r="48" spans="1:5" ht="13.5" customHeight="1">
      <c r="A48" s="21" t="s">
        <v>103</v>
      </c>
      <c r="B48" s="22" t="s">
        <v>75</v>
      </c>
      <c r="C48" s="23" t="s">
        <v>42</v>
      </c>
      <c r="D48" s="84"/>
      <c r="E48" s="40"/>
    </row>
    <row r="49" spans="1:5" ht="13.5" customHeight="1">
      <c r="A49" s="21" t="s">
        <v>104</v>
      </c>
      <c r="B49" s="22" t="s">
        <v>105</v>
      </c>
      <c r="C49" s="23" t="s">
        <v>42</v>
      </c>
      <c r="D49" s="84"/>
      <c r="E49" s="40"/>
    </row>
    <row r="50" spans="1:5" ht="13.5" customHeight="1">
      <c r="A50" s="21" t="s">
        <v>106</v>
      </c>
      <c r="B50" s="22" t="s">
        <v>69</v>
      </c>
      <c r="C50" s="23" t="s">
        <v>42</v>
      </c>
      <c r="D50" s="84"/>
      <c r="E50" s="40"/>
    </row>
    <row r="51" spans="1:5" ht="13.5" customHeight="1">
      <c r="A51" s="21" t="s">
        <v>107</v>
      </c>
      <c r="B51" s="22" t="s">
        <v>108</v>
      </c>
      <c r="C51" s="23" t="s">
        <v>42</v>
      </c>
      <c r="D51" s="84"/>
      <c r="E51" s="40"/>
    </row>
    <row r="52" spans="1:5" ht="13.5" customHeight="1">
      <c r="A52" s="21" t="s">
        <v>109</v>
      </c>
      <c r="B52" s="22" t="s">
        <v>110</v>
      </c>
      <c r="C52" s="23" t="s">
        <v>42</v>
      </c>
      <c r="D52" s="84"/>
      <c r="E52" s="40"/>
    </row>
    <row r="53" spans="1:5">
      <c r="A53" s="21" t="s">
        <v>111</v>
      </c>
      <c r="B53" s="22" t="s">
        <v>112</v>
      </c>
      <c r="C53" s="27" t="s">
        <v>22</v>
      </c>
      <c r="D53" s="84"/>
      <c r="E53" s="26"/>
    </row>
    <row r="54" spans="1:5">
      <c r="A54" s="21" t="s">
        <v>113</v>
      </c>
      <c r="B54" s="22" t="s">
        <v>114</v>
      </c>
      <c r="C54" s="27" t="s">
        <v>39</v>
      </c>
      <c r="D54" s="84"/>
      <c r="E54" s="26"/>
    </row>
    <row r="55" spans="1:5">
      <c r="A55" s="21" t="s">
        <v>115</v>
      </c>
      <c r="B55" s="22" t="s">
        <v>116</v>
      </c>
      <c r="C55" s="27" t="s">
        <v>22</v>
      </c>
      <c r="D55" s="84"/>
      <c r="E55" s="26"/>
    </row>
    <row r="56" spans="1:5" ht="27.6">
      <c r="A56" s="21" t="s">
        <v>117</v>
      </c>
      <c r="B56" s="22" t="s">
        <v>118</v>
      </c>
      <c r="C56" s="27" t="s">
        <v>39</v>
      </c>
      <c r="D56" s="84"/>
      <c r="E56" s="26"/>
    </row>
    <row r="57" spans="1:5" ht="27.6">
      <c r="A57" s="21" t="s">
        <v>119</v>
      </c>
      <c r="B57" s="22" t="s">
        <v>120</v>
      </c>
      <c r="C57" s="32" t="s">
        <v>7</v>
      </c>
      <c r="D57" s="84"/>
      <c r="E57" s="26"/>
    </row>
  </sheetData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CCDC-2BBE-40A3-BF37-46DEBC1C177C}">
  <sheetPr>
    <pageSetUpPr fitToPage="1"/>
  </sheetPr>
  <dimension ref="A1:M100"/>
  <sheetViews>
    <sheetView zoomScale="96" zoomScaleNormal="96" workbookViewId="0">
      <selection activeCell="P15" sqref="P15"/>
    </sheetView>
  </sheetViews>
  <sheetFormatPr defaultColWidth="9.140625" defaultRowHeight="13.9"/>
  <cols>
    <col min="1" max="1" width="10.7109375" style="46" customWidth="1"/>
    <col min="2" max="2" width="34.85546875" style="75" customWidth="1"/>
    <col min="3" max="3" width="7.28515625" style="46" customWidth="1"/>
    <col min="4" max="4" width="9.7109375" style="12" customWidth="1"/>
    <col min="5" max="5" width="10.28515625" style="105" customWidth="1"/>
    <col min="6" max="6" width="12.28515625" style="52" bestFit="1" customWidth="1"/>
    <col min="7" max="8" width="9.140625" style="46"/>
    <col min="9" max="9" width="14.5703125" style="46" customWidth="1"/>
    <col min="10" max="10" width="10.28515625" style="78" hidden="1" customWidth="1"/>
    <col min="11" max="13" width="0" style="46" hidden="1" customWidth="1"/>
    <col min="14" max="16384" width="9.140625" style="46"/>
  </cols>
  <sheetData>
    <row r="1" spans="1:13" ht="41.45">
      <c r="A1" s="43" t="s">
        <v>0</v>
      </c>
      <c r="B1" s="43" t="s">
        <v>1</v>
      </c>
      <c r="C1" s="6" t="s">
        <v>2</v>
      </c>
      <c r="D1" s="6" t="s">
        <v>121</v>
      </c>
      <c r="E1" s="88" t="s">
        <v>122</v>
      </c>
      <c r="F1" s="45" t="s">
        <v>123</v>
      </c>
      <c r="H1" s="47"/>
      <c r="J1" s="44" t="s">
        <v>124</v>
      </c>
    </row>
    <row r="2" spans="1:13">
      <c r="A2" s="43" t="s">
        <v>125</v>
      </c>
      <c r="B2" s="29" t="s">
        <v>126</v>
      </c>
      <c r="C2" s="48"/>
      <c r="D2" s="4"/>
      <c r="E2" s="89"/>
      <c r="F2" s="50"/>
      <c r="J2" s="49"/>
    </row>
    <row r="3" spans="1:13">
      <c r="A3" s="31" t="s">
        <v>5</v>
      </c>
      <c r="B3" s="31" t="str">
        <f>'BPU Latrines Ecosan'!B2</f>
        <v>Installation de chantier</v>
      </c>
      <c r="C3" s="32" t="s">
        <v>7</v>
      </c>
      <c r="D3" s="3">
        <v>1</v>
      </c>
      <c r="E3" s="90"/>
      <c r="F3" s="51">
        <f>+E3*D3</f>
        <v>0</v>
      </c>
      <c r="J3" s="33">
        <v>875</v>
      </c>
      <c r="K3" s="46">
        <v>0.15</v>
      </c>
      <c r="L3" s="52">
        <f>J3*K3</f>
        <v>131.25</v>
      </c>
      <c r="M3" s="52">
        <f>J3+L3</f>
        <v>1006.25</v>
      </c>
    </row>
    <row r="4" spans="1:13">
      <c r="A4" s="31" t="s">
        <v>8</v>
      </c>
      <c r="B4" s="31" t="str">
        <f>'BPU Latrines Ecosan'!B3</f>
        <v>Nettoyage et Repli de chantier</v>
      </c>
      <c r="C4" s="32" t="s">
        <v>7</v>
      </c>
      <c r="D4" s="3">
        <v>1</v>
      </c>
      <c r="E4" s="90"/>
      <c r="F4" s="51">
        <f t="shared" ref="F4" si="0">+E4*D4</f>
        <v>0</v>
      </c>
      <c r="J4" s="33">
        <v>100</v>
      </c>
      <c r="K4" s="46">
        <v>0.15</v>
      </c>
      <c r="L4" s="52">
        <f>J4*K4</f>
        <v>15</v>
      </c>
      <c r="M4" s="52">
        <f>J4+L4</f>
        <v>115</v>
      </c>
    </row>
    <row r="5" spans="1:13">
      <c r="A5" s="121" t="s">
        <v>127</v>
      </c>
      <c r="B5" s="121"/>
      <c r="C5" s="53"/>
      <c r="D5" s="7"/>
      <c r="E5" s="91"/>
      <c r="F5" s="28">
        <f>SUM(F3:F4)</f>
        <v>0</v>
      </c>
      <c r="J5" s="54"/>
      <c r="L5" s="52"/>
      <c r="M5" s="52"/>
    </row>
    <row r="6" spans="1:13">
      <c r="A6" s="55" t="s">
        <v>128</v>
      </c>
      <c r="B6" s="56" t="s">
        <v>129</v>
      </c>
      <c r="C6" s="57"/>
      <c r="D6" s="8"/>
      <c r="E6" s="92"/>
      <c r="F6" s="51"/>
      <c r="J6" s="58"/>
      <c r="L6" s="52"/>
      <c r="M6" s="52"/>
    </row>
    <row r="7" spans="1:13" ht="27.6">
      <c r="A7" s="31" t="s">
        <v>10</v>
      </c>
      <c r="B7" s="31" t="str">
        <f>'BPU Latrines Ecosan'!B4</f>
        <v>Désherbage et décapage de la terre végétale et nettoyage du terrain</v>
      </c>
      <c r="C7" s="32" t="s">
        <v>12</v>
      </c>
      <c r="D7" s="3">
        <v>48.2</v>
      </c>
      <c r="E7" s="90"/>
      <c r="F7" s="51">
        <f>+E7*D7</f>
        <v>0</v>
      </c>
      <c r="J7" s="33">
        <v>1</v>
      </c>
      <c r="K7" s="46">
        <v>0.15</v>
      </c>
      <c r="L7" s="52">
        <f t="shared" ref="L7:L64" si="1">J7*K7</f>
        <v>0.15</v>
      </c>
      <c r="M7" s="52">
        <f t="shared" ref="M7:M64" si="2">J7+L7</f>
        <v>1.1499999999999999</v>
      </c>
    </row>
    <row r="8" spans="1:13">
      <c r="A8" s="121" t="s">
        <v>130</v>
      </c>
      <c r="B8" s="121"/>
      <c r="C8" s="53"/>
      <c r="D8" s="7"/>
      <c r="E8" s="91"/>
      <c r="F8" s="28">
        <f>SUM(F7:F7)</f>
        <v>0</v>
      </c>
      <c r="J8" s="54"/>
      <c r="L8" s="52"/>
      <c r="M8" s="52"/>
    </row>
    <row r="9" spans="1:13">
      <c r="A9" s="43" t="s">
        <v>131</v>
      </c>
      <c r="B9" s="43" t="s">
        <v>132</v>
      </c>
      <c r="C9" s="59"/>
      <c r="D9" s="4"/>
      <c r="E9" s="93"/>
      <c r="F9" s="25"/>
      <c r="J9" s="60"/>
      <c r="L9" s="52"/>
      <c r="M9" s="52"/>
    </row>
    <row r="10" spans="1:13" ht="15">
      <c r="A10" s="31" t="s">
        <v>13</v>
      </c>
      <c r="B10" s="31" t="str">
        <f>'BPU Latrines Ecosan'!B5</f>
        <v>Terrassement en déblai de la plateforme</v>
      </c>
      <c r="C10" s="32" t="s">
        <v>15</v>
      </c>
      <c r="D10" s="3">
        <f>48.2*1.5</f>
        <v>72.300000000000011</v>
      </c>
      <c r="E10" s="90"/>
      <c r="F10" s="51">
        <f>+E10*D10</f>
        <v>0</v>
      </c>
      <c r="J10" s="33">
        <v>1.5</v>
      </c>
      <c r="K10" s="46">
        <v>0.15</v>
      </c>
      <c r="L10" s="52">
        <f t="shared" si="1"/>
        <v>0.22499999999999998</v>
      </c>
      <c r="M10" s="52">
        <f t="shared" si="2"/>
        <v>1.7250000000000001</v>
      </c>
    </row>
    <row r="11" spans="1:13">
      <c r="A11" s="121" t="s">
        <v>133</v>
      </c>
      <c r="B11" s="121"/>
      <c r="C11" s="53"/>
      <c r="D11" s="7"/>
      <c r="E11" s="91"/>
      <c r="F11" s="28">
        <f>SUM(F10:F10)</f>
        <v>0</v>
      </c>
      <c r="J11" s="54"/>
      <c r="L11" s="52"/>
      <c r="M11" s="52"/>
    </row>
    <row r="12" spans="1:13">
      <c r="A12" s="43" t="s">
        <v>134</v>
      </c>
      <c r="B12" s="43" t="s">
        <v>135</v>
      </c>
      <c r="C12" s="32"/>
      <c r="D12" s="3"/>
      <c r="E12" s="90"/>
      <c r="F12" s="25"/>
      <c r="J12" s="33"/>
      <c r="L12" s="52"/>
      <c r="M12" s="52"/>
    </row>
    <row r="13" spans="1:13" ht="15">
      <c r="A13" s="31" t="s">
        <v>18</v>
      </c>
      <c r="B13" s="31" t="str">
        <f>'BPU Latrines Ecosan'!B7</f>
        <v xml:space="preserve">Fouilles de fosse </v>
      </c>
      <c r="C13" s="34" t="s">
        <v>15</v>
      </c>
      <c r="D13" s="34">
        <v>23.7</v>
      </c>
      <c r="E13" s="94"/>
      <c r="F13" s="51">
        <f>+E13*D13</f>
        <v>0</v>
      </c>
      <c r="J13" s="35">
        <v>2</v>
      </c>
      <c r="K13" s="46">
        <v>0.15</v>
      </c>
      <c r="L13" s="52">
        <f t="shared" si="1"/>
        <v>0.3</v>
      </c>
      <c r="M13" s="52">
        <f t="shared" si="2"/>
        <v>2.2999999999999998</v>
      </c>
    </row>
    <row r="14" spans="1:13">
      <c r="A14" s="31" t="s">
        <v>20</v>
      </c>
      <c r="B14" s="31" t="str">
        <f>'BPU Latrines Ecosan'!B8</f>
        <v xml:space="preserve">Moellon de carrière pour fosses </v>
      </c>
      <c r="C14" s="34" t="s">
        <v>22</v>
      </c>
      <c r="D14" s="34">
        <v>5.2</v>
      </c>
      <c r="E14" s="94"/>
      <c r="F14" s="51">
        <f>+E14*D14</f>
        <v>0</v>
      </c>
      <c r="J14" s="35">
        <v>159</v>
      </c>
      <c r="K14" s="46">
        <v>0.15</v>
      </c>
      <c r="L14" s="52">
        <f t="shared" si="1"/>
        <v>23.849999999999998</v>
      </c>
      <c r="M14" s="52">
        <f t="shared" si="2"/>
        <v>182.85</v>
      </c>
    </row>
    <row r="15" spans="1:13">
      <c r="A15" s="121" t="s">
        <v>136</v>
      </c>
      <c r="B15" s="121"/>
      <c r="C15" s="53"/>
      <c r="D15" s="7"/>
      <c r="E15" s="91"/>
      <c r="F15" s="28">
        <f>SUM(F13:F14)</f>
        <v>0</v>
      </c>
      <c r="J15" s="54"/>
      <c r="L15" s="52"/>
      <c r="M15" s="52"/>
    </row>
    <row r="16" spans="1:13">
      <c r="A16" s="43" t="s">
        <v>137</v>
      </c>
      <c r="B16" s="43" t="s">
        <v>138</v>
      </c>
      <c r="C16" s="32"/>
      <c r="D16" s="3"/>
      <c r="E16" s="90"/>
      <c r="F16" s="25"/>
      <c r="J16" s="33"/>
      <c r="L16" s="52"/>
      <c r="M16" s="52"/>
    </row>
    <row r="17" spans="1:13" ht="15">
      <c r="A17" s="31" t="s">
        <v>23</v>
      </c>
      <c r="B17" s="31" t="str">
        <f>'BPU Latrines Ecosan'!B9</f>
        <v xml:space="preserve">Maçonnerie en moellons de carrière </v>
      </c>
      <c r="C17" s="34" t="s">
        <v>15</v>
      </c>
      <c r="D17" s="34">
        <f>3.1</f>
        <v>3.1</v>
      </c>
      <c r="E17" s="94"/>
      <c r="F17" s="51">
        <f>+E17*D17</f>
        <v>0</v>
      </c>
      <c r="J17" s="35">
        <v>38.1</v>
      </c>
      <c r="K17" s="46">
        <v>0.15</v>
      </c>
      <c r="L17" s="52">
        <f t="shared" si="1"/>
        <v>5.7149999999999999</v>
      </c>
      <c r="M17" s="52">
        <f t="shared" si="2"/>
        <v>43.814999999999998</v>
      </c>
    </row>
    <row r="18" spans="1:13">
      <c r="A18" s="121" t="s">
        <v>139</v>
      </c>
      <c r="B18" s="121"/>
      <c r="C18" s="53"/>
      <c r="D18" s="7"/>
      <c r="E18" s="91"/>
      <c r="F18" s="28">
        <f>SUM(F17:F17)</f>
        <v>0</v>
      </c>
      <c r="J18" s="54"/>
      <c r="L18" s="52"/>
      <c r="M18" s="52"/>
    </row>
    <row r="19" spans="1:13">
      <c r="A19" s="43" t="s">
        <v>140</v>
      </c>
      <c r="B19" s="43" t="s">
        <v>141</v>
      </c>
      <c r="C19" s="59"/>
      <c r="D19" s="4"/>
      <c r="E19" s="93"/>
      <c r="F19" s="25"/>
      <c r="J19" s="60"/>
      <c r="L19" s="52"/>
      <c r="M19" s="52"/>
    </row>
    <row r="20" spans="1:13">
      <c r="A20" s="43" t="s">
        <v>142</v>
      </c>
      <c r="B20" s="43" t="s">
        <v>143</v>
      </c>
      <c r="C20" s="59"/>
      <c r="D20" s="4"/>
      <c r="E20" s="93"/>
      <c r="F20" s="25"/>
      <c r="J20" s="60"/>
      <c r="L20" s="52"/>
      <c r="M20" s="52"/>
    </row>
    <row r="21" spans="1:13" ht="15">
      <c r="A21" s="31" t="s">
        <v>25</v>
      </c>
      <c r="B21" s="31" t="str">
        <f>'BPU Latrines Ecosan'!B10</f>
        <v>Béton de forme pour caniveau</v>
      </c>
      <c r="C21" s="34" t="s">
        <v>15</v>
      </c>
      <c r="D21" s="3">
        <v>1</v>
      </c>
      <c r="E21" s="94"/>
      <c r="F21" s="51">
        <f t="shared" ref="F21:F25" si="3">+E21*D21</f>
        <v>0</v>
      </c>
      <c r="J21" s="35">
        <v>100</v>
      </c>
      <c r="K21" s="46">
        <v>0.15</v>
      </c>
      <c r="L21" s="52">
        <f t="shared" si="1"/>
        <v>15</v>
      </c>
      <c r="M21" s="52">
        <f t="shared" si="2"/>
        <v>115</v>
      </c>
    </row>
    <row r="22" spans="1:13" ht="15">
      <c r="A22" s="43" t="s">
        <v>144</v>
      </c>
      <c r="B22" s="43" t="s">
        <v>145</v>
      </c>
      <c r="C22" s="59"/>
      <c r="D22" s="4"/>
      <c r="E22" s="93"/>
      <c r="F22" s="25"/>
      <c r="J22" s="60"/>
      <c r="L22" s="52"/>
      <c r="M22" s="52"/>
    </row>
    <row r="23" spans="1:13" ht="27.6">
      <c r="A23" s="31" t="s">
        <v>27</v>
      </c>
      <c r="B23" s="31" t="str">
        <f>'BPU Latrines Ecosan'!B11</f>
        <v>Béton armé pour raidisseurs verticaux  10*10cm - armature Ø 8</v>
      </c>
      <c r="C23" s="36" t="s">
        <v>15</v>
      </c>
      <c r="D23" s="61">
        <v>0.26</v>
      </c>
      <c r="E23" s="94"/>
      <c r="F23" s="51">
        <f t="shared" si="3"/>
        <v>0</v>
      </c>
      <c r="J23" s="35">
        <v>671</v>
      </c>
      <c r="K23" s="46">
        <v>0.15</v>
      </c>
      <c r="L23" s="52">
        <f t="shared" si="1"/>
        <v>100.64999999999999</v>
      </c>
      <c r="M23" s="52">
        <f t="shared" si="2"/>
        <v>771.65</v>
      </c>
    </row>
    <row r="24" spans="1:13" ht="27.6">
      <c r="A24" s="31" t="s">
        <v>29</v>
      </c>
      <c r="B24" s="31" t="str">
        <f>'BPU Latrines Ecosan'!B12</f>
        <v>Béton armé pour raidisseurs horizontaux  10*10cm - armature Ø 6</v>
      </c>
      <c r="C24" s="36" t="s">
        <v>15</v>
      </c>
      <c r="D24" s="61">
        <f>0.1788+0.1402</f>
        <v>0.31899999999999995</v>
      </c>
      <c r="E24" s="94"/>
      <c r="F24" s="51">
        <f t="shared" si="3"/>
        <v>0</v>
      </c>
      <c r="J24" s="35">
        <v>671</v>
      </c>
      <c r="K24" s="46">
        <v>0.15</v>
      </c>
      <c r="L24" s="52">
        <f t="shared" si="1"/>
        <v>100.64999999999999</v>
      </c>
      <c r="M24" s="52">
        <f t="shared" si="2"/>
        <v>771.65</v>
      </c>
    </row>
    <row r="25" spans="1:13" ht="27.6">
      <c r="A25" s="31" t="s">
        <v>31</v>
      </c>
      <c r="B25" s="37" t="str">
        <f>'BPU Latrines Ecosan'!B13</f>
        <v>Béton armé pour dalle e.p 10cm - armature  Ø 8 (espacement: 15cm)</v>
      </c>
      <c r="C25" s="36" t="s">
        <v>15</v>
      </c>
      <c r="D25" s="36">
        <f>17.5*0.1</f>
        <v>1.75</v>
      </c>
      <c r="E25" s="94"/>
      <c r="F25" s="51">
        <f t="shared" si="3"/>
        <v>0</v>
      </c>
      <c r="G25" s="62"/>
      <c r="J25" s="35">
        <v>671</v>
      </c>
      <c r="K25" s="46">
        <v>0.15</v>
      </c>
      <c r="L25" s="52">
        <f t="shared" si="1"/>
        <v>100.64999999999999</v>
      </c>
      <c r="M25" s="52">
        <f t="shared" si="2"/>
        <v>771.65</v>
      </c>
    </row>
    <row r="26" spans="1:13">
      <c r="A26" s="121" t="s">
        <v>146</v>
      </c>
      <c r="B26" s="121"/>
      <c r="C26" s="53"/>
      <c r="D26" s="7"/>
      <c r="E26" s="91"/>
      <c r="F26" s="28">
        <f>SUM(F21:F25)</f>
        <v>0</v>
      </c>
      <c r="J26" s="54"/>
      <c r="L26" s="52"/>
      <c r="M26" s="52"/>
    </row>
    <row r="27" spans="1:13">
      <c r="A27" s="43" t="s">
        <v>147</v>
      </c>
      <c r="B27" s="43" t="s">
        <v>148</v>
      </c>
      <c r="C27" s="59"/>
      <c r="D27" s="4"/>
      <c r="E27" s="93"/>
      <c r="F27" s="25"/>
      <c r="J27" s="60"/>
      <c r="L27" s="52"/>
      <c r="M27" s="52"/>
    </row>
    <row r="28" spans="1:13" ht="27.6">
      <c r="A28" s="31" t="s">
        <v>33</v>
      </c>
      <c r="B28" s="31" t="str">
        <f>'BPU Latrines Ecosan'!B14</f>
        <v>Maçonnerie creuses de briques perforées 21*10*5,5cm y compris jointoiement</v>
      </c>
      <c r="C28" s="32" t="s">
        <v>12</v>
      </c>
      <c r="D28" s="9">
        <f>(18.52*2.55)+(4.73*1.9)-6.72</f>
        <v>49.493000000000002</v>
      </c>
      <c r="E28" s="94"/>
      <c r="F28" s="51">
        <f>+E28*D28</f>
        <v>0</v>
      </c>
      <c r="J28" s="35">
        <v>44</v>
      </c>
      <c r="K28" s="46">
        <v>0.15</v>
      </c>
      <c r="L28" s="52">
        <f t="shared" si="1"/>
        <v>6.6</v>
      </c>
      <c r="M28" s="52">
        <f t="shared" si="2"/>
        <v>50.6</v>
      </c>
    </row>
    <row r="29" spans="1:13" ht="27.6">
      <c r="A29" s="31" t="s">
        <v>35</v>
      </c>
      <c r="B29" s="31" t="str">
        <f>'BPU Latrines Ecosan'!B15</f>
        <v>Maçonnerie simple de briques perforées 21*10*5,5cm y compris jointoiement</v>
      </c>
      <c r="C29" s="32" t="s">
        <v>12</v>
      </c>
      <c r="D29" s="9">
        <f>(2.02*1.42)+(1.62*3*2.55)+(0.51*2*1.9)+(0.48*3*1.9)</f>
        <v>19.935400000000001</v>
      </c>
      <c r="E29" s="94"/>
      <c r="F29" s="51">
        <f>+E29*D29</f>
        <v>0</v>
      </c>
      <c r="J29" s="35"/>
      <c r="L29" s="52"/>
      <c r="M29" s="52"/>
    </row>
    <row r="30" spans="1:13">
      <c r="A30" s="121" t="s">
        <v>149</v>
      </c>
      <c r="B30" s="121"/>
      <c r="C30" s="53"/>
      <c r="D30" s="7"/>
      <c r="E30" s="91"/>
      <c r="F30" s="28">
        <f>SUM(F28:F29)</f>
        <v>0</v>
      </c>
      <c r="J30" s="35"/>
      <c r="L30" s="52"/>
      <c r="M30" s="52"/>
    </row>
    <row r="31" spans="1:13">
      <c r="A31" s="43" t="s">
        <v>37</v>
      </c>
      <c r="B31" s="43" t="s">
        <v>150</v>
      </c>
      <c r="C31" s="4"/>
      <c r="D31" s="4"/>
      <c r="E31" s="95"/>
      <c r="F31" s="4"/>
      <c r="J31" s="35"/>
      <c r="L31" s="52"/>
      <c r="M31" s="52"/>
    </row>
    <row r="32" spans="1:13" ht="27.6">
      <c r="A32" s="21" t="s">
        <v>37</v>
      </c>
      <c r="B32" s="21" t="str">
        <f>'BPU Latrines Ecosan'!B16</f>
        <v>Enduit hydrofuge sur les parois des murs de la fosse</v>
      </c>
      <c r="C32" s="4" t="s">
        <v>39</v>
      </c>
      <c r="D32" s="4">
        <f>(70.18+22.54)*3/6</f>
        <v>46.359999999999992</v>
      </c>
      <c r="E32" s="93"/>
      <c r="F32" s="25">
        <f>+D32*E32</f>
        <v>0</v>
      </c>
      <c r="J32" s="35"/>
      <c r="L32" s="52"/>
      <c r="M32" s="52"/>
    </row>
    <row r="33" spans="1:13">
      <c r="A33" s="121" t="s">
        <v>151</v>
      </c>
      <c r="B33" s="121"/>
      <c r="C33" s="7"/>
      <c r="D33" s="7"/>
      <c r="E33" s="96"/>
      <c r="F33" s="28">
        <f>+F32</f>
        <v>0</v>
      </c>
      <c r="J33" s="35"/>
      <c r="L33" s="52"/>
      <c r="M33" s="52"/>
    </row>
    <row r="34" spans="1:13" ht="27.6">
      <c r="A34" s="43" t="s">
        <v>152</v>
      </c>
      <c r="B34" s="29" t="s">
        <v>153</v>
      </c>
      <c r="C34" s="34"/>
      <c r="D34" s="4"/>
      <c r="E34" s="93"/>
      <c r="F34" s="25"/>
      <c r="J34" s="60"/>
      <c r="L34" s="52"/>
      <c r="M34" s="52"/>
    </row>
    <row r="35" spans="1:13" ht="21.75" customHeight="1">
      <c r="A35" s="56" t="s">
        <v>154</v>
      </c>
      <c r="B35" s="56" t="s">
        <v>155</v>
      </c>
      <c r="C35" s="36"/>
      <c r="D35" s="3"/>
      <c r="E35" s="97"/>
      <c r="F35" s="64"/>
      <c r="J35" s="63"/>
      <c r="L35" s="52"/>
      <c r="M35" s="52"/>
    </row>
    <row r="36" spans="1:13" ht="29.25" customHeight="1">
      <c r="A36" s="31" t="s">
        <v>40</v>
      </c>
      <c r="B36" s="38" t="str">
        <f>'BPU Latrines Ecosan'!B17</f>
        <v xml:space="preserve">Porte métallique simple (80*210mm), charnières et cadenas </v>
      </c>
      <c r="C36" s="36" t="s">
        <v>42</v>
      </c>
      <c r="D36" s="3">
        <v>4</v>
      </c>
      <c r="E36" s="94"/>
      <c r="F36" s="51">
        <f>+E36*D36</f>
        <v>0</v>
      </c>
      <c r="J36" s="35">
        <v>141</v>
      </c>
      <c r="K36" s="46">
        <v>0.15</v>
      </c>
      <c r="L36" s="52">
        <f t="shared" si="1"/>
        <v>21.15</v>
      </c>
      <c r="M36" s="52">
        <f t="shared" si="2"/>
        <v>162.15</v>
      </c>
    </row>
    <row r="37" spans="1:13" ht="21.75" customHeight="1">
      <c r="A37" s="56" t="s">
        <v>156</v>
      </c>
      <c r="B37" s="56" t="s">
        <v>157</v>
      </c>
      <c r="C37" s="36"/>
      <c r="D37" s="3"/>
      <c r="E37" s="97"/>
      <c r="F37" s="64"/>
      <c r="J37" s="63"/>
      <c r="L37" s="52"/>
      <c r="M37" s="52"/>
    </row>
    <row r="38" spans="1:13" ht="29.25" customHeight="1">
      <c r="A38" s="31" t="s">
        <v>43</v>
      </c>
      <c r="B38" s="38" t="str">
        <f>'BPU Latrines Ecosan'!B18</f>
        <v xml:space="preserve">Trappes métalliques et encadrement </v>
      </c>
      <c r="C38" s="36" t="s">
        <v>42</v>
      </c>
      <c r="D38" s="3">
        <v>7</v>
      </c>
      <c r="E38" s="94"/>
      <c r="F38" s="51">
        <f>D38*E38</f>
        <v>0</v>
      </c>
      <c r="J38" s="35">
        <v>109</v>
      </c>
      <c r="K38" s="46">
        <v>0.15</v>
      </c>
      <c r="L38" s="52">
        <f t="shared" si="1"/>
        <v>16.349999999999998</v>
      </c>
      <c r="M38" s="52">
        <f t="shared" si="2"/>
        <v>125.35</v>
      </c>
    </row>
    <row r="39" spans="1:13">
      <c r="A39" s="121" t="s">
        <v>158</v>
      </c>
      <c r="B39" s="121"/>
      <c r="C39" s="53"/>
      <c r="D39" s="7"/>
      <c r="E39" s="91"/>
      <c r="F39" s="28">
        <f>SUM(F36:F38)</f>
        <v>0</v>
      </c>
      <c r="J39" s="54"/>
      <c r="L39" s="52"/>
      <c r="M39" s="52"/>
    </row>
    <row r="40" spans="1:13">
      <c r="A40" s="55" t="s">
        <v>159</v>
      </c>
      <c r="B40" s="56" t="s">
        <v>160</v>
      </c>
      <c r="C40" s="32"/>
      <c r="D40" s="3"/>
      <c r="E40" s="90"/>
      <c r="F40" s="25"/>
      <c r="J40" s="33"/>
      <c r="L40" s="52"/>
      <c r="M40" s="52"/>
    </row>
    <row r="41" spans="1:13" ht="15">
      <c r="A41" s="31" t="s">
        <v>45</v>
      </c>
      <c r="B41" s="31" t="str">
        <f>'BPU Latrines Ecosan'!B19</f>
        <v>Couverture en tôle alu-zinc ep.0,5mm</v>
      </c>
      <c r="C41" s="32" t="s">
        <v>12</v>
      </c>
      <c r="D41" s="65">
        <v>48.2</v>
      </c>
      <c r="E41" s="94"/>
      <c r="F41" s="51">
        <f t="shared" ref="F41:F45" si="4">E41*D41</f>
        <v>0</v>
      </c>
      <c r="J41" s="35">
        <v>15</v>
      </c>
      <c r="K41" s="46">
        <v>0.15</v>
      </c>
      <c r="L41" s="52">
        <f t="shared" si="1"/>
        <v>2.25</v>
      </c>
      <c r="M41" s="52">
        <f t="shared" si="2"/>
        <v>17.25</v>
      </c>
    </row>
    <row r="42" spans="1:13" ht="27.6">
      <c r="A42" s="31" t="s">
        <v>47</v>
      </c>
      <c r="B42" s="31" t="str">
        <f>'BPU Latrines Ecosan'!B20</f>
        <v>Poutres porteuses en bois d'eucalyptus 150*40mm</v>
      </c>
      <c r="C42" s="32" t="s">
        <v>49</v>
      </c>
      <c r="D42" s="65">
        <f>5.2*5</f>
        <v>26</v>
      </c>
      <c r="E42" s="94"/>
      <c r="F42" s="51">
        <f t="shared" si="4"/>
        <v>0</v>
      </c>
      <c r="J42" s="35">
        <v>1.8</v>
      </c>
      <c r="K42" s="46">
        <v>0.15</v>
      </c>
      <c r="L42" s="52">
        <f t="shared" si="1"/>
        <v>0.27</v>
      </c>
      <c r="M42" s="52">
        <f t="shared" si="2"/>
        <v>2.0700000000000003</v>
      </c>
    </row>
    <row r="43" spans="1:13">
      <c r="A43" s="31" t="s">
        <v>50</v>
      </c>
      <c r="B43" s="31" t="str">
        <f>'BPU Latrines Ecosan'!B21</f>
        <v xml:space="preserve">Poutres secondaires </v>
      </c>
      <c r="C43" s="32" t="s">
        <v>49</v>
      </c>
      <c r="D43" s="65">
        <f>9.2*9</f>
        <v>82.8</v>
      </c>
      <c r="E43" s="94"/>
      <c r="F43" s="51">
        <f t="shared" si="4"/>
        <v>0</v>
      </c>
      <c r="J43" s="35">
        <v>1.34</v>
      </c>
      <c r="K43" s="46">
        <v>0.15</v>
      </c>
      <c r="L43" s="52">
        <f t="shared" si="1"/>
        <v>0.20100000000000001</v>
      </c>
      <c r="M43" s="52">
        <f t="shared" si="2"/>
        <v>1.5410000000000001</v>
      </c>
    </row>
    <row r="44" spans="1:13">
      <c r="A44" s="31" t="s">
        <v>52</v>
      </c>
      <c r="B44" s="31" t="str">
        <f>'BPU Latrines Ecosan'!B22</f>
        <v xml:space="preserve">Planche de rives </v>
      </c>
      <c r="C44" s="32" t="s">
        <v>49</v>
      </c>
      <c r="D44" s="65">
        <f>(9.2*2)+(5.25*2)</f>
        <v>28.9</v>
      </c>
      <c r="E44" s="94"/>
      <c r="F44" s="51">
        <f t="shared" si="4"/>
        <v>0</v>
      </c>
      <c r="J44" s="35">
        <v>1.78</v>
      </c>
      <c r="K44" s="46">
        <v>0.15</v>
      </c>
      <c r="L44" s="52">
        <f t="shared" si="1"/>
        <v>0.26700000000000002</v>
      </c>
      <c r="M44" s="52">
        <f t="shared" si="2"/>
        <v>2.0470000000000002</v>
      </c>
    </row>
    <row r="45" spans="1:13">
      <c r="A45" s="31" t="s">
        <v>54</v>
      </c>
      <c r="B45" s="31" t="str">
        <f>'BPU Latrines Ecosan'!B23</f>
        <v xml:space="preserve">Gouttière en alu-zinc </v>
      </c>
      <c r="C45" s="32" t="s">
        <v>49</v>
      </c>
      <c r="D45" s="65">
        <v>9.1999999999999993</v>
      </c>
      <c r="E45" s="94"/>
      <c r="F45" s="51">
        <f t="shared" si="4"/>
        <v>0</v>
      </c>
      <c r="J45" s="35">
        <v>10</v>
      </c>
      <c r="K45" s="46">
        <v>0.15</v>
      </c>
      <c r="L45" s="52">
        <f t="shared" si="1"/>
        <v>1.5</v>
      </c>
      <c r="M45" s="52">
        <f t="shared" si="2"/>
        <v>11.5</v>
      </c>
    </row>
    <row r="46" spans="1:13">
      <c r="A46" s="39" t="s">
        <v>56</v>
      </c>
      <c r="B46" s="40" t="s">
        <v>57</v>
      </c>
      <c r="C46" s="32" t="s">
        <v>49</v>
      </c>
      <c r="D46" s="10">
        <v>6</v>
      </c>
      <c r="E46" s="98"/>
      <c r="F46" s="51">
        <f>+E46*D46</f>
        <v>0</v>
      </c>
      <c r="J46" s="42">
        <v>5.3</v>
      </c>
      <c r="K46" s="46">
        <v>0.15</v>
      </c>
      <c r="L46" s="52">
        <f>J46*K46</f>
        <v>0.79499999999999993</v>
      </c>
      <c r="M46" s="52">
        <f>J46+L46</f>
        <v>6.0949999999999998</v>
      </c>
    </row>
    <row r="47" spans="1:13">
      <c r="A47" s="121" t="s">
        <v>161</v>
      </c>
      <c r="B47" s="121"/>
      <c r="C47" s="53"/>
      <c r="D47" s="7"/>
      <c r="E47" s="99"/>
      <c r="F47" s="28">
        <f>SUM(F41:F45)</f>
        <v>0</v>
      </c>
      <c r="J47" s="28"/>
      <c r="L47" s="52"/>
      <c r="M47" s="52"/>
    </row>
    <row r="48" spans="1:13">
      <c r="A48" s="55" t="s">
        <v>58</v>
      </c>
      <c r="B48" s="66" t="s">
        <v>162</v>
      </c>
      <c r="C48" s="32"/>
      <c r="D48" s="3"/>
      <c r="E48" s="100"/>
      <c r="F48" s="25"/>
      <c r="J48" s="41"/>
      <c r="L48" s="52"/>
      <c r="M48" s="52"/>
    </row>
    <row r="49" spans="1:13">
      <c r="A49" s="39" t="s">
        <v>58</v>
      </c>
      <c r="B49" s="40" t="str">
        <f>'BPU Latrines Ecosan'!B25</f>
        <v xml:space="preserve">SCEP  Afritank 2 500 litres tout compris </v>
      </c>
      <c r="C49" s="32" t="s">
        <v>42</v>
      </c>
      <c r="D49" s="3">
        <v>1</v>
      </c>
      <c r="E49" s="100"/>
      <c r="F49" s="51">
        <f>+E49*D49</f>
        <v>0</v>
      </c>
      <c r="J49" s="41">
        <v>940</v>
      </c>
      <c r="K49" s="46">
        <v>0.15</v>
      </c>
      <c r="L49" s="52">
        <f t="shared" si="1"/>
        <v>141</v>
      </c>
      <c r="M49" s="52">
        <f t="shared" si="2"/>
        <v>1081</v>
      </c>
    </row>
    <row r="50" spans="1:13">
      <c r="A50" s="121" t="s">
        <v>163</v>
      </c>
      <c r="B50" s="121"/>
      <c r="C50" s="53"/>
      <c r="D50" s="7"/>
      <c r="E50" s="91"/>
      <c r="F50" s="28">
        <f>SUM(F49:F49)</f>
        <v>0</v>
      </c>
      <c r="J50" s="54"/>
      <c r="L50" s="52"/>
      <c r="M50" s="52"/>
    </row>
    <row r="51" spans="1:13">
      <c r="A51" s="55" t="s">
        <v>164</v>
      </c>
      <c r="B51" s="66" t="s">
        <v>165</v>
      </c>
      <c r="C51" s="32"/>
      <c r="D51" s="3"/>
      <c r="E51" s="100"/>
      <c r="F51" s="25"/>
      <c r="J51" s="41"/>
      <c r="L51" s="52"/>
      <c r="M51" s="52"/>
    </row>
    <row r="52" spans="1:13">
      <c r="A52" s="43" t="s">
        <v>166</v>
      </c>
      <c r="B52" s="82" t="s">
        <v>167</v>
      </c>
      <c r="C52" s="32"/>
      <c r="D52" s="3"/>
      <c r="E52" s="100"/>
      <c r="F52" s="25"/>
      <c r="J52" s="41"/>
      <c r="L52" s="52"/>
      <c r="M52" s="52"/>
    </row>
    <row r="53" spans="1:13" ht="27.6">
      <c r="A53" s="39" t="s">
        <v>60</v>
      </c>
      <c r="B53" s="31" t="s">
        <v>168</v>
      </c>
      <c r="C53" s="32" t="s">
        <v>12</v>
      </c>
      <c r="D53" s="3">
        <f>2.7*1.12</f>
        <v>3.0240000000000005</v>
      </c>
      <c r="E53" s="98"/>
      <c r="F53" s="51">
        <f>+E53*D53</f>
        <v>0</v>
      </c>
      <c r="J53" s="42">
        <v>44</v>
      </c>
      <c r="K53" s="46">
        <v>0.15</v>
      </c>
      <c r="L53" s="52">
        <f t="shared" si="1"/>
        <v>6.6</v>
      </c>
      <c r="M53" s="52">
        <f t="shared" si="2"/>
        <v>50.6</v>
      </c>
    </row>
    <row r="54" spans="1:13" ht="15">
      <c r="A54" s="39" t="s">
        <v>63</v>
      </c>
      <c r="B54" s="38" t="s">
        <v>64</v>
      </c>
      <c r="C54" s="32" t="s">
        <v>15</v>
      </c>
      <c r="D54" s="10">
        <f>2.7*0.54*0.9</f>
        <v>1.3122000000000003</v>
      </c>
      <c r="E54" s="94"/>
      <c r="F54" s="51">
        <f t="shared" ref="F54:F61" si="5">+E54*D54</f>
        <v>0</v>
      </c>
      <c r="J54" s="35">
        <v>38.1</v>
      </c>
      <c r="K54" s="46">
        <v>0.15</v>
      </c>
      <c r="L54" s="52">
        <f t="shared" si="1"/>
        <v>5.7149999999999999</v>
      </c>
      <c r="M54" s="52">
        <f t="shared" si="2"/>
        <v>43.814999999999998</v>
      </c>
    </row>
    <row r="55" spans="1:13" ht="27.6">
      <c r="A55" s="39" t="s">
        <v>65</v>
      </c>
      <c r="B55" s="37" t="s">
        <v>66</v>
      </c>
      <c r="C55" s="32" t="s">
        <v>15</v>
      </c>
      <c r="D55" s="10">
        <v>0.56999999999999995</v>
      </c>
      <c r="E55" s="94"/>
      <c r="F55" s="51">
        <f t="shared" si="5"/>
        <v>0</v>
      </c>
      <c r="J55" s="35">
        <v>671</v>
      </c>
      <c r="K55" s="46">
        <v>0.15</v>
      </c>
      <c r="L55" s="52">
        <f t="shared" si="1"/>
        <v>100.64999999999999</v>
      </c>
      <c r="M55" s="52">
        <f t="shared" si="2"/>
        <v>771.65</v>
      </c>
    </row>
    <row r="56" spans="1:13">
      <c r="A56" s="56" t="s">
        <v>169</v>
      </c>
      <c r="B56" s="66" t="s">
        <v>170</v>
      </c>
      <c r="C56" s="32"/>
      <c r="D56" s="3"/>
      <c r="E56" s="90"/>
      <c r="F56" s="51"/>
      <c r="J56" s="33"/>
      <c r="K56" s="46">
        <v>0.15</v>
      </c>
      <c r="L56" s="52">
        <f t="shared" si="1"/>
        <v>0</v>
      </c>
      <c r="M56" s="52">
        <f t="shared" si="2"/>
        <v>0</v>
      </c>
    </row>
    <row r="57" spans="1:13">
      <c r="A57" s="31" t="s">
        <v>67</v>
      </c>
      <c r="B57" s="31" t="s">
        <v>68</v>
      </c>
      <c r="C57" s="32" t="s">
        <v>42</v>
      </c>
      <c r="D57" s="10">
        <v>3</v>
      </c>
      <c r="E57" s="90"/>
      <c r="F57" s="51">
        <f t="shared" ref="F57" si="6">+E57*D57</f>
        <v>0</v>
      </c>
      <c r="J57" s="33">
        <v>9.4</v>
      </c>
      <c r="K57" s="46">
        <v>0.15</v>
      </c>
      <c r="L57" s="52">
        <f t="shared" si="1"/>
        <v>1.41</v>
      </c>
      <c r="M57" s="52">
        <f t="shared" si="2"/>
        <v>10.81</v>
      </c>
    </row>
    <row r="58" spans="1:13">
      <c r="A58" s="31" t="s">
        <v>67</v>
      </c>
      <c r="B58" s="40" t="s">
        <v>69</v>
      </c>
      <c r="C58" s="32" t="s">
        <v>42</v>
      </c>
      <c r="D58" s="10">
        <v>5</v>
      </c>
      <c r="E58" s="90"/>
      <c r="F58" s="51">
        <f t="shared" si="5"/>
        <v>0</v>
      </c>
      <c r="J58" s="33">
        <v>1.875</v>
      </c>
      <c r="K58" s="46">
        <v>0.15</v>
      </c>
      <c r="L58" s="52">
        <f t="shared" si="1"/>
        <v>0.28125</v>
      </c>
      <c r="M58" s="52">
        <f t="shared" si="2"/>
        <v>2.15625</v>
      </c>
    </row>
    <row r="59" spans="1:13">
      <c r="A59" s="31" t="s">
        <v>70</v>
      </c>
      <c r="B59" s="40" t="s">
        <v>71</v>
      </c>
      <c r="C59" s="32" t="s">
        <v>42</v>
      </c>
      <c r="D59" s="10">
        <v>2</v>
      </c>
      <c r="E59" s="90"/>
      <c r="F59" s="51">
        <f t="shared" si="5"/>
        <v>0</v>
      </c>
      <c r="J59" s="33">
        <v>1.875</v>
      </c>
      <c r="K59" s="46">
        <v>0.15</v>
      </c>
      <c r="L59" s="52">
        <f t="shared" si="1"/>
        <v>0.28125</v>
      </c>
      <c r="M59" s="52">
        <f t="shared" si="2"/>
        <v>2.15625</v>
      </c>
    </row>
    <row r="60" spans="1:13">
      <c r="A60" s="31" t="s">
        <v>72</v>
      </c>
      <c r="B60" s="40" t="s">
        <v>73</v>
      </c>
      <c r="C60" s="32" t="s">
        <v>42</v>
      </c>
      <c r="D60" s="10">
        <v>1</v>
      </c>
      <c r="E60" s="90"/>
      <c r="F60" s="51">
        <f t="shared" si="5"/>
        <v>0</v>
      </c>
      <c r="J60" s="33">
        <v>1.5625</v>
      </c>
      <c r="K60" s="46">
        <v>0.15</v>
      </c>
      <c r="L60" s="52">
        <f t="shared" si="1"/>
        <v>0.234375</v>
      </c>
      <c r="M60" s="52">
        <f t="shared" si="2"/>
        <v>1.796875</v>
      </c>
    </row>
    <row r="61" spans="1:13">
      <c r="A61" s="31" t="s">
        <v>74</v>
      </c>
      <c r="B61" s="40" t="s">
        <v>75</v>
      </c>
      <c r="C61" s="32" t="s">
        <v>49</v>
      </c>
      <c r="D61" s="10">
        <v>2</v>
      </c>
      <c r="E61" s="90"/>
      <c r="F61" s="51">
        <f t="shared" si="5"/>
        <v>0</v>
      </c>
      <c r="J61" s="33">
        <v>6.25</v>
      </c>
      <c r="K61" s="46">
        <v>0.15</v>
      </c>
      <c r="L61" s="52">
        <f t="shared" si="1"/>
        <v>0.9375</v>
      </c>
      <c r="M61" s="52">
        <f t="shared" si="2"/>
        <v>7.1875</v>
      </c>
    </row>
    <row r="62" spans="1:13">
      <c r="A62" s="121" t="s">
        <v>171</v>
      </c>
      <c r="B62" s="121"/>
      <c r="C62" s="53"/>
      <c r="D62" s="7"/>
      <c r="E62" s="91"/>
      <c r="F62" s="28">
        <f>SUM(F53:F61)</f>
        <v>0</v>
      </c>
      <c r="J62" s="54"/>
      <c r="L62" s="52"/>
      <c r="M62" s="52"/>
    </row>
    <row r="63" spans="1:13" ht="16.5" customHeight="1">
      <c r="A63" s="43" t="s">
        <v>172</v>
      </c>
      <c r="B63" s="82" t="s">
        <v>173</v>
      </c>
      <c r="C63" s="36"/>
      <c r="D63" s="3"/>
      <c r="E63" s="97"/>
      <c r="F63" s="64"/>
      <c r="J63" s="63"/>
      <c r="L63" s="52"/>
      <c r="M63" s="52"/>
    </row>
    <row r="64" spans="1:13" s="67" customFormat="1" ht="14.45">
      <c r="A64" s="31" t="s">
        <v>76</v>
      </c>
      <c r="B64" s="40" t="s">
        <v>77</v>
      </c>
      <c r="C64" s="32" t="s">
        <v>49</v>
      </c>
      <c r="D64" s="10">
        <v>12</v>
      </c>
      <c r="E64" s="90"/>
      <c r="F64" s="51">
        <f t="shared" ref="F64:F73" si="7">E64*D64</f>
        <v>0</v>
      </c>
      <c r="J64" s="33">
        <v>5.3</v>
      </c>
      <c r="K64" s="46">
        <v>0.15</v>
      </c>
      <c r="L64" s="52">
        <f t="shared" si="1"/>
        <v>0.79499999999999993</v>
      </c>
      <c r="M64" s="52">
        <f t="shared" si="2"/>
        <v>6.0949999999999998</v>
      </c>
    </row>
    <row r="65" spans="1:13" s="67" customFormat="1" ht="14.45">
      <c r="A65" s="31" t="s">
        <v>78</v>
      </c>
      <c r="B65" s="40" t="s">
        <v>79</v>
      </c>
      <c r="C65" s="32" t="s">
        <v>42</v>
      </c>
      <c r="D65" s="10">
        <v>4</v>
      </c>
      <c r="E65" s="90"/>
      <c r="F65" s="51">
        <f t="shared" si="7"/>
        <v>0</v>
      </c>
      <c r="J65" s="33">
        <v>3.2</v>
      </c>
      <c r="K65" s="46">
        <v>0.15</v>
      </c>
      <c r="L65" s="52">
        <f t="shared" ref="L65:L73" si="8">J65*K65</f>
        <v>0.48</v>
      </c>
      <c r="M65" s="52">
        <f t="shared" ref="M65:M73" si="9">J65+L65</f>
        <v>3.68</v>
      </c>
    </row>
    <row r="66" spans="1:13" s="67" customFormat="1" ht="14.45">
      <c r="A66" s="31" t="s">
        <v>80</v>
      </c>
      <c r="B66" s="40" t="s">
        <v>81</v>
      </c>
      <c r="C66" s="32" t="s">
        <v>49</v>
      </c>
      <c r="D66" s="10">
        <v>9</v>
      </c>
      <c r="E66" s="90"/>
      <c r="F66" s="51">
        <f t="shared" si="7"/>
        <v>0</v>
      </c>
      <c r="J66" s="33">
        <v>2.8</v>
      </c>
      <c r="K66" s="46">
        <v>0.15</v>
      </c>
      <c r="L66" s="52">
        <f t="shared" si="8"/>
        <v>0.42</v>
      </c>
      <c r="M66" s="52">
        <f t="shared" si="9"/>
        <v>3.2199999999999998</v>
      </c>
    </row>
    <row r="67" spans="1:13" s="67" customFormat="1" ht="14.45">
      <c r="A67" s="31" t="s">
        <v>82</v>
      </c>
      <c r="B67" s="40" t="s">
        <v>83</v>
      </c>
      <c r="C67" s="32" t="s">
        <v>42</v>
      </c>
      <c r="D67" s="10">
        <v>2</v>
      </c>
      <c r="E67" s="90"/>
      <c r="F67" s="51">
        <f t="shared" si="7"/>
        <v>0</v>
      </c>
      <c r="J67" s="33">
        <v>3.2</v>
      </c>
      <c r="K67" s="46">
        <v>0.15</v>
      </c>
      <c r="L67" s="52">
        <f t="shared" si="8"/>
        <v>0.48</v>
      </c>
      <c r="M67" s="52">
        <f t="shared" si="9"/>
        <v>3.68</v>
      </c>
    </row>
    <row r="68" spans="1:13" s="67" customFormat="1" ht="14.45">
      <c r="A68" s="31" t="s">
        <v>84</v>
      </c>
      <c r="B68" s="40" t="s">
        <v>85</v>
      </c>
      <c r="C68" s="32" t="s">
        <v>42</v>
      </c>
      <c r="D68" s="10">
        <v>5</v>
      </c>
      <c r="E68" s="90"/>
      <c r="F68" s="51">
        <f t="shared" si="7"/>
        <v>0</v>
      </c>
      <c r="J68" s="33">
        <v>3.2</v>
      </c>
      <c r="K68" s="46">
        <v>0.15</v>
      </c>
      <c r="L68" s="52">
        <f t="shared" si="8"/>
        <v>0.48</v>
      </c>
      <c r="M68" s="52">
        <f t="shared" si="9"/>
        <v>3.68</v>
      </c>
    </row>
    <row r="69" spans="1:13" s="67" customFormat="1" ht="14.45">
      <c r="A69" s="31" t="s">
        <v>86</v>
      </c>
      <c r="B69" s="40" t="s">
        <v>87</v>
      </c>
      <c r="C69" s="32" t="s">
        <v>42</v>
      </c>
      <c r="D69" s="10">
        <v>6</v>
      </c>
      <c r="E69" s="90"/>
      <c r="F69" s="51">
        <f t="shared" si="7"/>
        <v>0</v>
      </c>
      <c r="J69" s="33">
        <v>3.2</v>
      </c>
      <c r="K69" s="46">
        <v>0.15</v>
      </c>
      <c r="L69" s="52">
        <f t="shared" si="8"/>
        <v>0.48</v>
      </c>
      <c r="M69" s="52">
        <f t="shared" si="9"/>
        <v>3.68</v>
      </c>
    </row>
    <row r="70" spans="1:13" s="67" customFormat="1" ht="14.45">
      <c r="A70" s="31" t="s">
        <v>88</v>
      </c>
      <c r="B70" s="40" t="s">
        <v>89</v>
      </c>
      <c r="C70" s="32" t="s">
        <v>42</v>
      </c>
      <c r="D70" s="10">
        <v>1</v>
      </c>
      <c r="E70" s="90"/>
      <c r="F70" s="51">
        <f t="shared" si="7"/>
        <v>0</v>
      </c>
      <c r="J70" s="33">
        <v>4.7</v>
      </c>
      <c r="K70" s="46">
        <v>0.15</v>
      </c>
      <c r="L70" s="52">
        <f t="shared" si="8"/>
        <v>0.70499999999999996</v>
      </c>
      <c r="M70" s="52">
        <f t="shared" si="9"/>
        <v>5.4050000000000002</v>
      </c>
    </row>
    <row r="71" spans="1:13" s="67" customFormat="1" ht="14.45">
      <c r="A71" s="31" t="s">
        <v>90</v>
      </c>
      <c r="B71" s="40" t="s">
        <v>91</v>
      </c>
      <c r="C71" s="32" t="s">
        <v>42</v>
      </c>
      <c r="D71" s="10">
        <v>2</v>
      </c>
      <c r="E71" s="90"/>
      <c r="F71" s="51">
        <f t="shared" si="7"/>
        <v>0</v>
      </c>
      <c r="J71" s="33">
        <v>1</v>
      </c>
      <c r="K71" s="46">
        <v>0.15</v>
      </c>
      <c r="L71" s="52">
        <f t="shared" si="8"/>
        <v>0.15</v>
      </c>
      <c r="M71" s="52">
        <f t="shared" si="9"/>
        <v>1.1499999999999999</v>
      </c>
    </row>
    <row r="72" spans="1:13" s="67" customFormat="1" ht="14.45">
      <c r="A72" s="31" t="s">
        <v>92</v>
      </c>
      <c r="B72" s="40" t="s">
        <v>93</v>
      </c>
      <c r="C72" s="32" t="s">
        <v>49</v>
      </c>
      <c r="D72" s="10">
        <v>1</v>
      </c>
      <c r="E72" s="90"/>
      <c r="F72" s="51">
        <f t="shared" si="7"/>
        <v>0</v>
      </c>
      <c r="J72" s="33">
        <v>1.3</v>
      </c>
      <c r="K72" s="46">
        <v>0.15</v>
      </c>
      <c r="L72" s="52">
        <f t="shared" si="8"/>
        <v>0.19500000000000001</v>
      </c>
      <c r="M72" s="52">
        <f t="shared" si="9"/>
        <v>1.4950000000000001</v>
      </c>
    </row>
    <row r="73" spans="1:13" s="67" customFormat="1" ht="14.45">
      <c r="A73" s="31" t="s">
        <v>94</v>
      </c>
      <c r="B73" s="40" t="s">
        <v>174</v>
      </c>
      <c r="C73" s="32" t="s">
        <v>42</v>
      </c>
      <c r="D73" s="10">
        <v>6</v>
      </c>
      <c r="E73" s="90"/>
      <c r="F73" s="51">
        <f t="shared" si="7"/>
        <v>0</v>
      </c>
      <c r="J73" s="33">
        <v>4.7</v>
      </c>
      <c r="K73" s="46">
        <v>0.15</v>
      </c>
      <c r="L73" s="52">
        <f t="shared" si="8"/>
        <v>0.70499999999999996</v>
      </c>
      <c r="M73" s="52">
        <f t="shared" si="9"/>
        <v>5.4050000000000002</v>
      </c>
    </row>
    <row r="74" spans="1:13">
      <c r="A74" s="121" t="s">
        <v>175</v>
      </c>
      <c r="B74" s="121"/>
      <c r="C74" s="121"/>
      <c r="D74" s="121"/>
      <c r="E74" s="101"/>
      <c r="F74" s="28">
        <f>SUM(F64:F73)</f>
        <v>0</v>
      </c>
      <c r="J74" s="68"/>
    </row>
    <row r="75" spans="1:13">
      <c r="A75" s="43" t="s">
        <v>176</v>
      </c>
      <c r="B75" s="82" t="s">
        <v>177</v>
      </c>
      <c r="C75" s="69"/>
      <c r="D75" s="69"/>
      <c r="E75" s="102"/>
      <c r="F75" s="25"/>
      <c r="J75" s="70"/>
    </row>
    <row r="76" spans="1:13" ht="27.6">
      <c r="A76" s="21" t="s">
        <v>96</v>
      </c>
      <c r="B76" s="22" t="s">
        <v>36</v>
      </c>
      <c r="C76" s="23" t="s">
        <v>39</v>
      </c>
      <c r="D76" s="24">
        <f>+(0.4+0.4)*0.7*1.15</f>
        <v>0.64399999999999991</v>
      </c>
      <c r="E76" s="103"/>
      <c r="F76" s="25">
        <f>+D76*E76</f>
        <v>0</v>
      </c>
      <c r="J76" s="70"/>
    </row>
    <row r="77" spans="1:13" ht="27.6">
      <c r="A77" s="21" t="s">
        <v>97</v>
      </c>
      <c r="B77" s="22" t="s">
        <v>98</v>
      </c>
      <c r="C77" s="23" t="s">
        <v>22</v>
      </c>
      <c r="D77" s="24">
        <f>+(0.4*0.7*0.1)+((0.4+0.7+0.4+0.7)*0.1)</f>
        <v>0.24800000000000003</v>
      </c>
      <c r="E77" s="94"/>
      <c r="F77" s="25">
        <f t="shared" ref="F77:F85" si="10">+D77*E77</f>
        <v>0</v>
      </c>
      <c r="J77" s="70"/>
    </row>
    <row r="78" spans="1:13">
      <c r="A78" s="43" t="s">
        <v>178</v>
      </c>
      <c r="B78" s="82" t="s">
        <v>170</v>
      </c>
      <c r="C78" s="23"/>
      <c r="D78" s="24"/>
      <c r="E78" s="103"/>
      <c r="F78" s="25"/>
      <c r="J78" s="70"/>
    </row>
    <row r="79" spans="1:13">
      <c r="A79" s="21" t="s">
        <v>99</v>
      </c>
      <c r="B79" s="22" t="s">
        <v>100</v>
      </c>
      <c r="C79" s="23" t="s">
        <v>49</v>
      </c>
      <c r="D79" s="24">
        <v>3.7</v>
      </c>
      <c r="E79" s="103"/>
      <c r="F79" s="25">
        <f t="shared" si="10"/>
        <v>0</v>
      </c>
      <c r="J79" s="70"/>
    </row>
    <row r="80" spans="1:13">
      <c r="A80" s="21" t="s">
        <v>101</v>
      </c>
      <c r="B80" s="22" t="s">
        <v>102</v>
      </c>
      <c r="C80" s="23" t="s">
        <v>42</v>
      </c>
      <c r="D80" s="24">
        <v>3</v>
      </c>
      <c r="E80" s="103"/>
      <c r="F80" s="25">
        <f t="shared" si="10"/>
        <v>0</v>
      </c>
      <c r="J80" s="70"/>
    </row>
    <row r="81" spans="1:10">
      <c r="A81" s="21" t="s">
        <v>103</v>
      </c>
      <c r="B81" s="22" t="s">
        <v>75</v>
      </c>
      <c r="C81" s="23" t="s">
        <v>42</v>
      </c>
      <c r="D81" s="24">
        <v>2</v>
      </c>
      <c r="E81" s="103"/>
      <c r="F81" s="25">
        <f t="shared" si="10"/>
        <v>0</v>
      </c>
      <c r="J81" s="70"/>
    </row>
    <row r="82" spans="1:10">
      <c r="A82" s="21" t="s">
        <v>104</v>
      </c>
      <c r="B82" s="22" t="s">
        <v>105</v>
      </c>
      <c r="C82" s="23" t="s">
        <v>42</v>
      </c>
      <c r="D82" s="24">
        <v>5</v>
      </c>
      <c r="E82" s="103"/>
      <c r="F82" s="25">
        <f t="shared" si="10"/>
        <v>0</v>
      </c>
      <c r="J82" s="70"/>
    </row>
    <row r="83" spans="1:10">
      <c r="A83" s="21" t="s">
        <v>106</v>
      </c>
      <c r="B83" s="22" t="s">
        <v>69</v>
      </c>
      <c r="C83" s="23" t="s">
        <v>42</v>
      </c>
      <c r="D83" s="24">
        <v>1</v>
      </c>
      <c r="E83" s="103"/>
      <c r="F83" s="25">
        <f t="shared" si="10"/>
        <v>0</v>
      </c>
      <c r="J83" s="70"/>
    </row>
    <row r="84" spans="1:10">
      <c r="A84" s="21" t="s">
        <v>107</v>
      </c>
      <c r="B84" s="22" t="s">
        <v>108</v>
      </c>
      <c r="C84" s="23" t="s">
        <v>42</v>
      </c>
      <c r="D84" s="24">
        <v>1</v>
      </c>
      <c r="E84" s="103"/>
      <c r="F84" s="25">
        <f t="shared" si="10"/>
        <v>0</v>
      </c>
      <c r="J84" s="70"/>
    </row>
    <row r="85" spans="1:10">
      <c r="A85" s="21" t="s">
        <v>109</v>
      </c>
      <c r="B85" s="22" t="s">
        <v>110</v>
      </c>
      <c r="C85" s="23" t="s">
        <v>42</v>
      </c>
      <c r="D85" s="24">
        <v>1</v>
      </c>
      <c r="E85" s="103"/>
      <c r="F85" s="25">
        <f t="shared" si="10"/>
        <v>0</v>
      </c>
      <c r="J85" s="70"/>
    </row>
    <row r="86" spans="1:10">
      <c r="A86" s="121" t="s">
        <v>179</v>
      </c>
      <c r="B86" s="121"/>
      <c r="C86" s="7"/>
      <c r="D86" s="7"/>
      <c r="E86" s="96"/>
      <c r="F86" s="28">
        <f>SUM(F76:F85)</f>
        <v>0</v>
      </c>
      <c r="J86" s="70"/>
    </row>
    <row r="87" spans="1:10">
      <c r="A87" s="43" t="s">
        <v>180</v>
      </c>
      <c r="B87" s="82" t="s">
        <v>181</v>
      </c>
      <c r="C87" s="23"/>
      <c r="D87" s="71"/>
      <c r="E87" s="102"/>
      <c r="F87" s="25"/>
      <c r="J87" s="70"/>
    </row>
    <row r="88" spans="1:10">
      <c r="A88" s="21" t="s">
        <v>111</v>
      </c>
      <c r="B88" s="22" t="s">
        <v>182</v>
      </c>
      <c r="C88" s="23" t="s">
        <v>22</v>
      </c>
      <c r="D88" s="24">
        <f>(5.4*0.6*0.05)*2</f>
        <v>0.32400000000000007</v>
      </c>
      <c r="E88" s="103"/>
      <c r="F88" s="25">
        <f>+D88*E88</f>
        <v>0</v>
      </c>
      <c r="J88" s="70"/>
    </row>
    <row r="89" spans="1:10">
      <c r="A89" s="21" t="s">
        <v>113</v>
      </c>
      <c r="B89" s="22" t="s">
        <v>114</v>
      </c>
      <c r="C89" s="23" t="s">
        <v>39</v>
      </c>
      <c r="D89" s="24">
        <f>(5.4*0.6)*2</f>
        <v>6.48</v>
      </c>
      <c r="E89" s="103"/>
      <c r="F89" s="25">
        <f t="shared" ref="F89:F94" si="11">+D89*E89</f>
        <v>0</v>
      </c>
      <c r="J89" s="70"/>
    </row>
    <row r="90" spans="1:10">
      <c r="A90" s="21" t="s">
        <v>115</v>
      </c>
      <c r="B90" s="22" t="s">
        <v>116</v>
      </c>
      <c r="C90" s="23" t="s">
        <v>22</v>
      </c>
      <c r="D90" s="24">
        <f>5.4*0.6*2*0.07</f>
        <v>0.45360000000000006</v>
      </c>
      <c r="E90" s="103"/>
      <c r="F90" s="25">
        <f t="shared" si="11"/>
        <v>0</v>
      </c>
      <c r="J90" s="70"/>
    </row>
    <row r="91" spans="1:10" ht="27.6">
      <c r="A91" s="21" t="s">
        <v>117</v>
      </c>
      <c r="B91" s="22" t="s">
        <v>118</v>
      </c>
      <c r="C91" s="23" t="s">
        <v>39</v>
      </c>
      <c r="D91" s="24">
        <f>(5.4*0.6)*2</f>
        <v>6.48</v>
      </c>
      <c r="E91" s="103"/>
      <c r="F91" s="25">
        <f t="shared" si="11"/>
        <v>0</v>
      </c>
      <c r="J91" s="70"/>
    </row>
    <row r="92" spans="1:10">
      <c r="A92" s="121" t="s">
        <v>183</v>
      </c>
      <c r="B92" s="121"/>
      <c r="C92" s="7"/>
      <c r="D92" s="7"/>
      <c r="E92" s="96"/>
      <c r="F92" s="28">
        <f>SUM(F88:F91)</f>
        <v>0</v>
      </c>
      <c r="J92" s="70"/>
    </row>
    <row r="93" spans="1:10">
      <c r="A93" s="43" t="s">
        <v>184</v>
      </c>
      <c r="B93" s="82" t="s">
        <v>185</v>
      </c>
      <c r="C93" s="23"/>
      <c r="D93" s="71"/>
      <c r="E93" s="102"/>
      <c r="F93" s="25"/>
      <c r="J93" s="70"/>
    </row>
    <row r="94" spans="1:10" ht="27.6">
      <c r="A94" s="21" t="s">
        <v>119</v>
      </c>
      <c r="B94" s="22" t="str">
        <f>+'BPU Latrines Ecosan'!B57</f>
        <v>Formation des maçons à la technique RLB -5 jours-</v>
      </c>
      <c r="C94" s="23" t="s">
        <v>7</v>
      </c>
      <c r="D94" s="24">
        <v>1</v>
      </c>
      <c r="E94" s="103"/>
      <c r="F94" s="25">
        <f t="shared" si="11"/>
        <v>0</v>
      </c>
      <c r="J94" s="70"/>
    </row>
    <row r="95" spans="1:10">
      <c r="A95" s="121" t="s">
        <v>186</v>
      </c>
      <c r="B95" s="121"/>
      <c r="C95" s="7"/>
      <c r="D95" s="7"/>
      <c r="E95" s="96"/>
      <c r="F95" s="28">
        <f>+F94</f>
        <v>0</v>
      </c>
      <c r="J95" s="70"/>
    </row>
    <row r="96" spans="1:10">
      <c r="A96" s="122" t="s">
        <v>187</v>
      </c>
      <c r="B96" s="123"/>
      <c r="C96" s="123"/>
      <c r="D96" s="123"/>
      <c r="E96" s="124"/>
      <c r="F96" s="72">
        <f>F5+F8+F11+F15+F18+F26+F30+F39+F47+F50+F62+F74+F86+F92+F33+F95</f>
        <v>0</v>
      </c>
      <c r="J96" s="46"/>
    </row>
    <row r="97" spans="1:10">
      <c r="A97" s="73"/>
      <c r="B97" s="73"/>
      <c r="C97" s="11"/>
      <c r="D97" s="11"/>
      <c r="E97" s="104"/>
      <c r="F97" s="74"/>
      <c r="J97" s="73"/>
    </row>
    <row r="100" spans="1:10">
      <c r="C100" s="76"/>
      <c r="D100" s="77"/>
    </row>
  </sheetData>
  <mergeCells count="18">
    <mergeCell ref="A96:E96"/>
    <mergeCell ref="A50:B50"/>
    <mergeCell ref="A62:B62"/>
    <mergeCell ref="A74:B74"/>
    <mergeCell ref="C74:D74"/>
    <mergeCell ref="A92:B92"/>
    <mergeCell ref="A95:B95"/>
    <mergeCell ref="A33:B33"/>
    <mergeCell ref="A86:B86"/>
    <mergeCell ref="A5:B5"/>
    <mergeCell ref="A8:B8"/>
    <mergeCell ref="A11:B11"/>
    <mergeCell ref="A15:B15"/>
    <mergeCell ref="A18:B18"/>
    <mergeCell ref="A26:B26"/>
    <mergeCell ref="A30:B30"/>
    <mergeCell ref="A39:B39"/>
    <mergeCell ref="A47:B47"/>
  </mergeCells>
  <phoneticPr fontId="12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DB2F-35B6-47B3-BDAE-9E0887D12B83}">
  <dimension ref="A1:W83"/>
  <sheetViews>
    <sheetView tabSelected="1" topLeftCell="A73" zoomScaleNormal="100" workbookViewId="0">
      <selection activeCell="Q79" sqref="Q79"/>
    </sheetView>
  </sheetViews>
  <sheetFormatPr defaultColWidth="9.140625" defaultRowHeight="13.9"/>
  <cols>
    <col min="1" max="1" width="10.7109375" style="46" customWidth="1"/>
    <col min="2" max="2" width="34.85546875" style="75" customWidth="1"/>
    <col min="3" max="3" width="7.28515625" style="46" customWidth="1"/>
    <col min="4" max="4" width="9.7109375" style="12" customWidth="1"/>
    <col min="5" max="5" width="10.28515625" style="119" customWidth="1"/>
    <col min="6" max="6" width="12.28515625" style="52" bestFit="1" customWidth="1"/>
    <col min="7" max="8" width="9.140625" style="46"/>
    <col min="9" max="9" width="14.5703125" style="46" customWidth="1"/>
    <col min="10" max="10" width="10.28515625" style="78" hidden="1" customWidth="1"/>
    <col min="11" max="13" width="0" style="46" hidden="1" customWidth="1"/>
    <col min="14" max="17" width="9.140625" style="46"/>
    <col min="18" max="18" width="10.7109375" style="46" customWidth="1"/>
    <col min="19" max="19" width="34.85546875" style="46" customWidth="1"/>
    <col min="20" max="20" width="7.28515625" style="46" customWidth="1"/>
    <col min="21" max="21" width="9.7109375" style="46" customWidth="1"/>
    <col min="22" max="22" width="10.28515625" style="46" customWidth="1"/>
    <col min="23" max="23" width="12.28515625" style="46" bestFit="1" customWidth="1"/>
    <col min="24" max="16384" width="9.140625" style="46"/>
  </cols>
  <sheetData>
    <row r="1" spans="1:13" ht="27.6">
      <c r="A1" s="43" t="s">
        <v>0</v>
      </c>
      <c r="B1" s="43" t="s">
        <v>1</v>
      </c>
      <c r="C1" s="6" t="s">
        <v>2</v>
      </c>
      <c r="D1" s="6" t="s">
        <v>121</v>
      </c>
      <c r="E1" s="106" t="s">
        <v>122</v>
      </c>
      <c r="F1" s="45" t="s">
        <v>123</v>
      </c>
      <c r="H1" s="47"/>
      <c r="J1" s="44" t="s">
        <v>122</v>
      </c>
    </row>
    <row r="2" spans="1:13">
      <c r="A2" s="43" t="s">
        <v>125</v>
      </c>
      <c r="B2" s="29" t="s">
        <v>126</v>
      </c>
      <c r="C2" s="48"/>
      <c r="D2" s="4"/>
      <c r="E2" s="107"/>
      <c r="F2" s="50"/>
      <c r="J2" s="49"/>
    </row>
    <row r="3" spans="1:13">
      <c r="A3" s="31" t="s">
        <v>5</v>
      </c>
      <c r="B3" s="31" t="s">
        <v>6</v>
      </c>
      <c r="C3" s="32" t="s">
        <v>7</v>
      </c>
      <c r="D3" s="3">
        <v>1</v>
      </c>
      <c r="E3" s="84"/>
      <c r="F3" s="51">
        <f>+E3*D3</f>
        <v>0</v>
      </c>
      <c r="J3" s="33">
        <v>875</v>
      </c>
      <c r="K3" s="46">
        <v>0.15</v>
      </c>
      <c r="L3" s="52">
        <f>J3*K3</f>
        <v>131.25</v>
      </c>
      <c r="M3" s="52">
        <f>J3+L3</f>
        <v>1006.25</v>
      </c>
    </row>
    <row r="4" spans="1:13">
      <c r="A4" s="31" t="s">
        <v>8</v>
      </c>
      <c r="B4" s="31" t="s">
        <v>9</v>
      </c>
      <c r="C4" s="32" t="s">
        <v>7</v>
      </c>
      <c r="D4" s="3">
        <v>1</v>
      </c>
      <c r="E4" s="84"/>
      <c r="F4" s="51">
        <f t="shared" ref="F4" si="0">+E4*D4</f>
        <v>0</v>
      </c>
      <c r="J4" s="33">
        <v>100</v>
      </c>
      <c r="K4" s="46">
        <v>0.15</v>
      </c>
      <c r="L4" s="52">
        <f>J4*K4</f>
        <v>15</v>
      </c>
      <c r="M4" s="52">
        <f>J4+L4</f>
        <v>115</v>
      </c>
    </row>
    <row r="5" spans="1:13">
      <c r="A5" s="121" t="s">
        <v>127</v>
      </c>
      <c r="B5" s="121"/>
      <c r="C5" s="53"/>
      <c r="D5" s="7"/>
      <c r="E5" s="108"/>
      <c r="F5" s="28">
        <f>SUM(F3:F4)</f>
        <v>0</v>
      </c>
      <c r="J5" s="54"/>
      <c r="L5" s="52"/>
      <c r="M5" s="52"/>
    </row>
    <row r="6" spans="1:13">
      <c r="A6" s="55" t="s">
        <v>128</v>
      </c>
      <c r="B6" s="56" t="s">
        <v>129</v>
      </c>
      <c r="C6" s="57"/>
      <c r="D6" s="8"/>
      <c r="E6" s="109"/>
      <c r="F6" s="51"/>
      <c r="J6" s="58"/>
      <c r="L6" s="52"/>
      <c r="M6" s="52"/>
    </row>
    <row r="7" spans="1:13" ht="27.6">
      <c r="A7" s="31" t="s">
        <v>10</v>
      </c>
      <c r="B7" s="31" t="s">
        <v>11</v>
      </c>
      <c r="C7" s="32" t="s">
        <v>12</v>
      </c>
      <c r="D7" s="3">
        <v>48.2</v>
      </c>
      <c r="E7" s="84"/>
      <c r="F7" s="51">
        <f>+E7*D7</f>
        <v>0</v>
      </c>
      <c r="J7" s="33">
        <v>1</v>
      </c>
      <c r="K7" s="46">
        <v>0.15</v>
      </c>
      <c r="L7" s="52">
        <f t="shared" ref="L7:L66" si="1">J7*K7</f>
        <v>0.15</v>
      </c>
      <c r="M7" s="52">
        <f t="shared" ref="M7:M66" si="2">J7+L7</f>
        <v>1.1499999999999999</v>
      </c>
    </row>
    <row r="8" spans="1:13">
      <c r="A8" s="121" t="s">
        <v>130</v>
      </c>
      <c r="B8" s="121"/>
      <c r="C8" s="53"/>
      <c r="D8" s="7"/>
      <c r="E8" s="108"/>
      <c r="F8" s="28">
        <f>SUM(F7:F7)</f>
        <v>0</v>
      </c>
      <c r="J8" s="54"/>
      <c r="L8" s="52"/>
      <c r="M8" s="52"/>
    </row>
    <row r="9" spans="1:13">
      <c r="A9" s="43" t="s">
        <v>188</v>
      </c>
      <c r="B9" s="43" t="s">
        <v>132</v>
      </c>
      <c r="C9" s="59"/>
      <c r="D9" s="4"/>
      <c r="E9" s="110"/>
      <c r="F9" s="25"/>
      <c r="J9" s="60"/>
      <c r="L9" s="52"/>
      <c r="M9" s="52"/>
    </row>
    <row r="10" spans="1:13" ht="15">
      <c r="A10" s="31" t="s">
        <v>13</v>
      </c>
      <c r="B10" s="31" t="s">
        <v>14</v>
      </c>
      <c r="C10" s="32" t="s">
        <v>15</v>
      </c>
      <c r="D10" s="3">
        <f>48.2*1.5</f>
        <v>72.300000000000011</v>
      </c>
      <c r="E10" s="84"/>
      <c r="F10" s="51">
        <f>+E10*D10</f>
        <v>0</v>
      </c>
      <c r="J10" s="33">
        <v>1.5</v>
      </c>
      <c r="K10" s="46">
        <v>0.15</v>
      </c>
      <c r="L10" s="52">
        <f t="shared" si="1"/>
        <v>0.22499999999999998</v>
      </c>
      <c r="M10" s="52">
        <f t="shared" si="2"/>
        <v>1.7250000000000001</v>
      </c>
    </row>
    <row r="11" spans="1:13">
      <c r="A11" s="121" t="s">
        <v>133</v>
      </c>
      <c r="B11" s="121"/>
      <c r="C11" s="53"/>
      <c r="D11" s="7"/>
      <c r="E11" s="108"/>
      <c r="F11" s="28">
        <f>SUM(F10:F10)</f>
        <v>0</v>
      </c>
      <c r="J11" s="54"/>
      <c r="L11" s="52"/>
      <c r="M11" s="52"/>
    </row>
    <row r="12" spans="1:13">
      <c r="A12" s="43" t="s">
        <v>134</v>
      </c>
      <c r="B12" s="43" t="s">
        <v>135</v>
      </c>
      <c r="C12" s="32"/>
      <c r="D12" s="3"/>
      <c r="E12" s="84"/>
      <c r="F12" s="25"/>
      <c r="J12" s="33"/>
      <c r="L12" s="52"/>
      <c r="M12" s="52"/>
    </row>
    <row r="13" spans="1:13" ht="15">
      <c r="A13" s="31" t="s">
        <v>18</v>
      </c>
      <c r="B13" s="31" t="s">
        <v>19</v>
      </c>
      <c r="C13" s="34" t="s">
        <v>15</v>
      </c>
      <c r="D13" s="34">
        <v>23.7</v>
      </c>
      <c r="E13" s="85"/>
      <c r="F13" s="51">
        <f>+E13*D13</f>
        <v>0</v>
      </c>
      <c r="J13" s="35">
        <v>2</v>
      </c>
      <c r="K13" s="46">
        <v>0.15</v>
      </c>
      <c r="L13" s="52">
        <f t="shared" si="1"/>
        <v>0.3</v>
      </c>
      <c r="M13" s="52">
        <f t="shared" si="2"/>
        <v>2.2999999999999998</v>
      </c>
    </row>
    <row r="14" spans="1:13">
      <c r="A14" s="31" t="s">
        <v>20</v>
      </c>
      <c r="B14" s="31" t="s">
        <v>21</v>
      </c>
      <c r="C14" s="34" t="s">
        <v>22</v>
      </c>
      <c r="D14" s="34">
        <v>5.2</v>
      </c>
      <c r="E14" s="85"/>
      <c r="F14" s="51">
        <f>+E14*D14</f>
        <v>0</v>
      </c>
      <c r="J14" s="35">
        <v>159</v>
      </c>
      <c r="K14" s="46">
        <v>0.15</v>
      </c>
      <c r="L14" s="52">
        <f t="shared" si="1"/>
        <v>23.849999999999998</v>
      </c>
      <c r="M14" s="52">
        <f t="shared" si="2"/>
        <v>182.85</v>
      </c>
    </row>
    <row r="15" spans="1:13">
      <c r="A15" s="121" t="s">
        <v>136</v>
      </c>
      <c r="B15" s="121"/>
      <c r="C15" s="53"/>
      <c r="D15" s="7"/>
      <c r="E15" s="108"/>
      <c r="F15" s="28">
        <f>SUM(F13:F14)</f>
        <v>0</v>
      </c>
      <c r="J15" s="54"/>
      <c r="L15" s="52"/>
      <c r="M15" s="52"/>
    </row>
    <row r="16" spans="1:13">
      <c r="A16" s="43" t="s">
        <v>189</v>
      </c>
      <c r="B16" s="43" t="s">
        <v>190</v>
      </c>
      <c r="C16" s="32"/>
      <c r="D16" s="3"/>
      <c r="E16" s="84"/>
      <c r="F16" s="25"/>
      <c r="J16" s="33"/>
      <c r="L16" s="52"/>
      <c r="M16" s="52"/>
    </row>
    <row r="17" spans="1:13" ht="15">
      <c r="A17" s="31" t="s">
        <v>191</v>
      </c>
      <c r="B17" s="31" t="s">
        <v>24</v>
      </c>
      <c r="C17" s="34" t="s">
        <v>15</v>
      </c>
      <c r="D17" s="34">
        <f>3.1</f>
        <v>3.1</v>
      </c>
      <c r="E17" s="85"/>
      <c r="F17" s="51">
        <f>+E17*D17</f>
        <v>0</v>
      </c>
      <c r="J17" s="35">
        <v>38.1</v>
      </c>
      <c r="K17" s="46">
        <v>0.15</v>
      </c>
      <c r="L17" s="52">
        <f t="shared" si="1"/>
        <v>5.7149999999999999</v>
      </c>
      <c r="M17" s="52">
        <f t="shared" si="2"/>
        <v>43.814999999999998</v>
      </c>
    </row>
    <row r="18" spans="1:13">
      <c r="A18" s="121" t="s">
        <v>139</v>
      </c>
      <c r="B18" s="121"/>
      <c r="C18" s="53"/>
      <c r="D18" s="7"/>
      <c r="E18" s="108"/>
      <c r="F18" s="28">
        <f>SUM(F17:F17)</f>
        <v>0</v>
      </c>
      <c r="J18" s="54"/>
      <c r="L18" s="52"/>
      <c r="M18" s="52"/>
    </row>
    <row r="19" spans="1:13">
      <c r="A19" s="43" t="s">
        <v>192</v>
      </c>
      <c r="B19" s="43" t="s">
        <v>141</v>
      </c>
      <c r="C19" s="59"/>
      <c r="D19" s="4"/>
      <c r="E19" s="110"/>
      <c r="F19" s="25"/>
      <c r="J19" s="60"/>
      <c r="L19" s="52"/>
      <c r="M19" s="52"/>
    </row>
    <row r="20" spans="1:13">
      <c r="A20" s="43" t="s">
        <v>142</v>
      </c>
      <c r="B20" s="43" t="s">
        <v>143</v>
      </c>
      <c r="C20" s="59"/>
      <c r="D20" s="4"/>
      <c r="E20" s="110"/>
      <c r="F20" s="25"/>
      <c r="J20" s="60"/>
      <c r="L20" s="52"/>
      <c r="M20" s="52"/>
    </row>
    <row r="21" spans="1:13" ht="15">
      <c r="A21" s="31" t="s">
        <v>25</v>
      </c>
      <c r="B21" s="31" t="s">
        <v>26</v>
      </c>
      <c r="C21" s="34" t="s">
        <v>15</v>
      </c>
      <c r="D21" s="3">
        <v>1</v>
      </c>
      <c r="E21" s="85"/>
      <c r="F21" s="51">
        <f t="shared" ref="F21:F25" si="3">+E21*D21</f>
        <v>0</v>
      </c>
      <c r="J21" s="35">
        <v>100</v>
      </c>
      <c r="K21" s="46">
        <v>0.15</v>
      </c>
      <c r="L21" s="52">
        <f t="shared" si="1"/>
        <v>15</v>
      </c>
      <c r="M21" s="52">
        <f t="shared" si="2"/>
        <v>115</v>
      </c>
    </row>
    <row r="22" spans="1:13" ht="15">
      <c r="A22" s="43" t="s">
        <v>144</v>
      </c>
      <c r="B22" s="43" t="s">
        <v>145</v>
      </c>
      <c r="C22" s="59"/>
      <c r="D22" s="4"/>
      <c r="E22" s="110"/>
      <c r="F22" s="25"/>
      <c r="J22" s="60"/>
      <c r="L22" s="52"/>
      <c r="M22" s="52"/>
    </row>
    <row r="23" spans="1:13" ht="27.6">
      <c r="A23" s="31" t="s">
        <v>27</v>
      </c>
      <c r="B23" s="31" t="s">
        <v>28</v>
      </c>
      <c r="C23" s="36" t="s">
        <v>15</v>
      </c>
      <c r="D23" s="61">
        <v>0.26</v>
      </c>
      <c r="E23" s="85"/>
      <c r="F23" s="51">
        <f t="shared" si="3"/>
        <v>0</v>
      </c>
      <c r="J23" s="35">
        <v>671</v>
      </c>
      <c r="K23" s="46">
        <v>0.15</v>
      </c>
      <c r="L23" s="52">
        <f t="shared" si="1"/>
        <v>100.64999999999999</v>
      </c>
      <c r="M23" s="52">
        <f t="shared" si="2"/>
        <v>771.65</v>
      </c>
    </row>
    <row r="24" spans="1:13" ht="27.6">
      <c r="A24" s="31" t="s">
        <v>29</v>
      </c>
      <c r="B24" s="31" t="s">
        <v>30</v>
      </c>
      <c r="C24" s="36" t="s">
        <v>15</v>
      </c>
      <c r="D24" s="61">
        <f>0.1788+0.1402</f>
        <v>0.31899999999999995</v>
      </c>
      <c r="E24" s="85"/>
      <c r="F24" s="51">
        <f t="shared" si="3"/>
        <v>0</v>
      </c>
      <c r="J24" s="35">
        <v>671</v>
      </c>
      <c r="K24" s="46">
        <v>0.15</v>
      </c>
      <c r="L24" s="52">
        <f t="shared" si="1"/>
        <v>100.64999999999999</v>
      </c>
      <c r="M24" s="52">
        <f t="shared" si="2"/>
        <v>771.65</v>
      </c>
    </row>
    <row r="25" spans="1:13" ht="27.6">
      <c r="A25" s="31" t="s">
        <v>193</v>
      </c>
      <c r="B25" s="37" t="s">
        <v>32</v>
      </c>
      <c r="C25" s="36" t="s">
        <v>15</v>
      </c>
      <c r="D25" s="36">
        <f>17.5*0.1</f>
        <v>1.75</v>
      </c>
      <c r="E25" s="85"/>
      <c r="F25" s="51">
        <f t="shared" si="3"/>
        <v>0</v>
      </c>
      <c r="G25" s="62"/>
      <c r="J25" s="35">
        <v>671</v>
      </c>
      <c r="K25" s="46">
        <v>0.15</v>
      </c>
      <c r="L25" s="52">
        <f t="shared" si="1"/>
        <v>100.64999999999999</v>
      </c>
      <c r="M25" s="52">
        <f t="shared" si="2"/>
        <v>771.65</v>
      </c>
    </row>
    <row r="26" spans="1:13">
      <c r="A26" s="121" t="s">
        <v>146</v>
      </c>
      <c r="B26" s="121"/>
      <c r="C26" s="53"/>
      <c r="D26" s="7"/>
      <c r="E26" s="108"/>
      <c r="F26" s="28">
        <f>SUM(F21:F25)</f>
        <v>0</v>
      </c>
      <c r="J26" s="54"/>
      <c r="L26" s="52"/>
      <c r="M26" s="52"/>
    </row>
    <row r="27" spans="1:13">
      <c r="A27" s="43" t="s">
        <v>194</v>
      </c>
      <c r="B27" s="43" t="s">
        <v>148</v>
      </c>
      <c r="C27" s="59"/>
      <c r="D27" s="4"/>
      <c r="E27" s="110"/>
      <c r="F27" s="25"/>
      <c r="J27" s="60"/>
      <c r="L27" s="52"/>
      <c r="M27" s="52"/>
    </row>
    <row r="28" spans="1:13" ht="27.6">
      <c r="A28" s="31" t="s">
        <v>33</v>
      </c>
      <c r="B28" s="31" t="s">
        <v>34</v>
      </c>
      <c r="C28" s="32" t="s">
        <v>12</v>
      </c>
      <c r="D28" s="9">
        <f>(18.52*2.55)+(4.73*1.9)-6.72</f>
        <v>49.493000000000002</v>
      </c>
      <c r="E28" s="85"/>
      <c r="F28" s="51">
        <f>+E28*D28</f>
        <v>0</v>
      </c>
      <c r="J28" s="35">
        <v>44</v>
      </c>
      <c r="K28" s="46">
        <v>0.15</v>
      </c>
      <c r="L28" s="52">
        <f t="shared" si="1"/>
        <v>6.6</v>
      </c>
      <c r="M28" s="52">
        <f t="shared" si="2"/>
        <v>50.6</v>
      </c>
    </row>
    <row r="29" spans="1:13" ht="27.6">
      <c r="A29" s="31" t="s">
        <v>35</v>
      </c>
      <c r="B29" s="31" t="s">
        <v>36</v>
      </c>
      <c r="C29" s="32" t="s">
        <v>12</v>
      </c>
      <c r="D29" s="9">
        <f>(2.02*1.42)+(1.62*3*2.55)+(0.51*2*1.9)+(0.48*3*1.9)+(0.46*4*1.2)</f>
        <v>22.1434</v>
      </c>
      <c r="E29" s="85"/>
      <c r="F29" s="51">
        <f>+E29*D29</f>
        <v>0</v>
      </c>
      <c r="J29" s="35"/>
      <c r="L29" s="52"/>
      <c r="M29" s="52"/>
    </row>
    <row r="30" spans="1:13">
      <c r="A30" s="121" t="s">
        <v>149</v>
      </c>
      <c r="B30" s="121"/>
      <c r="C30" s="53"/>
      <c r="D30" s="7"/>
      <c r="E30" s="108"/>
      <c r="F30" s="28">
        <f>SUM(F28:F29)</f>
        <v>0</v>
      </c>
      <c r="J30" s="54"/>
      <c r="L30" s="52"/>
      <c r="M30" s="52"/>
    </row>
    <row r="31" spans="1:13">
      <c r="A31" s="43" t="s">
        <v>195</v>
      </c>
      <c r="B31" s="43" t="s">
        <v>150</v>
      </c>
      <c r="C31" s="4"/>
      <c r="D31" s="4"/>
      <c r="E31" s="111"/>
      <c r="F31" s="4"/>
      <c r="J31" s="54"/>
      <c r="L31" s="52"/>
      <c r="M31" s="52"/>
    </row>
    <row r="32" spans="1:13" ht="27.6">
      <c r="A32" s="21" t="s">
        <v>37</v>
      </c>
      <c r="B32" s="21" t="s">
        <v>196</v>
      </c>
      <c r="C32" s="4" t="s">
        <v>39</v>
      </c>
      <c r="D32" s="4">
        <f>(70.18+22.54)*3/6</f>
        <v>46.359999999999992</v>
      </c>
      <c r="E32" s="110"/>
      <c r="F32" s="25">
        <f>+D32*E32</f>
        <v>0</v>
      </c>
      <c r="J32" s="54"/>
      <c r="L32" s="52"/>
      <c r="M32" s="52"/>
    </row>
    <row r="33" spans="1:13">
      <c r="A33" s="126" t="s">
        <v>151</v>
      </c>
      <c r="B33" s="127"/>
      <c r="C33" s="7"/>
      <c r="D33" s="7"/>
      <c r="E33" s="112"/>
      <c r="F33" s="28">
        <f>+F32</f>
        <v>0</v>
      </c>
      <c r="J33" s="54"/>
      <c r="L33" s="52"/>
      <c r="M33" s="52"/>
    </row>
    <row r="34" spans="1:13" ht="27.6">
      <c r="A34" s="43" t="s">
        <v>197</v>
      </c>
      <c r="B34" s="29" t="s">
        <v>153</v>
      </c>
      <c r="C34" s="34"/>
      <c r="D34" s="4"/>
      <c r="E34" s="110"/>
      <c r="F34" s="25"/>
      <c r="J34" s="60"/>
      <c r="L34" s="52"/>
      <c r="M34" s="52"/>
    </row>
    <row r="35" spans="1:13" ht="21.75" customHeight="1">
      <c r="A35" s="56" t="s">
        <v>154</v>
      </c>
      <c r="B35" s="56" t="s">
        <v>155</v>
      </c>
      <c r="C35" s="36"/>
      <c r="D35" s="3"/>
      <c r="E35" s="113"/>
      <c r="F35" s="64"/>
      <c r="J35" s="63"/>
      <c r="L35" s="52"/>
      <c r="M35" s="52"/>
    </row>
    <row r="36" spans="1:13" ht="29.25" customHeight="1">
      <c r="A36" s="31" t="s">
        <v>40</v>
      </c>
      <c r="B36" s="38" t="s">
        <v>41</v>
      </c>
      <c r="C36" s="36" t="s">
        <v>42</v>
      </c>
      <c r="D36" s="3">
        <v>3</v>
      </c>
      <c r="E36" s="85"/>
      <c r="F36" s="51">
        <f>+E36*D36</f>
        <v>0</v>
      </c>
      <c r="J36" s="35">
        <v>141</v>
      </c>
      <c r="K36" s="46">
        <v>0.15</v>
      </c>
      <c r="L36" s="52">
        <f t="shared" si="1"/>
        <v>21.15</v>
      </c>
      <c r="M36" s="52">
        <f t="shared" si="2"/>
        <v>162.15</v>
      </c>
    </row>
    <row r="37" spans="1:13" ht="21.75" customHeight="1">
      <c r="A37" s="56" t="s">
        <v>156</v>
      </c>
      <c r="B37" s="56" t="s">
        <v>157</v>
      </c>
      <c r="C37" s="36"/>
      <c r="D37" s="3"/>
      <c r="E37" s="113"/>
      <c r="F37" s="64"/>
      <c r="J37" s="63"/>
      <c r="L37" s="52"/>
      <c r="M37" s="52"/>
    </row>
    <row r="38" spans="1:13" ht="29.25" customHeight="1">
      <c r="A38" s="31" t="s">
        <v>43</v>
      </c>
      <c r="B38" s="38" t="s">
        <v>44</v>
      </c>
      <c r="C38" s="36" t="s">
        <v>42</v>
      </c>
      <c r="D38" s="3">
        <v>7</v>
      </c>
      <c r="E38" s="85"/>
      <c r="F38" s="51">
        <f>D38*E38</f>
        <v>0</v>
      </c>
      <c r="J38" s="35">
        <v>109</v>
      </c>
      <c r="K38" s="46">
        <v>0.15</v>
      </c>
      <c r="L38" s="52">
        <f t="shared" si="1"/>
        <v>16.349999999999998</v>
      </c>
      <c r="M38" s="52">
        <f t="shared" si="2"/>
        <v>125.35</v>
      </c>
    </row>
    <row r="39" spans="1:13">
      <c r="A39" s="121" t="s">
        <v>158</v>
      </c>
      <c r="B39" s="121"/>
      <c r="C39" s="53"/>
      <c r="D39" s="7"/>
      <c r="E39" s="108"/>
      <c r="F39" s="28">
        <f>SUM(F36:F38)</f>
        <v>0</v>
      </c>
      <c r="J39" s="54"/>
      <c r="L39" s="52"/>
      <c r="M39" s="52"/>
    </row>
    <row r="40" spans="1:13">
      <c r="A40" s="55" t="s">
        <v>198</v>
      </c>
      <c r="B40" s="56" t="s">
        <v>199</v>
      </c>
      <c r="C40" s="32"/>
      <c r="D40" s="3"/>
      <c r="E40" s="84"/>
      <c r="F40" s="25"/>
      <c r="J40" s="33"/>
      <c r="L40" s="52"/>
      <c r="M40" s="52"/>
    </row>
    <row r="41" spans="1:13" ht="15">
      <c r="A41" s="31" t="s">
        <v>45</v>
      </c>
      <c r="B41" s="31" t="s">
        <v>46</v>
      </c>
      <c r="C41" s="32" t="s">
        <v>12</v>
      </c>
      <c r="D41" s="65">
        <v>48.2</v>
      </c>
      <c r="E41" s="85"/>
      <c r="F41" s="51">
        <f t="shared" ref="F41:F45" si="4">E41*D41</f>
        <v>0</v>
      </c>
      <c r="J41" s="35">
        <v>15</v>
      </c>
      <c r="K41" s="46">
        <v>0.15</v>
      </c>
      <c r="L41" s="52">
        <f t="shared" si="1"/>
        <v>2.25</v>
      </c>
      <c r="M41" s="52">
        <f t="shared" si="2"/>
        <v>17.25</v>
      </c>
    </row>
    <row r="42" spans="1:13" ht="27.6">
      <c r="A42" s="31" t="s">
        <v>47</v>
      </c>
      <c r="B42" s="31" t="s">
        <v>48</v>
      </c>
      <c r="C42" s="32" t="s">
        <v>49</v>
      </c>
      <c r="D42" s="65">
        <f>5.2*5</f>
        <v>26</v>
      </c>
      <c r="E42" s="85"/>
      <c r="F42" s="51">
        <f t="shared" si="4"/>
        <v>0</v>
      </c>
      <c r="J42" s="35">
        <v>1.8</v>
      </c>
      <c r="K42" s="46">
        <v>0.15</v>
      </c>
      <c r="L42" s="52">
        <f t="shared" si="1"/>
        <v>0.27</v>
      </c>
      <c r="M42" s="52">
        <f t="shared" si="2"/>
        <v>2.0700000000000003</v>
      </c>
    </row>
    <row r="43" spans="1:13">
      <c r="A43" s="31" t="s">
        <v>50</v>
      </c>
      <c r="B43" s="31" t="s">
        <v>51</v>
      </c>
      <c r="C43" s="32" t="s">
        <v>49</v>
      </c>
      <c r="D43" s="65">
        <f>9.2*9</f>
        <v>82.8</v>
      </c>
      <c r="E43" s="85"/>
      <c r="F43" s="51">
        <f t="shared" si="4"/>
        <v>0</v>
      </c>
      <c r="J43" s="35">
        <v>1.34</v>
      </c>
      <c r="K43" s="46">
        <v>0.15</v>
      </c>
      <c r="L43" s="52">
        <f t="shared" si="1"/>
        <v>0.20100000000000001</v>
      </c>
      <c r="M43" s="52">
        <f t="shared" si="2"/>
        <v>1.5410000000000001</v>
      </c>
    </row>
    <row r="44" spans="1:13">
      <c r="A44" s="31" t="s">
        <v>52</v>
      </c>
      <c r="B44" s="31" t="s">
        <v>53</v>
      </c>
      <c r="C44" s="32" t="s">
        <v>49</v>
      </c>
      <c r="D44" s="65">
        <f>(9.2*2)+(5.25*2)</f>
        <v>28.9</v>
      </c>
      <c r="E44" s="85"/>
      <c r="F44" s="51">
        <f t="shared" si="4"/>
        <v>0</v>
      </c>
      <c r="J44" s="35">
        <v>1.78</v>
      </c>
      <c r="K44" s="46">
        <v>0.15</v>
      </c>
      <c r="L44" s="52">
        <f t="shared" si="1"/>
        <v>0.26700000000000002</v>
      </c>
      <c r="M44" s="52">
        <f t="shared" si="2"/>
        <v>2.0470000000000002</v>
      </c>
    </row>
    <row r="45" spans="1:13">
      <c r="A45" s="31" t="s">
        <v>54</v>
      </c>
      <c r="B45" s="31" t="s">
        <v>55</v>
      </c>
      <c r="C45" s="32" t="s">
        <v>49</v>
      </c>
      <c r="D45" s="65">
        <v>9.1999999999999993</v>
      </c>
      <c r="E45" s="85"/>
      <c r="F45" s="51">
        <f t="shared" si="4"/>
        <v>0</v>
      </c>
      <c r="J45" s="35">
        <v>10</v>
      </c>
      <c r="K45" s="46">
        <v>0.15</v>
      </c>
      <c r="L45" s="52">
        <f t="shared" si="1"/>
        <v>1.5</v>
      </c>
      <c r="M45" s="52">
        <f t="shared" si="2"/>
        <v>11.5</v>
      </c>
    </row>
    <row r="46" spans="1:13">
      <c r="A46" s="39" t="s">
        <v>56</v>
      </c>
      <c r="B46" s="40" t="s">
        <v>57</v>
      </c>
      <c r="C46" s="32" t="s">
        <v>49</v>
      </c>
      <c r="D46" s="10">
        <v>6</v>
      </c>
      <c r="E46" s="86"/>
      <c r="F46" s="51">
        <f>+E46*D46</f>
        <v>0</v>
      </c>
      <c r="J46" s="42">
        <v>5.3</v>
      </c>
      <c r="K46" s="46">
        <v>0.15</v>
      </c>
      <c r="L46" s="52">
        <f>J46*K46</f>
        <v>0.79499999999999993</v>
      </c>
      <c r="M46" s="52">
        <f>J46+L46</f>
        <v>6.0949999999999998</v>
      </c>
    </row>
    <row r="47" spans="1:13">
      <c r="A47" s="121" t="s">
        <v>161</v>
      </c>
      <c r="B47" s="121"/>
      <c r="C47" s="53"/>
      <c r="D47" s="7"/>
      <c r="E47" s="114"/>
      <c r="F47" s="28">
        <f>SUM(F41:F45)</f>
        <v>0</v>
      </c>
      <c r="J47" s="28"/>
      <c r="L47" s="52"/>
      <c r="M47" s="52"/>
    </row>
    <row r="48" spans="1:13">
      <c r="A48" s="55" t="s">
        <v>200</v>
      </c>
      <c r="B48" s="66" t="s">
        <v>201</v>
      </c>
      <c r="C48" s="32"/>
      <c r="D48" s="3"/>
      <c r="E48" s="87"/>
      <c r="F48" s="25"/>
      <c r="J48" s="41"/>
      <c r="L48" s="52"/>
      <c r="M48" s="52"/>
    </row>
    <row r="49" spans="1:13">
      <c r="A49" s="55" t="s">
        <v>202</v>
      </c>
      <c r="B49" s="66" t="s">
        <v>203</v>
      </c>
      <c r="C49" s="32"/>
      <c r="D49" s="3"/>
      <c r="E49" s="87"/>
      <c r="F49" s="25"/>
      <c r="J49" s="41"/>
      <c r="L49" s="52"/>
      <c r="M49" s="52"/>
    </row>
    <row r="50" spans="1:13">
      <c r="A50" s="39" t="s">
        <v>58</v>
      </c>
      <c r="B50" s="40" t="str">
        <f>'BPU Latrines Ecosan'!B25</f>
        <v xml:space="preserve">SCEP  Afritank 2 500 litres tout compris </v>
      </c>
      <c r="C50" s="32" t="s">
        <v>42</v>
      </c>
      <c r="D50" s="3">
        <v>1</v>
      </c>
      <c r="E50" s="87"/>
      <c r="F50" s="51">
        <f>+E50*D50</f>
        <v>0</v>
      </c>
      <c r="J50" s="41">
        <v>940</v>
      </c>
      <c r="K50" s="46">
        <v>0.15</v>
      </c>
      <c r="L50" s="52">
        <f t="shared" si="1"/>
        <v>141</v>
      </c>
      <c r="M50" s="52">
        <f t="shared" si="2"/>
        <v>1081</v>
      </c>
    </row>
    <row r="51" spans="1:13">
      <c r="A51" s="121" t="s">
        <v>204</v>
      </c>
      <c r="B51" s="121"/>
      <c r="C51" s="53"/>
      <c r="D51" s="7"/>
      <c r="E51" s="108"/>
      <c r="F51" s="28">
        <f>SUM(F50:F50)</f>
        <v>0</v>
      </c>
      <c r="J51" s="54"/>
      <c r="L51" s="52"/>
      <c r="M51" s="52"/>
    </row>
    <row r="52" spans="1:13">
      <c r="A52" s="55" t="s">
        <v>164</v>
      </c>
      <c r="B52" s="66" t="s">
        <v>165</v>
      </c>
      <c r="C52" s="32"/>
      <c r="D52" s="3"/>
      <c r="E52" s="87"/>
      <c r="F52" s="25"/>
      <c r="J52" s="41"/>
      <c r="L52" s="52"/>
      <c r="M52" s="52"/>
    </row>
    <row r="53" spans="1:13">
      <c r="A53" s="55" t="s">
        <v>166</v>
      </c>
      <c r="B53" s="66" t="s">
        <v>167</v>
      </c>
      <c r="C53" s="32"/>
      <c r="D53" s="3"/>
      <c r="E53" s="87"/>
      <c r="F53" s="25"/>
      <c r="J53" s="41"/>
      <c r="L53" s="52"/>
      <c r="M53" s="52"/>
    </row>
    <row r="54" spans="1:13" ht="27.6">
      <c r="A54" s="39" t="s">
        <v>60</v>
      </c>
      <c r="B54" s="31" t="s">
        <v>168</v>
      </c>
      <c r="C54" s="32" t="s">
        <v>12</v>
      </c>
      <c r="D54" s="3">
        <f>2.7*1.12</f>
        <v>3.0240000000000005</v>
      </c>
      <c r="E54" s="86"/>
      <c r="F54" s="51">
        <f>+E54*D54</f>
        <v>0</v>
      </c>
      <c r="J54" s="42">
        <v>44</v>
      </c>
      <c r="K54" s="46">
        <v>0.15</v>
      </c>
      <c r="L54" s="52">
        <f t="shared" si="1"/>
        <v>6.6</v>
      </c>
      <c r="M54" s="52">
        <f t="shared" si="2"/>
        <v>50.6</v>
      </c>
    </row>
    <row r="55" spans="1:13" ht="15">
      <c r="A55" s="39" t="s">
        <v>63</v>
      </c>
      <c r="B55" s="38" t="s">
        <v>64</v>
      </c>
      <c r="C55" s="32" t="s">
        <v>15</v>
      </c>
      <c r="D55" s="10">
        <f>2.7*0.54*0.9</f>
        <v>1.3122000000000003</v>
      </c>
      <c r="E55" s="85"/>
      <c r="F55" s="51">
        <f t="shared" ref="F55:F62" si="5">+E55*D55</f>
        <v>0</v>
      </c>
      <c r="J55" s="35">
        <v>38.1</v>
      </c>
      <c r="K55" s="46">
        <v>0.15</v>
      </c>
      <c r="L55" s="52">
        <f t="shared" si="1"/>
        <v>5.7149999999999999</v>
      </c>
      <c r="M55" s="52">
        <f t="shared" si="2"/>
        <v>43.814999999999998</v>
      </c>
    </row>
    <row r="56" spans="1:13" ht="27.6">
      <c r="A56" s="39" t="s">
        <v>65</v>
      </c>
      <c r="B56" s="37" t="s">
        <v>66</v>
      </c>
      <c r="C56" s="32" t="s">
        <v>15</v>
      </c>
      <c r="D56" s="10">
        <v>0.56999999999999995</v>
      </c>
      <c r="E56" s="85"/>
      <c r="F56" s="51">
        <f t="shared" si="5"/>
        <v>0</v>
      </c>
      <c r="J56" s="35">
        <v>671</v>
      </c>
      <c r="K56" s="46">
        <v>0.15</v>
      </c>
      <c r="L56" s="52">
        <f t="shared" si="1"/>
        <v>100.64999999999999</v>
      </c>
      <c r="M56" s="52">
        <f t="shared" si="2"/>
        <v>771.65</v>
      </c>
    </row>
    <row r="57" spans="1:13">
      <c r="A57" s="56" t="s">
        <v>169</v>
      </c>
      <c r="B57" s="66" t="s">
        <v>170</v>
      </c>
      <c r="C57" s="32"/>
      <c r="D57" s="3"/>
      <c r="E57" s="84"/>
      <c r="F57" s="51"/>
      <c r="J57" s="33"/>
      <c r="K57" s="46">
        <v>0.15</v>
      </c>
      <c r="L57" s="52">
        <f t="shared" si="1"/>
        <v>0</v>
      </c>
      <c r="M57" s="52">
        <f t="shared" si="2"/>
        <v>0</v>
      </c>
    </row>
    <row r="58" spans="1:13">
      <c r="A58" s="31" t="s">
        <v>67</v>
      </c>
      <c r="B58" s="31" t="s">
        <v>68</v>
      </c>
      <c r="C58" s="32" t="s">
        <v>42</v>
      </c>
      <c r="D58" s="10">
        <v>3</v>
      </c>
      <c r="E58" s="84"/>
      <c r="F58" s="51">
        <f t="shared" ref="F58" si="6">+E58*D58</f>
        <v>0</v>
      </c>
      <c r="J58" s="33">
        <v>9.4</v>
      </c>
      <c r="K58" s="46">
        <v>0.15</v>
      </c>
      <c r="L58" s="52">
        <f t="shared" si="1"/>
        <v>1.41</v>
      </c>
      <c r="M58" s="52">
        <f t="shared" si="2"/>
        <v>10.81</v>
      </c>
    </row>
    <row r="59" spans="1:13">
      <c r="A59" s="31" t="s">
        <v>67</v>
      </c>
      <c r="B59" s="40" t="s">
        <v>69</v>
      </c>
      <c r="C59" s="32" t="s">
        <v>42</v>
      </c>
      <c r="D59" s="10">
        <v>5</v>
      </c>
      <c r="E59" s="84"/>
      <c r="F59" s="51">
        <f t="shared" si="5"/>
        <v>0</v>
      </c>
      <c r="J59" s="33">
        <v>1.875</v>
      </c>
      <c r="K59" s="46">
        <v>0.15</v>
      </c>
      <c r="L59" s="52">
        <f t="shared" si="1"/>
        <v>0.28125</v>
      </c>
      <c r="M59" s="52">
        <f t="shared" si="2"/>
        <v>2.15625</v>
      </c>
    </row>
    <row r="60" spans="1:13">
      <c r="A60" s="31" t="s">
        <v>70</v>
      </c>
      <c r="B60" s="40" t="s">
        <v>71</v>
      </c>
      <c r="C60" s="32" t="s">
        <v>42</v>
      </c>
      <c r="D60" s="10">
        <v>2</v>
      </c>
      <c r="E60" s="84"/>
      <c r="F60" s="51">
        <f t="shared" si="5"/>
        <v>0</v>
      </c>
      <c r="J60" s="33">
        <v>1.875</v>
      </c>
      <c r="K60" s="46">
        <v>0.15</v>
      </c>
      <c r="L60" s="52">
        <f t="shared" si="1"/>
        <v>0.28125</v>
      </c>
      <c r="M60" s="52">
        <f t="shared" si="2"/>
        <v>2.15625</v>
      </c>
    </row>
    <row r="61" spans="1:13">
      <c r="A61" s="31" t="s">
        <v>72</v>
      </c>
      <c r="B61" s="40" t="s">
        <v>73</v>
      </c>
      <c r="C61" s="32" t="s">
        <v>42</v>
      </c>
      <c r="D61" s="10">
        <v>1</v>
      </c>
      <c r="E61" s="84"/>
      <c r="F61" s="51">
        <f t="shared" si="5"/>
        <v>0</v>
      </c>
      <c r="J61" s="33">
        <v>1.5625</v>
      </c>
      <c r="K61" s="46">
        <v>0.15</v>
      </c>
      <c r="L61" s="52">
        <f t="shared" si="1"/>
        <v>0.234375</v>
      </c>
      <c r="M61" s="52">
        <f t="shared" si="2"/>
        <v>1.796875</v>
      </c>
    </row>
    <row r="62" spans="1:13">
      <c r="A62" s="31" t="s">
        <v>74</v>
      </c>
      <c r="B62" s="40" t="s">
        <v>75</v>
      </c>
      <c r="C62" s="32" t="s">
        <v>49</v>
      </c>
      <c r="D62" s="10">
        <v>2</v>
      </c>
      <c r="E62" s="84"/>
      <c r="F62" s="51">
        <f t="shared" si="5"/>
        <v>0</v>
      </c>
      <c r="J62" s="33">
        <v>6.25</v>
      </c>
      <c r="K62" s="46">
        <v>0.15</v>
      </c>
      <c r="L62" s="52">
        <f t="shared" si="1"/>
        <v>0.9375</v>
      </c>
      <c r="M62" s="52">
        <f t="shared" si="2"/>
        <v>7.1875</v>
      </c>
    </row>
    <row r="63" spans="1:13" ht="12.75" customHeight="1">
      <c r="A63" s="121" t="s">
        <v>171</v>
      </c>
      <c r="B63" s="121"/>
      <c r="C63" s="53"/>
      <c r="D63" s="7"/>
      <c r="E63" s="108"/>
      <c r="F63" s="28">
        <f>SUM(F54:F62)</f>
        <v>0</v>
      </c>
      <c r="J63" s="54"/>
      <c r="L63" s="52"/>
      <c r="M63" s="52"/>
    </row>
    <row r="64" spans="1:13" ht="16.5" customHeight="1">
      <c r="A64" s="56" t="s">
        <v>172</v>
      </c>
      <c r="B64" s="66" t="s">
        <v>173</v>
      </c>
      <c r="C64" s="36"/>
      <c r="D64" s="3"/>
      <c r="E64" s="113"/>
      <c r="F64" s="64"/>
      <c r="J64" s="63"/>
      <c r="L64" s="52"/>
      <c r="M64" s="52"/>
    </row>
    <row r="65" spans="1:23" s="67" customFormat="1" ht="14.45">
      <c r="A65" s="31" t="s">
        <v>76</v>
      </c>
      <c r="B65" s="40" t="s">
        <v>77</v>
      </c>
      <c r="C65" s="32" t="s">
        <v>49</v>
      </c>
      <c r="D65" s="10">
        <v>12</v>
      </c>
      <c r="E65" s="84"/>
      <c r="F65" s="51">
        <f t="shared" ref="F65:F74" si="7">E65*D65</f>
        <v>0</v>
      </c>
      <c r="J65" s="33">
        <v>5.3</v>
      </c>
      <c r="K65" s="46">
        <v>0.15</v>
      </c>
      <c r="L65" s="52">
        <f t="shared" si="1"/>
        <v>0.79499999999999993</v>
      </c>
      <c r="M65" s="52">
        <f t="shared" si="2"/>
        <v>6.0949999999999998</v>
      </c>
      <c r="R65" s="46"/>
      <c r="S65" s="46"/>
      <c r="T65" s="46"/>
      <c r="U65" s="46"/>
      <c r="V65" s="46"/>
      <c r="W65" s="46"/>
    </row>
    <row r="66" spans="1:23" s="67" customFormat="1" ht="14.45">
      <c r="A66" s="31" t="s">
        <v>78</v>
      </c>
      <c r="B66" s="40" t="s">
        <v>79</v>
      </c>
      <c r="C66" s="32" t="s">
        <v>42</v>
      </c>
      <c r="D66" s="10">
        <v>4</v>
      </c>
      <c r="E66" s="84"/>
      <c r="F66" s="51">
        <f t="shared" si="7"/>
        <v>0</v>
      </c>
      <c r="J66" s="33">
        <v>3.2</v>
      </c>
      <c r="K66" s="46">
        <v>0.15</v>
      </c>
      <c r="L66" s="52">
        <f t="shared" si="1"/>
        <v>0.48</v>
      </c>
      <c r="M66" s="52">
        <f t="shared" si="2"/>
        <v>3.68</v>
      </c>
      <c r="R66" s="46"/>
      <c r="S66" s="46"/>
      <c r="T66" s="46"/>
      <c r="U66" s="46"/>
      <c r="V66" s="46"/>
      <c r="W66" s="46"/>
    </row>
    <row r="67" spans="1:23" s="67" customFormat="1" ht="14.45">
      <c r="A67" s="31" t="s">
        <v>80</v>
      </c>
      <c r="B67" s="40" t="s">
        <v>81</v>
      </c>
      <c r="C67" s="32" t="s">
        <v>49</v>
      </c>
      <c r="D67" s="10">
        <f>9+3.5</f>
        <v>12.5</v>
      </c>
      <c r="E67" s="84"/>
      <c r="F67" s="51">
        <f t="shared" si="7"/>
        <v>0</v>
      </c>
      <c r="J67" s="33">
        <v>2.8</v>
      </c>
      <c r="K67" s="46">
        <v>0.15</v>
      </c>
      <c r="L67" s="52">
        <f t="shared" ref="L67:L74" si="8">J67*K67</f>
        <v>0.42</v>
      </c>
      <c r="M67" s="52">
        <f t="shared" ref="M67:M74" si="9">J67+L67</f>
        <v>3.2199999999999998</v>
      </c>
      <c r="R67" s="46"/>
      <c r="S67" s="46"/>
      <c r="T67" s="46"/>
      <c r="U67" s="46"/>
      <c r="V67" s="46"/>
      <c r="W67" s="46"/>
    </row>
    <row r="68" spans="1:23" s="67" customFormat="1" ht="14.45">
      <c r="A68" s="31" t="s">
        <v>82</v>
      </c>
      <c r="B68" s="40" t="s">
        <v>83</v>
      </c>
      <c r="C68" s="32" t="s">
        <v>42</v>
      </c>
      <c r="D68" s="10">
        <v>2</v>
      </c>
      <c r="E68" s="84"/>
      <c r="F68" s="51">
        <f t="shared" si="7"/>
        <v>0</v>
      </c>
      <c r="J68" s="33">
        <v>3.2</v>
      </c>
      <c r="K68" s="46">
        <v>0.15</v>
      </c>
      <c r="L68" s="52">
        <f t="shared" si="8"/>
        <v>0.48</v>
      </c>
      <c r="M68" s="52">
        <f t="shared" si="9"/>
        <v>3.68</v>
      </c>
      <c r="R68" s="46"/>
      <c r="S68" s="46"/>
      <c r="T68" s="46"/>
      <c r="U68" s="46"/>
      <c r="V68" s="46"/>
      <c r="W68" s="46"/>
    </row>
    <row r="69" spans="1:23" s="67" customFormat="1" ht="14.45">
      <c r="A69" s="31" t="s">
        <v>84</v>
      </c>
      <c r="B69" s="40" t="s">
        <v>85</v>
      </c>
      <c r="C69" s="32" t="s">
        <v>42</v>
      </c>
      <c r="D69" s="10">
        <v>5</v>
      </c>
      <c r="E69" s="84"/>
      <c r="F69" s="51">
        <f t="shared" si="7"/>
        <v>0</v>
      </c>
      <c r="J69" s="33">
        <v>3.2</v>
      </c>
      <c r="K69" s="46">
        <v>0.15</v>
      </c>
      <c r="L69" s="52">
        <f t="shared" si="8"/>
        <v>0.48</v>
      </c>
      <c r="M69" s="52">
        <f t="shared" si="9"/>
        <v>3.68</v>
      </c>
      <c r="R69" s="46"/>
      <c r="S69" s="46"/>
      <c r="T69" s="46"/>
      <c r="U69" s="46"/>
      <c r="V69" s="46"/>
      <c r="W69" s="46"/>
    </row>
    <row r="70" spans="1:23" s="67" customFormat="1" ht="14.45">
      <c r="A70" s="31" t="s">
        <v>86</v>
      </c>
      <c r="B70" s="40" t="s">
        <v>87</v>
      </c>
      <c r="C70" s="32" t="s">
        <v>42</v>
      </c>
      <c r="D70" s="10">
        <v>6</v>
      </c>
      <c r="E70" s="84"/>
      <c r="F70" s="51">
        <f t="shared" si="7"/>
        <v>0</v>
      </c>
      <c r="J70" s="33">
        <v>3.2</v>
      </c>
      <c r="K70" s="46">
        <v>0.15</v>
      </c>
      <c r="L70" s="52">
        <f t="shared" si="8"/>
        <v>0.48</v>
      </c>
      <c r="M70" s="52">
        <f t="shared" si="9"/>
        <v>3.68</v>
      </c>
      <c r="R70" s="46"/>
      <c r="S70" s="46"/>
      <c r="T70" s="46"/>
      <c r="U70" s="46"/>
      <c r="V70" s="46"/>
      <c r="W70" s="46"/>
    </row>
    <row r="71" spans="1:23" s="67" customFormat="1" ht="14.45">
      <c r="A71" s="31" t="s">
        <v>88</v>
      </c>
      <c r="B71" s="40" t="s">
        <v>89</v>
      </c>
      <c r="C71" s="32" t="s">
        <v>42</v>
      </c>
      <c r="D71" s="10">
        <v>1</v>
      </c>
      <c r="E71" s="84"/>
      <c r="F71" s="51">
        <f t="shared" si="7"/>
        <v>0</v>
      </c>
      <c r="J71" s="33">
        <v>4.7</v>
      </c>
      <c r="K71" s="46">
        <v>0.15</v>
      </c>
      <c r="L71" s="52">
        <f t="shared" si="8"/>
        <v>0.70499999999999996</v>
      </c>
      <c r="M71" s="52">
        <f t="shared" si="9"/>
        <v>5.4050000000000002</v>
      </c>
      <c r="R71" s="46"/>
      <c r="S71" s="46"/>
      <c r="T71" s="46"/>
      <c r="U71" s="46"/>
      <c r="V71" s="46"/>
      <c r="W71" s="46"/>
    </row>
    <row r="72" spans="1:23" s="67" customFormat="1" ht="14.45">
      <c r="A72" s="31" t="s">
        <v>90</v>
      </c>
      <c r="B72" s="40" t="s">
        <v>91</v>
      </c>
      <c r="C72" s="32" t="s">
        <v>42</v>
      </c>
      <c r="D72" s="10">
        <v>2</v>
      </c>
      <c r="E72" s="84"/>
      <c r="F72" s="51">
        <f t="shared" si="7"/>
        <v>0</v>
      </c>
      <c r="J72" s="33">
        <v>1</v>
      </c>
      <c r="K72" s="46">
        <v>0.15</v>
      </c>
      <c r="L72" s="52">
        <f t="shared" si="8"/>
        <v>0.15</v>
      </c>
      <c r="M72" s="52">
        <f t="shared" si="9"/>
        <v>1.1499999999999999</v>
      </c>
      <c r="R72" s="46"/>
      <c r="S72" s="46"/>
      <c r="T72" s="46"/>
      <c r="U72" s="46"/>
      <c r="V72" s="46"/>
      <c r="W72" s="46"/>
    </row>
    <row r="73" spans="1:23" s="67" customFormat="1" ht="14.45">
      <c r="A73" s="31" t="s">
        <v>92</v>
      </c>
      <c r="B73" s="40" t="s">
        <v>93</v>
      </c>
      <c r="C73" s="32" t="s">
        <v>49</v>
      </c>
      <c r="D73" s="10">
        <v>1</v>
      </c>
      <c r="E73" s="84"/>
      <c r="F73" s="51">
        <f t="shared" si="7"/>
        <v>0</v>
      </c>
      <c r="J73" s="33">
        <v>1.3</v>
      </c>
      <c r="K73" s="46">
        <v>0.15</v>
      </c>
      <c r="L73" s="52">
        <f t="shared" si="8"/>
        <v>0.19500000000000001</v>
      </c>
      <c r="M73" s="52">
        <f t="shared" si="9"/>
        <v>1.4950000000000001</v>
      </c>
      <c r="R73" s="46"/>
      <c r="S73" s="46"/>
      <c r="T73" s="46"/>
      <c r="U73" s="46"/>
      <c r="V73" s="46"/>
      <c r="W73" s="46"/>
    </row>
    <row r="74" spans="1:23" s="67" customFormat="1" ht="14.45">
      <c r="A74" s="31" t="s">
        <v>94</v>
      </c>
      <c r="B74" s="40" t="s">
        <v>174</v>
      </c>
      <c r="C74" s="32" t="s">
        <v>42</v>
      </c>
      <c r="D74" s="10">
        <v>6</v>
      </c>
      <c r="E74" s="84"/>
      <c r="F74" s="51">
        <f t="shared" si="7"/>
        <v>0</v>
      </c>
      <c r="J74" s="33">
        <v>4.7</v>
      </c>
      <c r="K74" s="46">
        <v>0.15</v>
      </c>
      <c r="L74" s="52">
        <f t="shared" si="8"/>
        <v>0.70499999999999996</v>
      </c>
      <c r="M74" s="52">
        <f t="shared" si="9"/>
        <v>5.4050000000000002</v>
      </c>
      <c r="R74" s="46"/>
      <c r="S74" s="46"/>
      <c r="T74" s="46"/>
      <c r="U74" s="46"/>
      <c r="V74" s="46"/>
      <c r="W74" s="46"/>
    </row>
    <row r="75" spans="1:23">
      <c r="A75" s="121" t="s">
        <v>175</v>
      </c>
      <c r="B75" s="121"/>
      <c r="C75" s="121"/>
      <c r="D75" s="121"/>
      <c r="E75" s="115"/>
      <c r="F75" s="28">
        <f>SUM(F65:F74)</f>
        <v>0</v>
      </c>
      <c r="J75" s="68"/>
    </row>
    <row r="76" spans="1:23">
      <c r="A76" s="56" t="s">
        <v>180</v>
      </c>
      <c r="B76" s="66" t="s">
        <v>181</v>
      </c>
      <c r="C76" s="23"/>
      <c r="D76" s="71"/>
      <c r="E76" s="116"/>
      <c r="F76" s="25"/>
      <c r="J76" s="70"/>
    </row>
    <row r="77" spans="1:23">
      <c r="A77" s="21" t="s">
        <v>111</v>
      </c>
      <c r="B77" s="22" t="s">
        <v>205</v>
      </c>
      <c r="C77" s="22" t="s">
        <v>22</v>
      </c>
      <c r="D77" s="22">
        <f>(5.4*0.6*0.05)*2</f>
        <v>0.32400000000000007</v>
      </c>
      <c r="E77" s="117"/>
      <c r="F77" s="25">
        <f>+D77*E77</f>
        <v>0</v>
      </c>
      <c r="J77" s="70"/>
    </row>
    <row r="78" spans="1:23">
      <c r="A78" s="21" t="s">
        <v>113</v>
      </c>
      <c r="B78" s="22" t="s">
        <v>206</v>
      </c>
      <c r="C78" s="22" t="s">
        <v>39</v>
      </c>
      <c r="D78" s="22">
        <f>(5.4*0.6)*2</f>
        <v>6.48</v>
      </c>
      <c r="E78" s="117"/>
      <c r="F78" s="25">
        <f t="shared" ref="F78:F80" si="10">+D78*E78</f>
        <v>0</v>
      </c>
      <c r="J78" s="70"/>
    </row>
    <row r="79" spans="1:23" ht="27.6">
      <c r="A79" s="21" t="s">
        <v>115</v>
      </c>
      <c r="B79" s="22" t="s">
        <v>207</v>
      </c>
      <c r="C79" s="22" t="s">
        <v>22</v>
      </c>
      <c r="D79" s="22">
        <f>5.4*0.6*2*0.07</f>
        <v>0.45360000000000006</v>
      </c>
      <c r="E79" s="117"/>
      <c r="F79" s="25">
        <f t="shared" si="10"/>
        <v>0</v>
      </c>
      <c r="J79" s="70"/>
    </row>
    <row r="80" spans="1:23" ht="27.6">
      <c r="A80" s="21" t="s">
        <v>117</v>
      </c>
      <c r="B80" s="22" t="s">
        <v>118</v>
      </c>
      <c r="C80" s="22" t="s">
        <v>39</v>
      </c>
      <c r="D80" s="22">
        <f>(5.4*0.6)*2</f>
        <v>6.48</v>
      </c>
      <c r="E80" s="117"/>
      <c r="F80" s="25">
        <f t="shared" si="10"/>
        <v>0</v>
      </c>
      <c r="J80" s="70"/>
    </row>
    <row r="81" spans="1:10">
      <c r="A81" s="121" t="s">
        <v>183</v>
      </c>
      <c r="B81" s="121"/>
      <c r="C81" s="7"/>
      <c r="D81" s="7"/>
      <c r="E81" s="112"/>
      <c r="F81" s="28">
        <f>SUM(F77:F80)</f>
        <v>0</v>
      </c>
      <c r="J81" s="70"/>
    </row>
    <row r="82" spans="1:10">
      <c r="A82" s="125" t="s">
        <v>187</v>
      </c>
      <c r="B82" s="125"/>
      <c r="C82" s="125"/>
      <c r="D82" s="125"/>
      <c r="E82" s="125"/>
      <c r="F82" s="72">
        <f>F5+F8+F11+F15+F18+F26+F30+F39+F47+F51+F63+F75+F81+F33</f>
        <v>0</v>
      </c>
      <c r="J82" s="46"/>
    </row>
    <row r="83" spans="1:10">
      <c r="A83" s="73"/>
      <c r="B83" s="73"/>
      <c r="C83" s="11"/>
      <c r="D83" s="11"/>
      <c r="E83" s="118"/>
      <c r="F83" s="74"/>
      <c r="J83" s="73"/>
    </row>
  </sheetData>
  <mergeCells count="16">
    <mergeCell ref="C75:D75"/>
    <mergeCell ref="A82:E82"/>
    <mergeCell ref="A30:B30"/>
    <mergeCell ref="A39:B39"/>
    <mergeCell ref="A47:B47"/>
    <mergeCell ref="A51:B51"/>
    <mergeCell ref="A63:B63"/>
    <mergeCell ref="A75:B75"/>
    <mergeCell ref="A81:B81"/>
    <mergeCell ref="A33:B33"/>
    <mergeCell ref="A26:B26"/>
    <mergeCell ref="A5:B5"/>
    <mergeCell ref="A8:B8"/>
    <mergeCell ref="A11:B11"/>
    <mergeCell ref="A15:B15"/>
    <mergeCell ref="A18:B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0A23-8C6E-4D41-834D-DDA18EE3D292}">
  <dimension ref="A1:H6"/>
  <sheetViews>
    <sheetView workbookViewId="0">
      <selection activeCell="F11" sqref="F11"/>
    </sheetView>
  </sheetViews>
  <sheetFormatPr defaultColWidth="11.5703125" defaultRowHeight="14.45"/>
  <cols>
    <col min="1" max="1" width="29.7109375" style="13" customWidth="1"/>
    <col min="2" max="2" width="11.5703125" style="13"/>
    <col min="3" max="3" width="15.28515625" style="13" bestFit="1" customWidth="1"/>
    <col min="4" max="4" width="14.85546875" style="13" bestFit="1" customWidth="1"/>
    <col min="5" max="16384" width="11.5703125" style="13"/>
  </cols>
  <sheetData>
    <row r="1" spans="1:8">
      <c r="G1" s="83"/>
    </row>
    <row r="2" spans="1:8">
      <c r="A2" s="14" t="s">
        <v>208</v>
      </c>
      <c r="G2" s="83"/>
    </row>
    <row r="3" spans="1:8">
      <c r="A3" s="17" t="s">
        <v>209</v>
      </c>
      <c r="B3" s="17" t="s">
        <v>210</v>
      </c>
      <c r="C3" s="17" t="s">
        <v>211</v>
      </c>
      <c r="D3" s="17" t="s">
        <v>212</v>
      </c>
      <c r="G3" s="83"/>
    </row>
    <row r="4" spans="1:8">
      <c r="A4" s="18" t="s">
        <v>213</v>
      </c>
      <c r="B4" s="120">
        <v>5</v>
      </c>
      <c r="C4" s="19">
        <f>'DQE_3 portes + GHM Filles '!F96</f>
        <v>0</v>
      </c>
      <c r="D4" s="19">
        <f>B4*C4</f>
        <v>0</v>
      </c>
      <c r="G4" s="83" t="s">
        <v>214</v>
      </c>
    </row>
    <row r="5" spans="1:8">
      <c r="A5" s="18" t="s">
        <v>215</v>
      </c>
      <c r="B5" s="120">
        <v>5</v>
      </c>
      <c r="C5" s="19">
        <f>'DQE_3 portes + UR Garçons'!F82</f>
        <v>0</v>
      </c>
      <c r="D5" s="19">
        <f t="shared" ref="D5" si="0">B5*C5</f>
        <v>0</v>
      </c>
      <c r="G5" s="79">
        <f>+SUM(D4:D5)</f>
        <v>0</v>
      </c>
      <c r="H5" s="20"/>
    </row>
    <row r="6" spans="1:8">
      <c r="A6" s="16" t="s">
        <v>216</v>
      </c>
      <c r="D6" s="15">
        <f>SUM(D4:D5)</f>
        <v>0</v>
      </c>
      <c r="G6" s="8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4DA5A7F9CC1A1449BD7F4E4FD1658182" ma:contentTypeVersion="28" ma:contentTypeDescription="Create a new document." ma:contentTypeScope="" ma:versionID="ee5177094fbc893331499691cb1cef23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702fbd75-83ea-491b-9326-cd04ce73097a" xmlns:ns5="80d7e988-bfdd-4980-b6cb-f22db3610b03" targetNamespace="http://schemas.microsoft.com/office/2006/metadata/properties" ma:root="true" ma:fieldsID="7e2e0e51fb9c43d79d96d7e678c9faba" ns2:_="" ns3:_="" ns4:_="" ns5:_="">
    <xsd:import namespace="508ba6eb-9e09-4fd5-92f2-2d9921329f2d"/>
    <xsd:import namespace="14a9c00f-d9e3-4eb9-aad3-f69239d17d9c"/>
    <xsd:import namespace="702fbd75-83ea-491b-9326-cd04ce73097a"/>
    <xsd:import namespace="80d7e988-bfdd-4980-b6cb-f22db3610b0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AutoKeyPoint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_Flow_SignoffStatus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DI|6a9dcac3-72aa-4e48-8d07-6a290ee11ae9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df3c41-9769-4c6f-8708-7662f98c6b67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93df3c41-9769-4c6f-8708-7662f98c6b67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7e988-bfdd-4980-b6cb-f22db3610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5" nillable="true" ma:displayName="Sign-off status" ma:internalName="Sign_x002d_off_x0020_status">
      <xsd:simpleType>
        <xsd:restriction base="dms:Text"/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TaxCatchAll xmlns="702fbd75-83ea-491b-9326-cd04ce73097a">
      <Value>1</Value>
      <Value>6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</TermName>
          <TermId xmlns="http://schemas.microsoft.com/office/infopath/2007/PartnerControls">6a9dcac3-72aa-4e48-8d07-6a290ee11ae9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_Flow_SignoffStatus xmlns="80d7e988-bfdd-4980-b6cb-f22db3610b03" xsi:nil="true"/>
    <kecc0e8a0a3349c79c5d1d6e51bea7c3 xmlns="14a9c00f-d9e3-4eb9-aad3-f69239d17d9c">
      <Terms xmlns="http://schemas.microsoft.com/office/infopath/2007/PartnerControls"/>
    </kecc0e8a0a3349c79c5d1d6e51bea7c3>
    <lcf76f155ced4ddcb4097134ff3c332f xmlns="80d7e988-bfdd-4980-b6cb-f22db3610b03">
      <Terms xmlns="http://schemas.microsoft.com/office/infopath/2007/PartnerControls"/>
    </lcf76f155ced4ddcb4097134ff3c332f>
    <_dlc_DocId xmlns="508ba6eb-9e09-4fd5-92f2-2d9921329f2d">BDIENABEL-844965907-404652</_dlc_DocId>
    <_dlc_DocIdUrl xmlns="508ba6eb-9e09-4fd5-92f2-2d9921329f2d">
      <Url>https://enabelbe.sharepoint.com/sites/BDI/_layouts/15/DocIdRedir.aspx?ID=BDIENABEL-844965907-404652</Url>
      <Description>BDIENABEL-844965907-404652</Description>
    </_dlc_DocIdUrl>
  </documentManagement>
</p:properties>
</file>

<file path=customXml/itemProps1.xml><?xml version="1.0" encoding="utf-8"?>
<ds:datastoreItem xmlns:ds="http://schemas.openxmlformats.org/officeDocument/2006/customXml" ds:itemID="{FED53E94-01B8-4CFD-A0C0-DF549486F19C}"/>
</file>

<file path=customXml/itemProps2.xml><?xml version="1.0" encoding="utf-8"?>
<ds:datastoreItem xmlns:ds="http://schemas.openxmlformats.org/officeDocument/2006/customXml" ds:itemID="{5D3B7565-AB40-4443-BA83-4A43CC244463}"/>
</file>

<file path=customXml/itemProps3.xml><?xml version="1.0" encoding="utf-8"?>
<ds:datastoreItem xmlns:ds="http://schemas.openxmlformats.org/officeDocument/2006/customXml" ds:itemID="{C7ED1F16-3B4C-4B43-9E83-8E59E9F4321F}"/>
</file>

<file path=customXml/itemProps4.xml><?xml version="1.0" encoding="utf-8"?>
<ds:datastoreItem xmlns:ds="http://schemas.openxmlformats.org/officeDocument/2006/customXml" ds:itemID="{4BDB51AC-8691-4CF7-BECB-349FD78872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Guillevic</dc:creator>
  <cp:keywords/>
  <dc:description/>
  <cp:lastModifiedBy>NINEZA, Navalo</cp:lastModifiedBy>
  <cp:revision>0</cp:revision>
  <dcterms:created xsi:type="dcterms:W3CDTF">2006-09-16T00:00:00Z</dcterms:created>
  <dcterms:modified xsi:type="dcterms:W3CDTF">2025-10-17T10:43:10Z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0x010100A054E23CC720224AB55CD5109E0645C0004DA5A7F9CC1A1449BD7F4E4FD1658182</vt:lpwstr>
  </property>
  <property fmtid="{D5CDD505-2E9C-101B-9397-08002B2CF9AE}" pid="3" name="Document_Language">
    <vt:lpwstr>6;#FR|e5b11214-e6fc-4287-b1cb-b050c041462c</vt:lpwstr>
  </property>
  <property fmtid="{D5CDD505-2E9C-101B-9397-08002B2CF9AE}" pid="4" name="Country">
    <vt:lpwstr>1;#BDI|6a9dcac3-72aa-4e48-8d07-6a290ee11ae9</vt:lpwstr>
  </property>
  <property fmtid="{D5CDD505-2E9C-101B-9397-08002B2CF9AE}" pid="5" name="_dlc_DocIdItemGuid">
    <vt:lpwstr>c764ce77-39af-45d2-b15b-415c21d70b93</vt:lpwstr>
  </property>
  <property fmtid="{D5CDD505-2E9C-101B-9397-08002B2CF9AE}" pid="6" name="MediaServiceImageTags">
    <vt:lpwstr/>
  </property>
  <property fmtid="{D5CDD505-2E9C-101B-9397-08002B2CF9AE}" pid="7" name="l9d65098618b4a8fbbe87718e7187e6b">
    <vt:lpwstr/>
  </property>
  <property fmtid="{D5CDD505-2E9C-101B-9397-08002B2CF9AE}" pid="8" name="Document_Type">
    <vt:lpwstr/>
  </property>
  <property fmtid="{D5CDD505-2E9C-101B-9397-08002B2CF9AE}" pid="9" name="Document_Status">
    <vt:lpwstr/>
  </property>
  <property fmtid="{D5CDD505-2E9C-101B-9397-08002B2CF9AE}" pid="10" name="Contract_reference">
    <vt:lpwstr/>
  </property>
  <property fmtid="{D5CDD505-2E9C-101B-9397-08002B2CF9AE}" pid="11" name="Project_code">
    <vt:lpwstr/>
  </property>
  <property fmtid="{D5CDD505-2E9C-101B-9397-08002B2CF9AE}" pid="12" name="e2b781e9cad840cd89b90f5a7e989839">
    <vt:lpwstr/>
  </property>
</Properties>
</file>