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enabelbe.sharepoint.com/sites/BFA/Contracts/21_Marchés_Publics/BFA2300411_Resil_Koup/BFA23004-10151_Construction ou d’extensions  réhabilitations d’infrastructures/2_CSC/"/>
    </mc:Choice>
  </mc:AlternateContent>
  <xr:revisionPtr revIDLastSave="183" documentId="13_ncr:1_{B589CABC-7515-474B-9E78-C7A5AC7EF3CD}" xr6:coauthVersionLast="47" xr6:coauthVersionMax="47" xr10:uidLastSave="{AE65F524-EEE0-4FA3-9A5F-3F450502EC93}"/>
  <bookViews>
    <workbookView xWindow="-108" yWindow="-108" windowWidth="23256" windowHeight="12456" tabRatio="818" xr2:uid="{00000000-000D-0000-FFFF-FFFF00000000}"/>
  </bookViews>
  <sheets>
    <sheet name="CADRE DE DEVIS CME_Lot 1" sheetId="12" r:id="rId1"/>
    <sheet name="Feuil3" sheetId="8" state="hidden" r:id="rId2"/>
    <sheet name="MTX" sheetId="7" state="hidden" r:id="rId3"/>
  </sheets>
  <definedNames>
    <definedName name="_xlnm.Print_Titles" localSheetId="0">'CADRE DE DEVIS CME_Lot 1'!$5:$5</definedName>
    <definedName name="_xlnm.Print_Area" localSheetId="0">'CADRE DE DEVIS CME_Lot 1'!$A$1:$F$314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4" i="12" l="1"/>
  <c r="F172" i="12"/>
  <c r="F158" i="12"/>
  <c r="F156" i="12"/>
  <c r="F155" i="12"/>
  <c r="F144" i="12"/>
  <c r="F119" i="12"/>
  <c r="F118" i="12"/>
  <c r="F107" i="12"/>
  <c r="F94" i="12"/>
  <c r="F85" i="12"/>
  <c r="F78" i="12"/>
  <c r="F62" i="12"/>
  <c r="F47" i="12"/>
  <c r="F22" i="12"/>
  <c r="F15" i="12"/>
  <c r="F11" i="12"/>
  <c r="F12" i="12"/>
  <c r="F46" i="12"/>
  <c r="F115" i="12" l="1"/>
  <c r="F169" i="12"/>
  <c r="F221" i="12" l="1"/>
  <c r="F242" i="12"/>
  <c r="F278" i="12"/>
  <c r="D154" i="12"/>
  <c r="F113" i="12"/>
  <c r="F82" i="12" l="1"/>
  <c r="F83" i="12"/>
  <c r="F84" i="12"/>
  <c r="F44" i="12"/>
  <c r="F45" i="12"/>
  <c r="D43" i="12" l="1"/>
  <c r="F310" i="12" l="1"/>
  <c r="F28" i="12" l="1"/>
  <c r="F41" i="12" l="1"/>
  <c r="D61" i="12" l="1"/>
  <c r="D31" i="12"/>
  <c r="F154" i="12" l="1"/>
  <c r="F150" i="12"/>
  <c r="F149" i="12"/>
  <c r="F148" i="12"/>
  <c r="D140" i="12"/>
  <c r="D139" i="12"/>
  <c r="F139" i="12" s="1"/>
  <c r="D138" i="12"/>
  <c r="D137" i="12"/>
  <c r="D142" i="12" s="1"/>
  <c r="F142" i="12" s="1"/>
  <c r="F143" i="12"/>
  <c r="F135" i="12"/>
  <c r="F134" i="12"/>
  <c r="F133" i="12"/>
  <c r="F132" i="12"/>
  <c r="F127" i="12"/>
  <c r="F126" i="12"/>
  <c r="F125" i="12"/>
  <c r="F151" i="12" l="1"/>
  <c r="F128" i="12"/>
  <c r="F140" i="12"/>
  <c r="D141" i="12"/>
  <c r="F141" i="12" s="1"/>
  <c r="F137" i="12"/>
  <c r="F138" i="12"/>
  <c r="F117" i="12" l="1"/>
  <c r="F116" i="12"/>
  <c r="F114" i="12"/>
  <c r="F112" i="12"/>
  <c r="F111" i="12"/>
  <c r="F106" i="12"/>
  <c r="F105" i="12"/>
  <c r="F104" i="12"/>
  <c r="F103" i="12"/>
  <c r="F102" i="12"/>
  <c r="F202" i="12"/>
  <c r="F203" i="12"/>
  <c r="F204" i="12"/>
  <c r="F208" i="12"/>
  <c r="F209" i="12"/>
  <c r="F213" i="12"/>
  <c r="F214" i="12"/>
  <c r="F215" i="12"/>
  <c r="F216" i="12"/>
  <c r="F217" i="12"/>
  <c r="F218" i="12"/>
  <c r="F219" i="12"/>
  <c r="F220" i="12"/>
  <c r="F225" i="12"/>
  <c r="F226" i="12"/>
  <c r="F227" i="12"/>
  <c r="F228" i="12"/>
  <c r="F229" i="12"/>
  <c r="F230" i="12"/>
  <c r="F231" i="12"/>
  <c r="F235" i="12"/>
  <c r="F236" i="12"/>
  <c r="F240" i="12"/>
  <c r="F241" i="12"/>
  <c r="F243" i="12"/>
  <c r="F247" i="12"/>
  <c r="F249" i="12"/>
  <c r="F250" i="12"/>
  <c r="F248" i="12"/>
  <c r="F257" i="12"/>
  <c r="F258" i="12"/>
  <c r="F259" i="12"/>
  <c r="F260" i="12"/>
  <c r="F261" i="12"/>
  <c r="F262" i="12"/>
  <c r="F263" i="12"/>
  <c r="F267" i="12"/>
  <c r="F268" i="12"/>
  <c r="F269" i="12"/>
  <c r="F273" i="12"/>
  <c r="F274" i="12"/>
  <c r="F275" i="12"/>
  <c r="F276" i="12"/>
  <c r="F277" i="12"/>
  <c r="F284" i="12"/>
  <c r="F285" i="12"/>
  <c r="F298" i="12"/>
  <c r="F299" i="12"/>
  <c r="F300" i="12"/>
  <c r="F301" i="12"/>
  <c r="F302" i="12"/>
  <c r="F303" i="12"/>
  <c r="F304" i="12"/>
  <c r="F305" i="12"/>
  <c r="F306" i="12"/>
  <c r="F307" i="12"/>
  <c r="F308" i="12"/>
  <c r="F309" i="12"/>
  <c r="D164" i="12"/>
  <c r="F164" i="12" s="1"/>
  <c r="F165" i="12"/>
  <c r="D166" i="12"/>
  <c r="F166" i="12" s="1"/>
  <c r="D167" i="12"/>
  <c r="F167" i="12" s="1"/>
  <c r="D168" i="12"/>
  <c r="F168" i="12" s="1"/>
  <c r="F170" i="12"/>
  <c r="F171" i="12"/>
  <c r="F88" i="12"/>
  <c r="F89" i="12"/>
  <c r="F90" i="12"/>
  <c r="F91" i="12"/>
  <c r="F92" i="12"/>
  <c r="F93" i="12"/>
  <c r="F81" i="12"/>
  <c r="F65" i="12"/>
  <c r="F66" i="12"/>
  <c r="F67" i="12"/>
  <c r="F68" i="12"/>
  <c r="F69" i="12"/>
  <c r="F70" i="12"/>
  <c r="F71" i="12"/>
  <c r="F72" i="12"/>
  <c r="F73" i="12"/>
  <c r="F74" i="12"/>
  <c r="F75" i="12"/>
  <c r="F76" i="12"/>
  <c r="F77" i="12"/>
  <c r="F50" i="12"/>
  <c r="F51" i="12"/>
  <c r="F52" i="12"/>
  <c r="F53" i="12"/>
  <c r="F54" i="12"/>
  <c r="F55" i="12"/>
  <c r="F56" i="12"/>
  <c r="F57" i="12"/>
  <c r="F58" i="12"/>
  <c r="F59" i="12"/>
  <c r="F60" i="12"/>
  <c r="F61" i="12"/>
  <c r="F26" i="12"/>
  <c r="F27" i="12"/>
  <c r="F29" i="12"/>
  <c r="F30" i="12"/>
  <c r="F31" i="12"/>
  <c r="F32" i="12"/>
  <c r="F33" i="12"/>
  <c r="F34" i="12"/>
  <c r="F36" i="12"/>
  <c r="F37" i="12"/>
  <c r="F38" i="12"/>
  <c r="F39" i="12"/>
  <c r="F40" i="12"/>
  <c r="F42" i="12"/>
  <c r="F43" i="12"/>
  <c r="F16" i="12"/>
  <c r="F17" i="12"/>
  <c r="F18" i="12"/>
  <c r="F19" i="12"/>
  <c r="F20" i="12"/>
  <c r="F21" i="12"/>
  <c r="F291" i="12"/>
  <c r="F292" i="12"/>
  <c r="F293" i="12"/>
  <c r="F294" i="12"/>
  <c r="F196" i="12"/>
  <c r="F195" i="12"/>
  <c r="F194" i="12"/>
  <c r="F193" i="12"/>
  <c r="F192" i="12"/>
  <c r="F191" i="12"/>
  <c r="F190" i="12"/>
  <c r="F189" i="12"/>
  <c r="F188" i="12"/>
  <c r="F187" i="12"/>
  <c r="F186" i="12"/>
  <c r="F185" i="12"/>
  <c r="F184" i="12"/>
  <c r="F183" i="12"/>
  <c r="F182" i="12"/>
  <c r="F181" i="12"/>
  <c r="F180" i="12"/>
  <c r="F179" i="12"/>
  <c r="F178" i="12"/>
  <c r="F177" i="12"/>
  <c r="F176" i="12"/>
  <c r="F175" i="12"/>
  <c r="Q57" i="12"/>
  <c r="G7" i="7"/>
  <c r="E7" i="7"/>
  <c r="D14" i="7"/>
  <c r="L14" i="7"/>
  <c r="D13" i="7"/>
  <c r="K13" i="7" s="1"/>
  <c r="J14" i="7"/>
  <c r="K14" i="7"/>
  <c r="L13" i="7"/>
  <c r="J13" i="7"/>
  <c r="E15" i="7"/>
  <c r="G69" i="7"/>
  <c r="F15" i="7"/>
  <c r="G14" i="7"/>
  <c r="F14" i="7"/>
  <c r="E14" i="7"/>
  <c r="G13" i="7"/>
  <c r="G17" i="7"/>
  <c r="G18" i="7" s="1"/>
  <c r="H12" i="7"/>
  <c r="H17" i="7" s="1"/>
  <c r="H18" i="7" s="1"/>
  <c r="F7" i="7"/>
  <c r="F10" i="7"/>
  <c r="F11" i="7"/>
  <c r="D4" i="8"/>
  <c r="F4" i="8"/>
  <c r="D3" i="8"/>
  <c r="F3" i="8"/>
  <c r="H8" i="7"/>
  <c r="H10" i="7"/>
  <c r="H11" i="7"/>
  <c r="C11" i="8"/>
  <c r="F2" i="8"/>
  <c r="F5" i="8" s="1"/>
  <c r="G6" i="7" s="1"/>
  <c r="G10" i="7" s="1"/>
  <c r="G11" i="7" s="1"/>
  <c r="D2" i="8"/>
  <c r="D12" i="7"/>
  <c r="D7" i="7"/>
  <c r="D9" i="7"/>
  <c r="K9" i="7" s="1"/>
  <c r="D6" i="7"/>
  <c r="K6" i="7" s="1"/>
  <c r="K10" i="7" s="1"/>
  <c r="K11" i="7" s="1"/>
  <c r="D16" i="7"/>
  <c r="L16" i="7" s="1"/>
  <c r="D15" i="7"/>
  <c r="L15" i="7" s="1"/>
  <c r="D8" i="7"/>
  <c r="L8" i="7" s="1"/>
  <c r="J8" i="7"/>
  <c r="L9" i="7"/>
  <c r="G9" i="7"/>
  <c r="J9" i="7"/>
  <c r="L7" i="7"/>
  <c r="J7" i="7"/>
  <c r="K7" i="7"/>
  <c r="K15" i="7"/>
  <c r="J12" i="7"/>
  <c r="J17" i="7" s="1"/>
  <c r="J18" i="7" s="1"/>
  <c r="K12" i="7"/>
  <c r="K17" i="7" s="1"/>
  <c r="K18" i="7" s="1"/>
  <c r="K19" i="7" s="1"/>
  <c r="L12" i="7"/>
  <c r="L17" i="7" s="1"/>
  <c r="L18" i="7" s="1"/>
  <c r="H19" i="7" l="1"/>
  <c r="D5" i="8"/>
  <c r="E8" i="7" s="1"/>
  <c r="E10" i="7"/>
  <c r="E11" i="7" s="1"/>
  <c r="F222" i="12"/>
  <c r="F279" i="12"/>
  <c r="F311" i="12"/>
  <c r="G19" i="7"/>
  <c r="K16" i="7"/>
  <c r="J16" i="7"/>
  <c r="F16" i="7"/>
  <c r="F17" i="7" s="1"/>
  <c r="F18" i="7" s="1"/>
  <c r="F19" i="7" s="1"/>
  <c r="L6" i="7"/>
  <c r="L10" i="7" s="1"/>
  <c r="L11" i="7" s="1"/>
  <c r="L19" i="7" s="1"/>
  <c r="J6" i="7"/>
  <c r="J10" i="7" s="1"/>
  <c r="J11" i="7" s="1"/>
  <c r="J19" i="7" s="1"/>
  <c r="E16" i="7"/>
  <c r="E17" i="7" s="1"/>
  <c r="E18" i="7" s="1"/>
  <c r="E19" i="7" s="1"/>
  <c r="K8" i="7"/>
  <c r="F244" i="12"/>
  <c r="F286" i="12"/>
  <c r="F161" i="12"/>
  <c r="F237" i="12"/>
  <c r="F270" i="12"/>
  <c r="F210" i="12"/>
  <c r="F232" i="12"/>
  <c r="F205" i="12"/>
  <c r="F197" i="12"/>
  <c r="F264" i="12"/>
  <c r="F251" i="12"/>
  <c r="F295" i="12"/>
  <c r="F281" i="12" l="1"/>
  <c r="F253" i="12"/>
  <c r="F28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 authorId="0" shapeId="0" xr:uid="{00000000-0006-0000-0200-000001000000}">
      <text>
        <r>
          <rPr>
            <b/>
            <sz val="9"/>
            <color indexed="81"/>
            <rFont val="Tahoma"/>
            <family val="2"/>
          </rPr>
          <t>user:</t>
        </r>
        <r>
          <rPr>
            <sz val="9"/>
            <color indexed="81"/>
            <rFont val="Tahoma"/>
            <family val="2"/>
          </rPr>
          <t xml:space="preserve">
0,222</t>
        </r>
      </text>
    </comment>
    <comment ref="E1" authorId="0" shapeId="0" xr:uid="{00000000-0006-0000-0200-000002000000}">
      <text>
        <r>
          <rPr>
            <b/>
            <sz val="9"/>
            <color indexed="81"/>
            <rFont val="Tahoma"/>
            <family val="2"/>
          </rPr>
          <t>user:</t>
        </r>
        <r>
          <rPr>
            <sz val="9"/>
            <color indexed="81"/>
            <rFont val="Tahoma"/>
            <family val="2"/>
          </rPr>
          <t xml:space="preserve">
0,395</t>
        </r>
      </text>
    </comment>
    <comment ref="F1" authorId="0" shapeId="0" xr:uid="{00000000-0006-0000-0200-000003000000}">
      <text>
        <r>
          <rPr>
            <b/>
            <sz val="9"/>
            <color indexed="81"/>
            <rFont val="Tahoma"/>
            <family val="2"/>
          </rPr>
          <t>user:</t>
        </r>
        <r>
          <rPr>
            <sz val="9"/>
            <color indexed="81"/>
            <rFont val="Tahoma"/>
            <family val="2"/>
          </rPr>
          <t xml:space="preserve">
0,617</t>
        </r>
      </text>
    </comment>
    <comment ref="G1" authorId="0" shapeId="0" xr:uid="{00000000-0006-0000-0200-000004000000}">
      <text>
        <r>
          <rPr>
            <b/>
            <sz val="9"/>
            <color indexed="81"/>
            <rFont val="Tahoma"/>
            <family val="2"/>
          </rPr>
          <t>user:</t>
        </r>
        <r>
          <rPr>
            <sz val="9"/>
            <color indexed="81"/>
            <rFont val="Tahoma"/>
            <family val="2"/>
          </rPr>
          <t xml:space="preserve">
0,888</t>
        </r>
      </text>
    </comment>
    <comment ref="H1" authorId="0" shapeId="0" xr:uid="{00000000-0006-0000-0200-000005000000}">
      <text>
        <r>
          <rPr>
            <b/>
            <sz val="9"/>
            <color indexed="81"/>
            <rFont val="Tahoma"/>
            <family val="2"/>
          </rPr>
          <t>user:</t>
        </r>
        <r>
          <rPr>
            <sz val="9"/>
            <color indexed="81"/>
            <rFont val="Tahoma"/>
            <family val="2"/>
          </rPr>
          <t xml:space="preserve">
1,208</t>
        </r>
      </text>
    </comment>
  </commentList>
</comments>
</file>

<file path=xl/sharedStrings.xml><?xml version="1.0" encoding="utf-8"?>
<sst xmlns="http://schemas.openxmlformats.org/spreadsheetml/2006/main" count="760" uniqueCount="519">
  <si>
    <t xml:space="preserve"> DEVIS QUANTITATIF ET ESTIMATIF DES TRAVAUX</t>
  </si>
  <si>
    <t>N°</t>
  </si>
  <si>
    <t>Désignation des ouvrages</t>
  </si>
  <si>
    <t>ens</t>
  </si>
  <si>
    <t>Sous total 1</t>
  </si>
  <si>
    <t>TERRASSEMENTS GENERAUX</t>
  </si>
  <si>
    <t xml:space="preserve"> </t>
  </si>
  <si>
    <t>m³</t>
  </si>
  <si>
    <t>BETONS NON ARMES ET BETONS ARMES</t>
  </si>
  <si>
    <t>3.1</t>
  </si>
  <si>
    <t>3.2</t>
  </si>
  <si>
    <t>Sous total 3</t>
  </si>
  <si>
    <t>4.1</t>
  </si>
  <si>
    <t>m²</t>
  </si>
  <si>
    <t>ml</t>
  </si>
  <si>
    <t>Sous total 4</t>
  </si>
  <si>
    <t>u</t>
  </si>
  <si>
    <t>Sous total 5</t>
  </si>
  <si>
    <t>7.1</t>
  </si>
  <si>
    <t>Sous total 7</t>
  </si>
  <si>
    <t>PEINTURE ET FAUX PLAFOND</t>
  </si>
  <si>
    <t>9.1</t>
  </si>
  <si>
    <t>9.2</t>
  </si>
  <si>
    <t>9.4</t>
  </si>
  <si>
    <t>Sous total 9</t>
  </si>
  <si>
    <t>ELECTRICITE ET CLIMATISATION</t>
  </si>
  <si>
    <t>10.1</t>
  </si>
  <si>
    <t>10.2</t>
  </si>
  <si>
    <t>10.4</t>
  </si>
  <si>
    <t>Sous total 10</t>
  </si>
  <si>
    <t>Sous total 11</t>
  </si>
  <si>
    <t>ETANCHEITE</t>
  </si>
  <si>
    <t>Sous total 6</t>
  </si>
  <si>
    <t>6.1</t>
  </si>
  <si>
    <t>Sous total 8</t>
  </si>
  <si>
    <t>REVETEMENTS SCELLES ET COLLES</t>
  </si>
  <si>
    <t>7.2</t>
  </si>
  <si>
    <t>10.5</t>
  </si>
  <si>
    <t>8.1</t>
  </si>
  <si>
    <t>10.6</t>
  </si>
  <si>
    <t>4.2</t>
  </si>
  <si>
    <t>Qtités</t>
  </si>
  <si>
    <t>Utés</t>
  </si>
  <si>
    <t>P. Unitaires</t>
  </si>
  <si>
    <t>P. Total</t>
  </si>
  <si>
    <t>Raccordement et calfeutrement des ouvertures</t>
  </si>
  <si>
    <t>10.3</t>
  </si>
  <si>
    <t>Excavation des fouilles en rigole</t>
  </si>
  <si>
    <t>Excavation des fouilles en puits</t>
  </si>
  <si>
    <t>2.1</t>
  </si>
  <si>
    <t>2.4</t>
  </si>
  <si>
    <t>2.5</t>
  </si>
  <si>
    <t>Sous total 2</t>
  </si>
  <si>
    <t>10.7</t>
  </si>
  <si>
    <t>10.8</t>
  </si>
  <si>
    <t>10.9</t>
  </si>
  <si>
    <t>10.10</t>
  </si>
  <si>
    <t>10.11</t>
  </si>
  <si>
    <t>2.3</t>
  </si>
  <si>
    <t>TOTAL GENERAL</t>
  </si>
  <si>
    <t>2.6</t>
  </si>
  <si>
    <t>11.1</t>
  </si>
  <si>
    <t>11.2</t>
  </si>
  <si>
    <t>MENUISERIE ALUMINIUM - BOIS - METALLIQUE</t>
  </si>
  <si>
    <t>Fourniture et mise en place d'un circuit de terre (câblette en cuivre S= 29 mm²) en fond de fouille, et relié aux éléments conducteurs de courant</t>
  </si>
  <si>
    <t>ASSAINISSEMENT ET PLOMBERIE SANITAIRE</t>
  </si>
  <si>
    <t>7.4</t>
  </si>
  <si>
    <t>Interrupteur simple allumage mosaïc de chez LEGRAND</t>
  </si>
  <si>
    <t>Prise de courant 2P+T étanche type plexo de chez LEGRAND</t>
  </si>
  <si>
    <t>Applique sanitaire</t>
  </si>
  <si>
    <t>10.13</t>
  </si>
  <si>
    <t>10.14</t>
  </si>
  <si>
    <t>10.15</t>
  </si>
  <si>
    <t>10.17</t>
  </si>
  <si>
    <t>10.18</t>
  </si>
  <si>
    <t xml:space="preserve">Prise de courant 2P+T type mosaïc de chez LEGRAND </t>
  </si>
  <si>
    <t>9.5</t>
  </si>
  <si>
    <t>Interrupteur  va et vient mosaïc de chez LEGRAND</t>
  </si>
  <si>
    <t>4.3</t>
  </si>
  <si>
    <t>Interrupteur simple allumage  étanche de chez LEGRAND</t>
  </si>
  <si>
    <t>Maçonnerie d'agglos creux de 15 x 20 x 40</t>
  </si>
  <si>
    <t>9.6</t>
  </si>
  <si>
    <t>Spot lumineux de type led</t>
  </si>
  <si>
    <t>4.6</t>
  </si>
  <si>
    <t>Maçonnerie d'agglos creux de 20 x 20 x 40</t>
  </si>
  <si>
    <t>Ruban led</t>
  </si>
  <si>
    <t>4.7</t>
  </si>
  <si>
    <t>11.3</t>
  </si>
  <si>
    <t>Ft</t>
  </si>
  <si>
    <t>Interrupteur double allumage mosaïc de chez LEGRAND</t>
  </si>
  <si>
    <t>10.12</t>
  </si>
  <si>
    <t>10.16</t>
  </si>
  <si>
    <t>Suspension lumineuse design</t>
  </si>
  <si>
    <t>10.19</t>
  </si>
  <si>
    <t>10.20</t>
  </si>
  <si>
    <t>10.21</t>
  </si>
  <si>
    <t>Ens</t>
  </si>
  <si>
    <t>10.22</t>
  </si>
  <si>
    <t>Borne de jardin solaire</t>
  </si>
  <si>
    <t>4.4</t>
  </si>
  <si>
    <t>4.5</t>
  </si>
  <si>
    <t>9.7</t>
  </si>
  <si>
    <t>11.4</t>
  </si>
  <si>
    <t>AMENAGEMENTS PAYSAGERS</t>
  </si>
  <si>
    <t>4.8</t>
  </si>
  <si>
    <t>TOTAL</t>
  </si>
  <si>
    <t>Maçonnerie d'agglos pleins de 10 x 20 x 40</t>
  </si>
  <si>
    <t>Peinture acrylique lavable sur enduit de lissage</t>
  </si>
  <si>
    <t xml:space="preserve">CHARPENTE - COUVERTURE </t>
  </si>
  <si>
    <t xml:space="preserve">Fourniture et pose de pannes métalliques en IPN 80 y compris fixation sur platines et application de 02 couches de peinture anti-rouille </t>
  </si>
  <si>
    <t>9.8</t>
  </si>
  <si>
    <t>DEVIS QUANTITATIF DES MATERIAUX</t>
  </si>
  <si>
    <t>BATIMENT</t>
  </si>
  <si>
    <t>NIVEAU</t>
  </si>
  <si>
    <t>PARTIE D'OUVRAGE</t>
  </si>
  <si>
    <t>BETON</t>
  </si>
  <si>
    <t>QUANTITE D'ACIER (Kg)</t>
  </si>
  <si>
    <t>CIMENT</t>
  </si>
  <si>
    <t>SABLE</t>
  </si>
  <si>
    <t>GRAVIER</t>
  </si>
  <si>
    <t>m3</t>
  </si>
  <si>
    <t>HA6</t>
  </si>
  <si>
    <t>HA8</t>
  </si>
  <si>
    <t>HA10</t>
  </si>
  <si>
    <t>HA12</t>
  </si>
  <si>
    <t>HA14</t>
  </si>
  <si>
    <t>Tonnes</t>
  </si>
  <si>
    <t>ADMINISTRATION</t>
  </si>
  <si>
    <t>FONDATION</t>
  </si>
  <si>
    <t>Semelles isolées</t>
  </si>
  <si>
    <t>Longrines</t>
  </si>
  <si>
    <t>Potelets</t>
  </si>
  <si>
    <t>TOTAL BRUT FONDATION</t>
  </si>
  <si>
    <t>TOTAL AVEC MARGE DE 10%</t>
  </si>
  <si>
    <t>PLANCHER HAUT RDC/ TOITURE</t>
  </si>
  <si>
    <t>Poteaux</t>
  </si>
  <si>
    <t xml:space="preserve">Chainages </t>
  </si>
  <si>
    <t xml:space="preserve">Poutres </t>
  </si>
  <si>
    <t>Dalle</t>
  </si>
  <si>
    <t>TOTAL PH RDC</t>
  </si>
  <si>
    <t>LOGEMENT A</t>
  </si>
  <si>
    <t>LOGEMENT B</t>
  </si>
  <si>
    <t>Chainahe</t>
  </si>
  <si>
    <t>LABORATOIRE</t>
  </si>
  <si>
    <t>TOTAL GENERAL AVEC MARGE DE 10%</t>
  </si>
  <si>
    <t>Dallage</t>
  </si>
  <si>
    <t>Désignations</t>
  </si>
  <si>
    <t>Nombres</t>
  </si>
  <si>
    <t>HA16</t>
  </si>
  <si>
    <t>Se1</t>
  </si>
  <si>
    <t>Se2</t>
  </si>
  <si>
    <t>Se2A</t>
  </si>
  <si>
    <t>Acrotère/Appui de baie et tôle</t>
  </si>
  <si>
    <t>Longrines/Chainage bas</t>
  </si>
  <si>
    <t>TOTAL ADMINISTRATION</t>
  </si>
  <si>
    <t>Fourniture et pose d'un ensemble de fourreautage et filerie encastré y compris coffret, boîtes de dérivation, boîtes d'encastrement, les amenées d'énergie au droit des interrupteurs, d'appareils d'éclairage, de prises de courant, de climatisation et ventilation  etc. compris toute sujétion pour la réalisation complète des installations électriques du bâtiment</t>
  </si>
  <si>
    <t>Bouton poussoir mosaïc de chez LEGRAND</t>
  </si>
  <si>
    <t>Prise télévision mosaïc de chez Legrand</t>
  </si>
  <si>
    <t>Applique murale décorative Etanche</t>
  </si>
  <si>
    <t>Hotte aspirante y compris conduit, accessoires et toutes sujétions de pose</t>
  </si>
  <si>
    <t>Extracteur d'air y compris conduit, accessoires et toutes sujétions de pose</t>
  </si>
  <si>
    <t>Climatiseur split system de 3CV inverter y compris disait, liaisons frigorifique, liaisons électriques, évacuation des eaux de condensat, protection anti-vol de l'unité extérieur et toute sujétion</t>
  </si>
  <si>
    <t>Climatiseur split system de 2CV inverter y compris disait, liaisons frigorifique, liaisons électriques, évacuation des eaux de condensat, protection anti-vol de l'unité extérieur et toute sujétion</t>
  </si>
  <si>
    <t>Climatiseur split system de 1,5CV inverter y compris disait, liaisons frigorifique, liaisons électriques, évacuation des eaux de condensat, protection anti-vol de l'unité extérieur et toute sujétion</t>
  </si>
  <si>
    <t>Climatiseur split system de 1CV inverter y compris disait, liaisons frigorifique, liaisons électriques, évacuation des eaux de condensat, protection anti-vol de l'unité extérieur et toute sujétion</t>
  </si>
  <si>
    <t>Remblai sans apport à compacter par couches successives de 20 cm d'épaisseur, compacté à 95% de l'OPM en fondation,pour comblement des fouilles en excavation des semelles isolées et toutes sujétions de mise en œuvre</t>
  </si>
  <si>
    <t>Remblai avec apport en terre latéritique à compacter par couches successives de 20 cm d'épaisseur, compacté à 95% de l'OPM en fondation,pour comblement des fouilles en excavation des semelles isolées et toutes sujétions de mise en œuvre</t>
  </si>
  <si>
    <t>Maçonnerie d'agglos creux de 10 x 20 x 40</t>
  </si>
  <si>
    <t>Carreaux grès cérame ordinaire 60x60 pour sol y compris plinthes</t>
  </si>
  <si>
    <t>Enduit intérieur lissé sur mur</t>
  </si>
  <si>
    <t>Enduit plastique type marmorex sur enduit extérieur</t>
  </si>
  <si>
    <t>Peinture vinylique sur sous face dalle</t>
  </si>
  <si>
    <t>Faux plafond en staff lisse</t>
  </si>
  <si>
    <t>Peinture vinylique sur faux plafond en staff lisse</t>
  </si>
  <si>
    <t>Dalle acoustique en laine minérale</t>
  </si>
  <si>
    <t>5.1</t>
  </si>
  <si>
    <t>5.2</t>
  </si>
  <si>
    <t>5.3</t>
  </si>
  <si>
    <t>5.4</t>
  </si>
  <si>
    <t>5.5</t>
  </si>
  <si>
    <t>5.6</t>
  </si>
  <si>
    <t>5.7</t>
  </si>
  <si>
    <t>5.8</t>
  </si>
  <si>
    <t>5.9</t>
  </si>
  <si>
    <t>5.10</t>
  </si>
  <si>
    <t>5.11</t>
  </si>
  <si>
    <t>5.12</t>
  </si>
  <si>
    <t>5.13</t>
  </si>
  <si>
    <t>7.5</t>
  </si>
  <si>
    <t>8.1.1</t>
  </si>
  <si>
    <t>2.7</t>
  </si>
  <si>
    <t>3.1.1</t>
  </si>
  <si>
    <t>Fondations / infrastructures</t>
  </si>
  <si>
    <t xml:space="preserve">Béton de propreté dosé à 150 kg/m3  de CPA 45 de 5 cm d'épaisseur </t>
  </si>
  <si>
    <t xml:space="preserve">Film polyane avec large recouvrements sous tous les dallages, y compris lit de sable de 5 cm d'épaisseur sous aire de dallage </t>
  </si>
  <si>
    <t>3.1.2</t>
  </si>
  <si>
    <t>3.1.3</t>
  </si>
  <si>
    <t>3.1.4</t>
  </si>
  <si>
    <t>3.1.5</t>
  </si>
  <si>
    <t>3.1.6</t>
  </si>
  <si>
    <t>3.1.7</t>
  </si>
  <si>
    <t xml:space="preserve">Traitement préventif et curatif (sol extérieurs, structures murs périphériques,  structures murs de refends) au protocole SBPS/BPC-Termites 05 </t>
  </si>
  <si>
    <t>bétons - bétons armes en superstructure</t>
  </si>
  <si>
    <t>3.2.1</t>
  </si>
  <si>
    <t>Béton armé pour poteaux et raidisseurs verticaux  dosé à 350 kg/m3 de CPA 45 y compris coffrage, armatures et toutes sujétions</t>
  </si>
  <si>
    <t>Béton armé pour poutres dosé à 350 kg/m3 de CPA 45 y compris coffrage, armatures et toutes sujétions</t>
  </si>
  <si>
    <t>Réalisation de socle en béton non moulé pour placard en béton non armé</t>
  </si>
  <si>
    <t>3.2.2</t>
  </si>
  <si>
    <t>3.2.3</t>
  </si>
  <si>
    <t>3.2.4</t>
  </si>
  <si>
    <t>3.2.5</t>
  </si>
  <si>
    <t>3.2.6</t>
  </si>
  <si>
    <t>3.2.7</t>
  </si>
  <si>
    <t>3.2.8</t>
  </si>
  <si>
    <t>3.2.9</t>
  </si>
  <si>
    <t>3.2.10</t>
  </si>
  <si>
    <t>MACONNERIE - ENDUITS</t>
  </si>
  <si>
    <t>Flinkote sur enduit extérieur du soubassement</t>
  </si>
  <si>
    <t>2.8</t>
  </si>
  <si>
    <t>ELECTRICITE COURANT FORT</t>
  </si>
  <si>
    <t>10.1.1</t>
  </si>
  <si>
    <t>Sous total 10.1</t>
  </si>
  <si>
    <t>10.2.1</t>
  </si>
  <si>
    <t>10.2.2</t>
  </si>
  <si>
    <t>Sous total 10.2</t>
  </si>
  <si>
    <t>10.3.1</t>
  </si>
  <si>
    <t>Sous total 10.3</t>
  </si>
  <si>
    <t>Béton armé dosé à 350 kg/m3 de CPA 45 pour aire de dallage de 13 cm d'épaisseur y compris renfort sous dallage, y compris joint de retrait, joint de construction, arrêt de dallage, etc.</t>
  </si>
  <si>
    <t xml:space="preserve">Fourniture et pose de support en IPE 120  y compris fixation sur platines et application de 02 couches de peinture anti-rouille </t>
  </si>
  <si>
    <t>TOTAL GENERAL HT</t>
  </si>
  <si>
    <t>PROJET DE CONSTRUCTION D'UN CENTRE MERE-ENFANTS AU CSPS URBAIN DU SECTEUR 3 DE POUYTENGA</t>
  </si>
  <si>
    <t>Maçonnerie en agglos pleins de 20 cm d'épaisseur en soubassement suivant plans de fondations</t>
  </si>
  <si>
    <t>3.1.8</t>
  </si>
  <si>
    <t>4.9</t>
  </si>
  <si>
    <t>Joint de dilatation (vertical et horizontal) et de tassement avec du polystyrène expansé, feutre bitumineux et couvre joint en acier inoxydable</t>
  </si>
  <si>
    <t>4.10</t>
  </si>
  <si>
    <t>Maçonnerie d'agglos pleins de 15 x 20 x 40</t>
  </si>
  <si>
    <t>Maçonnerie de claustras</t>
  </si>
  <si>
    <t>4.11</t>
  </si>
  <si>
    <t>Enduit extérieur taloché vertical sur mur et sous face salle, y compris sur enduits et éléments décoratifs</t>
  </si>
  <si>
    <t>Carreaux grès cérame ordinaire 30x30 pour sol des toilettes, térrasses et coursives extérieures</t>
  </si>
  <si>
    <t>7.6</t>
  </si>
  <si>
    <t>Revêtement chape de ciment bouchardée</t>
  </si>
  <si>
    <t>Carreaux grès cérame ordinaire 20x 20 pour paillasses et banquettes</t>
  </si>
  <si>
    <t>Enduit extérieur taloché sur sous face dalle, paillasse/banquette</t>
  </si>
  <si>
    <t xml:space="preserve">Faïence 60x30 pour murs sur une hauteur de 2,2m  </t>
  </si>
  <si>
    <r>
      <rPr>
        <b/>
        <sz val="10"/>
        <rFont val="Bookman Old Style"/>
        <family val="1"/>
      </rPr>
      <t>CAV1</t>
    </r>
    <r>
      <rPr>
        <sz val="10"/>
        <rFont val="Bookman Old Style"/>
        <family val="1"/>
      </rPr>
      <t>: Chassis aluminium vitré de 120X100 à 02 battants identiques coulissants</t>
    </r>
  </si>
  <si>
    <r>
      <rPr>
        <b/>
        <sz val="10"/>
        <rFont val="Bookman Old Style"/>
        <family val="1"/>
      </rPr>
      <t>CAVCGMP1:</t>
    </r>
    <r>
      <rPr>
        <sz val="10"/>
        <rFont val="Bookman Old Style"/>
        <family val="1"/>
      </rPr>
      <t xml:space="preserve"> Chassis aluminium vitré de 120X170 à 02 battants identiques coulissants avec grille métallique de protection et grille anti-moustiques</t>
    </r>
  </si>
  <si>
    <r>
      <rPr>
        <b/>
        <sz val="10"/>
        <rFont val="Bookman Old Style"/>
        <family val="1"/>
      </rPr>
      <t>CAVCGMP2:</t>
    </r>
    <r>
      <rPr>
        <sz val="10"/>
        <rFont val="Bookman Old Style"/>
        <family val="1"/>
      </rPr>
      <t xml:space="preserve"> Chassis aluminium vitré de 150X170 à 02 battants identiques coulissants avec grille métallique de protection et grille anti-moustiques</t>
    </r>
  </si>
  <si>
    <r>
      <rPr>
        <b/>
        <sz val="10"/>
        <rFont val="Bookman Old Style"/>
        <family val="1"/>
      </rPr>
      <t>CAVCGMP3:</t>
    </r>
    <r>
      <rPr>
        <sz val="10"/>
        <rFont val="Bookman Old Style"/>
        <family val="1"/>
      </rPr>
      <t xml:space="preserve"> Chassis aluminium vitré de 120X100 à 02 battants identiques coulissants avec grille métallique de protection et grille anti-moustiques</t>
    </r>
  </si>
  <si>
    <r>
      <rPr>
        <b/>
        <sz val="10"/>
        <rFont val="Bookman Old Style"/>
        <family val="1"/>
      </rPr>
      <t>CAVCGMP4:</t>
    </r>
    <r>
      <rPr>
        <sz val="10"/>
        <rFont val="Bookman Old Style"/>
        <family val="1"/>
      </rPr>
      <t xml:space="preserve"> Chassis aluminium vitré de 60X60 à 02 battants identiques coulissants avec grille métallique de protection et grille anti-moustiques</t>
    </r>
  </si>
  <si>
    <r>
      <rPr>
        <b/>
        <sz val="10"/>
        <rFont val="Bookman Old Style"/>
        <family val="1"/>
      </rPr>
      <t>PBS1 :</t>
    </r>
    <r>
      <rPr>
        <sz val="10"/>
        <rFont val="Bookman Old Style"/>
        <family val="1"/>
      </rPr>
      <t xml:space="preserve"> Porte en bois stratifié de 90x220 à 01 battant </t>
    </r>
  </si>
  <si>
    <r>
      <rPr>
        <b/>
        <sz val="10"/>
        <rFont val="Bookman Old Style"/>
        <family val="1"/>
      </rPr>
      <t xml:space="preserve">PBS2 </t>
    </r>
    <r>
      <rPr>
        <sz val="10"/>
        <rFont val="Bookman Old Style"/>
        <family val="1"/>
      </rPr>
      <t>: Porte en bois stratifié de 120X220 à 02 battants identiques</t>
    </r>
  </si>
  <si>
    <r>
      <rPr>
        <b/>
        <sz val="10"/>
        <rFont val="Bookman Old Style"/>
        <family val="1"/>
      </rPr>
      <t>PMVGMP1 :</t>
    </r>
    <r>
      <rPr>
        <sz val="10"/>
        <rFont val="Bookman Old Style"/>
        <family val="1"/>
      </rPr>
      <t xml:space="preserve"> Porte métallique vitrée de 140x220 à 02 battants identiques y compris grille métallique de protection</t>
    </r>
  </si>
  <si>
    <r>
      <rPr>
        <b/>
        <sz val="10"/>
        <rFont val="Bookman Old Style"/>
        <family val="1"/>
      </rPr>
      <t>GC1 :</t>
    </r>
    <r>
      <rPr>
        <sz val="10"/>
        <rFont val="Bookman Old Style"/>
        <family val="1"/>
      </rPr>
      <t xml:space="preserve"> Garde corps de hauteur=1m, composé de main courante en tube rond Ø60 et grille décorative en fer forgé tel que précisé sur les plans</t>
    </r>
  </si>
  <si>
    <r>
      <rPr>
        <b/>
        <sz val="10"/>
        <rFont val="Bookman Old Style"/>
        <family val="1"/>
      </rPr>
      <t>PMVGMP2 :</t>
    </r>
    <r>
      <rPr>
        <sz val="10"/>
        <rFont val="Bookman Old Style"/>
        <family val="1"/>
      </rPr>
      <t xml:space="preserve"> Porte métallique vitrée de 150x220 à 02 battants inégaux de 90 et 60 y compris grille métallique de protection</t>
    </r>
  </si>
  <si>
    <r>
      <rPr>
        <b/>
        <sz val="10"/>
        <rFont val="Bookman Old Style"/>
        <family val="1"/>
      </rPr>
      <t>PMGP1 :</t>
    </r>
    <r>
      <rPr>
        <sz val="10"/>
        <rFont val="Bookman Old Style"/>
        <family val="1"/>
      </rPr>
      <t xml:space="preserve"> Porte métallique à grille de protection de 150x220 à 02 battants inégaux de 90 et 60</t>
    </r>
  </si>
  <si>
    <t>4.12</t>
  </si>
  <si>
    <t>7.7</t>
  </si>
  <si>
    <t>Briquettes cuite de parement pour murs</t>
  </si>
  <si>
    <t>Claustrat d'aération muni de grilles anti-animaux</t>
  </si>
  <si>
    <r>
      <rPr>
        <b/>
        <sz val="10"/>
        <rFont val="Bookman Old Style"/>
        <family val="1"/>
      </rPr>
      <t>BS1 :</t>
    </r>
    <r>
      <rPr>
        <sz val="10"/>
        <rFont val="Bookman Old Style"/>
        <family val="1"/>
      </rPr>
      <t xml:space="preserve"> Brise soleil métallique à perssiennes de 318x150 y compris support et toutes sujétions de fixation et de raccordement</t>
    </r>
  </si>
  <si>
    <r>
      <rPr>
        <b/>
        <sz val="10"/>
        <rFont val="Bookman Old Style"/>
        <family val="1"/>
      </rPr>
      <t>BS2 :</t>
    </r>
    <r>
      <rPr>
        <sz val="10"/>
        <rFont val="Bookman Old Style"/>
        <family val="1"/>
      </rPr>
      <t xml:space="preserve"> Brise soleil métallique à perssiennes de 290x135 y compris support et toutes sujétions de fixation et de raccordement</t>
    </r>
  </si>
  <si>
    <t>Peinture glycérophtalique sur menuiserie métallique et ouvrage métallique</t>
  </si>
  <si>
    <t>12.1</t>
  </si>
  <si>
    <t>12.2</t>
  </si>
  <si>
    <t>12.3</t>
  </si>
  <si>
    <t>12.4</t>
  </si>
  <si>
    <t>12.5</t>
  </si>
  <si>
    <t>12.6</t>
  </si>
  <si>
    <t>Aménagement des aires gazonnées comprenant la préparation du sol, l'apport et l'ameublissement de la terre végétale, la fertilisation, le gazon ornemental et toutes sujétions</t>
  </si>
  <si>
    <t>Aménagement des aires de jeux ou bacs à sable comprenant la préparation du sol, l'apport du sable fin et toutes sujétions</t>
  </si>
  <si>
    <t>Aménagement des patios et jardins minéraux comprenant la préparation du sol, l'apport du gravier/quartz concassé et toutes sujétions</t>
  </si>
  <si>
    <t>Bordure de blocage des aires aménagées</t>
  </si>
  <si>
    <t>Décapage de la terre végétale y compris abattage, déssouchage d'arbres sur l'emprise des ouvrages,  mise en dépôt, nivellement et toutes sujétions d'enlèvement hors site</t>
  </si>
  <si>
    <t xml:space="preserve">Set de 03 jarres/poteries décoratives minimum Ø70cm y compris couvercles </t>
  </si>
  <si>
    <t xml:space="preserve">Plantation d'arbuste ou plantes de taille moyenne de type moringa, attier, palmier cycas/américain, yucca, liane goïne, etc. de minimum 120cm de haut </t>
  </si>
  <si>
    <t>Jeux de plein air de type "cheval à bascule" de gabarit minimum de 100x80x60cm et toutes sujetions de pose</t>
  </si>
  <si>
    <t>Jeux de plein air de type "bascule" de gabarit minimum de 200x30x60cm et toutes sujetions de pose</t>
  </si>
  <si>
    <t>Jeux de plein air de type "tobogan" de gabarit minimum de 300x60x150cm et toutes sujetions de pose</t>
  </si>
  <si>
    <t>12.7</t>
  </si>
  <si>
    <t>12.8</t>
  </si>
  <si>
    <t>12.9</t>
  </si>
  <si>
    <t>12.10</t>
  </si>
  <si>
    <t>12.11</t>
  </si>
  <si>
    <t>12.12</t>
  </si>
  <si>
    <t>Implantation de l'ouvrage y compris annexes par un géométre agrée</t>
  </si>
  <si>
    <t>Fourniture et plantation d'arbre de type manguier, flamboyant, acacia macrostashya, neem, etc. de minimum 120cm de haut y compris protection</t>
  </si>
  <si>
    <t xml:space="preserve">Fourniture et plantation de massif floral ou plantes herbacées de type citronnelle, verveine, pourpier d’ornement, lantana, etc. de minimum 120cm de haut </t>
  </si>
  <si>
    <t>Sous total 12</t>
  </si>
  <si>
    <t>CLIMATISATION &amp; VENTILATION</t>
  </si>
  <si>
    <t>FF</t>
  </si>
  <si>
    <t xml:space="preserve">Fourniture, pose et mise à la terre générale par piquet de terre par câblette cuivre de 29 mm² pour la prise de terre des masses, y compris liaisons effectives de toutes les masses métalliques du bâtiment et liaison à la prise de terre du paratonnerre et toutes sujétions </t>
  </si>
  <si>
    <t>Fourniture et pose d'un ensemble de fourreautage en tube ICTA, filerie et cablerie encastré y compris boîtes de tirage, boîtes d'encastrement, les amenées d'énergie au droit des interrupteurs, d' appareils d'éclairage, de prises de courant, des appareils et appareillages de climatisation et ventilation  etc., y compris toute sujétion pour la réalisation complète des installations électriques intérieurs du batiment.</t>
  </si>
  <si>
    <t>Luminaire étanche type réglette 1x18W de Chez CHZ Lighting Technology ou équivalent</t>
  </si>
  <si>
    <t>Luminaire type réglette LED suspendue de 120cm de Chez CHZ Lighting Technology ou équivalent</t>
  </si>
  <si>
    <t>Luminaire type Hublot de Chez CHZ Lighting Technology ou équivalent</t>
  </si>
  <si>
    <t>Applique sanitaire de Chez CHZ Lighting Technology ou équivalent</t>
  </si>
  <si>
    <t>Luminaire type Spot LED 9W de Chez CHZ Lighting Technology ou équivalent</t>
  </si>
  <si>
    <t>Luminaire type Spot LED 6W de Chez CHZ Lighting Technology ou équivalent</t>
  </si>
  <si>
    <t>Projecteur solaire 100W de Chez CHZ Lighting Technology ou équivalent</t>
  </si>
  <si>
    <t>Fourniture et pose de bloc d'éclairage de sécurité  classe II à LED,  pictogramme suivant NFX08-003, fixation en encastré drapeau au plafond 45lm/W (BAES)</t>
  </si>
  <si>
    <t>Fourniture et pose de bloc d'éclairage d'ambiance classe II à LED, flux 360lm/W (BAEA)</t>
  </si>
  <si>
    <t>Mécanisme va-et-vient double allumage encastré type mosaic de Chez Legrand ou équivalent</t>
  </si>
  <si>
    <t>Mécanisme va-et-vient simple allumage encastré type mosaic de Chez Legrand ou équivalent</t>
  </si>
  <si>
    <t>Mécanisme étanche simple allumage encastré type mosaic de Chez Legrand ou équivalent</t>
  </si>
  <si>
    <t>Mécanisme simple allumage encastré type mosaic de Chez Legrand ou équivalent</t>
  </si>
  <si>
    <t>Bouton poussoir encastré type mosaic de Chez Legrand ou équivalent</t>
  </si>
  <si>
    <t xml:space="preserve">Prise de courant 2P+T encastré type mosaïc de chez LEGRAND </t>
  </si>
  <si>
    <t xml:space="preserve">Prise de courant 2P+T étanche encastré type mosaïc de chez LEGRAND </t>
  </si>
  <si>
    <t>10.1.2</t>
  </si>
  <si>
    <t>10.1.3</t>
  </si>
  <si>
    <t>10.1.4</t>
  </si>
  <si>
    <t>10.1.5</t>
  </si>
  <si>
    <t>10.1.6</t>
  </si>
  <si>
    <t>10.1.7</t>
  </si>
  <si>
    <t>Fourniture et pose de climatiseur split type Inverter ou similaire de 1 CV de Chez SHARP ou équivalent y compris tuyauterie et dismatic 20 A de Legrand, et support compresseur, fontionnement alterné dans le local technique, toutes sujétions de pose</t>
  </si>
  <si>
    <t>Fourniture et pose Climatiseur split 1,5CV Inverter de Chez SHARP ou équivalent y compris tuyauterie et dismatic 20 A de Legrand, et support compresseur et toutes sujétions de pose</t>
  </si>
  <si>
    <t>Fourniture et pose de Brasseur d’air type plafonnier y compris variateur de vitesse de Chez PANASONIC ou équivalent et toutes sujétions</t>
  </si>
  <si>
    <t>10.2.3</t>
  </si>
  <si>
    <t>Fourniture et pose d'extincteur au dioxyde de carbone C02 de 5 kg</t>
  </si>
  <si>
    <t>10.3.2</t>
  </si>
  <si>
    <t>1.1</t>
  </si>
  <si>
    <t>INSTALLATION DE CHANTIER &amp; TRAVAUX PREPARATOIRES</t>
  </si>
  <si>
    <t>Fourniture et plantation de haie vive de type épineux (Ziziphus mucronata ou phyllanthus) de minimum 70 cm de haut avec un espacement de 20cm</t>
  </si>
  <si>
    <t>ELECTRICITE COURANT FORT_COURANT ONDULE_CLIMATISATION ET VENTILATION_ELECTRICITE COURANT FAIBLE_SECURITE INCENDIE</t>
  </si>
  <si>
    <t>10.1.1.1</t>
  </si>
  <si>
    <t>Sous total 10.1.1</t>
  </si>
  <si>
    <t>AMENEE D'ENERGIE</t>
  </si>
  <si>
    <t>10.1.2.1</t>
  </si>
  <si>
    <t>10.1.2.2</t>
  </si>
  <si>
    <t>Sous total 10.1.2</t>
  </si>
  <si>
    <t>RESEAU ELECTRIQUE</t>
  </si>
  <si>
    <t>10.1.3.1</t>
  </si>
  <si>
    <t>10.1.3.2</t>
  </si>
  <si>
    <t>Sous total 10.1.3</t>
  </si>
  <si>
    <t>FOURNITURE ET POSE DES APPAREILS Y COMPRIS CONTRÔLE DE MISE EN FONCTIONNEMENT</t>
  </si>
  <si>
    <t>10.1.4.1</t>
  </si>
  <si>
    <t>Dalle LED carrée 60x60 - 35,2W de Chez CHZ Lighting Technology ou équivalent</t>
  </si>
  <si>
    <t>10.1.4.2</t>
  </si>
  <si>
    <t>10.1.4.3</t>
  </si>
  <si>
    <t>10.1.4.4</t>
  </si>
  <si>
    <t>10.1.4.5</t>
  </si>
  <si>
    <t>10.1.4.6</t>
  </si>
  <si>
    <t>10.1.4.7</t>
  </si>
  <si>
    <t>Sous total 10.1.4</t>
  </si>
  <si>
    <t>FOURNITURE ET POSE DE PETITS APPAREILLAGES ELECTRIQUES Y COMPRIS CONTRÔLE DE MISE EN FONCTIONNEMENT</t>
  </si>
  <si>
    <t>10.1.5.1</t>
  </si>
  <si>
    <t>10.1.5.2</t>
  </si>
  <si>
    <t>Sous total 10.1.5</t>
  </si>
  <si>
    <t>ECLAIRAGE DE SECURITE</t>
  </si>
  <si>
    <t>10.1.6.1</t>
  </si>
  <si>
    <t>10.1.6.2</t>
  </si>
  <si>
    <t>Sous total 10.1.6</t>
  </si>
  <si>
    <t>10.1.7.1</t>
  </si>
  <si>
    <t>10.1.7.2</t>
  </si>
  <si>
    <t>10.1.7.3</t>
  </si>
  <si>
    <t>Sous total 10.1.7</t>
  </si>
  <si>
    <t>COURANT ONDULE</t>
  </si>
  <si>
    <t xml:space="preserve">Fourniture et pose de prises de courant ondulé 2P+T encastré étanche type mosaïc de chez LEGRAND </t>
  </si>
  <si>
    <t>Fourniture et pose d'un onduleur Infosec 5000VA E3 PRO RT On Line rackable 4U, affichage LCD 5000VA ou équivalent. Autonomie jusqu'à 30 minutes, bornier, port usb et RS-232</t>
  </si>
  <si>
    <t>ELECTRICITE COURANT FAIBLE</t>
  </si>
  <si>
    <t xml:space="preserve">Cheminement courant faible - Informatique - Téléphone </t>
  </si>
  <si>
    <t>10.2.1.1</t>
  </si>
  <si>
    <t>Gaines, fileries, boitiers de dérivation et toutes autres sujétions pour réalisation du réseau courant faible (téléphone et Informatique) du bâtiment - y compris liaison armoire de Brassages diverses par câble RJ45 Cat. 6 y compris toutes sujétions</t>
  </si>
  <si>
    <t>10.2.1.2</t>
  </si>
  <si>
    <t>10.2.1.3</t>
  </si>
  <si>
    <t>Liaison Autocom - Armoire de Brassage par câble téléphonique multipaire et toutes sujétions (Fourniture et pose de câble téléphonique STY2 50 paires entre le coffret de brassage et l'autocom)</t>
  </si>
  <si>
    <t>10.2.1.4</t>
  </si>
  <si>
    <t>Fourniture et pose d'une armoire de Brassage 9U à baie vitrée conforme au descriptif et composé de :
* Panneaux de Brassage 24 ports
* Switch 24 ports RJ45
*  Bloc d'alimentation rackable
*  lot de cordons de brassage
* autres accessoires de raccordement et toutes sujétions</t>
  </si>
  <si>
    <t>10.2.1.5</t>
  </si>
  <si>
    <t>Fourniture et pose de postes téléphoniques analogiques à clavier numérique Panasonic ou équivalent</t>
  </si>
  <si>
    <t>10.2.1.6</t>
  </si>
  <si>
    <t>Sous total 10.2.1</t>
  </si>
  <si>
    <t>VIDEO-PROJECTEUR</t>
  </si>
  <si>
    <t>10.2.2.1</t>
  </si>
  <si>
    <t>Fourniture et pose de gaines, fileries, boitiers de dérivation, repartiteur divers et toutes autres sujétions</t>
  </si>
  <si>
    <t>10.2.2.2</t>
  </si>
  <si>
    <t>Fourniture et pose d'un vidéoprojecteur de 3000lm minimum, type XD280U de Mitsubishi ou équivalent y compris lampe de rechange, support de fixation plafonnier, télécommande et divers accessoires  et toutes autres sujétions</t>
  </si>
  <si>
    <t>10.2.2.3</t>
  </si>
  <si>
    <t>Fourniture et pose d'un tableau de projection Epson 200 x200 cm manuel  et toutes autres sujétions</t>
  </si>
  <si>
    <t>Sous total 10.2.2</t>
  </si>
  <si>
    <t>DETECTION INCENDIE</t>
  </si>
  <si>
    <t>10.2.3.1</t>
  </si>
  <si>
    <t>10.2.3.2</t>
  </si>
  <si>
    <t>Fourniture et pose d'une centrale d'Alarme incendie type adressable et toute sujétions</t>
  </si>
  <si>
    <t>10.2.3.3</t>
  </si>
  <si>
    <t>Fourniture et pose d'un déclencheur automatique de fumée à principe optique</t>
  </si>
  <si>
    <t>10.2.3.4</t>
  </si>
  <si>
    <t>Fourniture et pose d'un déclencheur manuel à membrane</t>
  </si>
  <si>
    <t>10.2.3.5</t>
  </si>
  <si>
    <t>Fourniture et pose d'un avertisseur sonore 2 tons émettant le son AFNOR</t>
  </si>
  <si>
    <t>Sous total 10.2.3</t>
  </si>
  <si>
    <t>PROTECTION CONTRE L'INCENDIE</t>
  </si>
  <si>
    <t>Fourniture et pose d'un extincteur portatif à Poudre Polyvalente 6kg</t>
  </si>
  <si>
    <t>Fourniture et pose de prises informatiques RJ45</t>
  </si>
  <si>
    <t xml:space="preserve">Gaines, câblerie 9/10 de catégorie C2 - 1 paire, boitiers de dérivation et toutes autres sujétions pour réalisation du réseau de détection incendie du bâtiment </t>
  </si>
  <si>
    <t>Fourniture et pose d'un autocommutateur conformément au descriptif 4 lignes 16 Postes PANASONIC ou équivalentet toutes sujétions</t>
  </si>
  <si>
    <t>10.2.1.7</t>
  </si>
  <si>
    <t>Raccordement au réseau BT de la SONABEL et abonnement au Tarif normal C1 - 30A triphasé 4 fils, conformément au bilan de puissance y compris toutes sujétions</t>
  </si>
  <si>
    <t>Fourniture et pose d'armoire métallique électrique 96 modules encastré équipée y compris toutes sujétions</t>
  </si>
  <si>
    <t>Coffret électrique de 12 modules de métallique encastré équipé y compris toutes sujétions</t>
  </si>
  <si>
    <t>Abonnement et raccordement du réseau informatique au réseau public d'internet par fibre optique et toutes sujétions</t>
  </si>
  <si>
    <t>10.1.1.2</t>
  </si>
  <si>
    <t>10.1.1.3</t>
  </si>
  <si>
    <t>10.1.3.3</t>
  </si>
  <si>
    <t>10.1.3.4</t>
  </si>
  <si>
    <t>10.1.3.5</t>
  </si>
  <si>
    <t>10.1.3.6</t>
  </si>
  <si>
    <t>10.1.3.7</t>
  </si>
  <si>
    <t>10.1.3.8</t>
  </si>
  <si>
    <t>10.1.7.4</t>
  </si>
  <si>
    <t>10.1.6.3</t>
  </si>
  <si>
    <t>Fourniture et pose de 110 mètres de câble U1000R2V 4x35mm² dans des canalisations adaptées pour alimentation du Coffret électrique depuis le disjoncteur d'abonné, y compris lit de sable et agrillage avertisseur rouge et toutes sujétions</t>
  </si>
  <si>
    <t>Sous total 8.1</t>
  </si>
  <si>
    <t>8.2</t>
  </si>
  <si>
    <t>8.2.1</t>
  </si>
  <si>
    <t>VRD</t>
  </si>
  <si>
    <t>Sous total 8.2</t>
  </si>
  <si>
    <t>RESEAU D'ALIMENTATION</t>
  </si>
  <si>
    <t xml:space="preserve">Fournitures et pose de tuyauterie PEHD PN 10 pour l'alimentation principale des salles d'eau y compris accessoires de pose de raccordement et toutes sujétions </t>
  </si>
  <si>
    <t>8.2.1.1</t>
  </si>
  <si>
    <t>Diamètre 32</t>
  </si>
  <si>
    <t>Diamètre 25</t>
  </si>
  <si>
    <t>Fouille en tranchée y compris grillage avertisseur de couleur bleu</t>
  </si>
  <si>
    <t>Raccordement au réseau existant</t>
  </si>
  <si>
    <t>Equipement pour la mise en place d'un By-pass entre le compteur ONEA et le forage</t>
  </si>
  <si>
    <t>8.2.1.2</t>
  </si>
  <si>
    <t>8.2.1.3</t>
  </si>
  <si>
    <t>Sous total 8.2.1</t>
  </si>
  <si>
    <t>8.2.2</t>
  </si>
  <si>
    <t>RESEAU D'EVACUATION DES EU EV ET EP</t>
  </si>
  <si>
    <t>Tuyauteries d'évacuation des eaux usées et des eaux vannes y compris Fouille, accessoires de pose,  raccordements et toutes sujétion</t>
  </si>
  <si>
    <t>8.2.2.1</t>
  </si>
  <si>
    <t>PVC diamètre 110</t>
  </si>
  <si>
    <t>PVC diamètre 100</t>
  </si>
  <si>
    <t>Regards sphoïdes pour les eaux usées</t>
  </si>
  <si>
    <t>Construction d'une fosse septique de 30 Usagers</t>
  </si>
  <si>
    <t>Puits perdu de 3 m de diamètre y compris tuyau de vidange de Ø 200, remplissage aux moellons et dalle</t>
  </si>
  <si>
    <t>8.2.2.2</t>
  </si>
  <si>
    <t>Sous total 8.2.2</t>
  </si>
  <si>
    <t>BÂTIMENT</t>
  </si>
  <si>
    <t xml:space="preserve">Fournitures et pose de tuyauterie PPR pour l'alimentation intérieure des salles d'eau y compris accessoires de pose de raccordement et toutes sujétions </t>
  </si>
  <si>
    <t>Vanne d'arrêt DN 25</t>
  </si>
  <si>
    <t>APPAREILS ET ACCESSOIRES SANITAIRES</t>
  </si>
  <si>
    <t>Fournitures et pose des appareils sanitaires y compris raccordement et toutes sujétions</t>
  </si>
  <si>
    <t>Lavabo sur colonne sur colonne de la gamme Victoria de chez ROCA REF : A326393..0 y compris robinet eau froide</t>
  </si>
  <si>
    <t>WC à l'anglaise compack de la gamme Victoria de chez ROCA, REF : A342392..0</t>
  </si>
  <si>
    <t>Evier double bacs en porcelaine y compris son robinet eau froide</t>
  </si>
  <si>
    <t>Robinet de puisage 15/21</t>
  </si>
  <si>
    <t>Fournitures et pose d'accessoires sanitaires</t>
  </si>
  <si>
    <t>Miroir  type VICTORIA de chez ROCA 500 x 700 Réf:A812345406</t>
  </si>
  <si>
    <t>Porte papier hygiénique VICTORIA, Réf:A816662001</t>
  </si>
  <si>
    <t>Porte balaie pour wc</t>
  </si>
  <si>
    <t>Porte serviette à une branche VICTORIA, Réf:A816656001 600</t>
  </si>
  <si>
    <t>Porte savon VICTORIA, Réf:A816683001</t>
  </si>
  <si>
    <t>Tablette de Lavabo type ONDA de chez ROCA Réf:A3870Z0000</t>
  </si>
  <si>
    <t>siphon de sol DN 40 en inox</t>
  </si>
  <si>
    <t>Tuyauteries d'évacuation des eaux usées et des eaux vannes y compris accessoires de pose,  raccordements et toutes sujétions</t>
  </si>
  <si>
    <t>PVC diamètre 75</t>
  </si>
  <si>
    <t>PVC diamètre 32</t>
  </si>
  <si>
    <t>Tuyauteries d'évacuation des eaux pluiviale y compris accessoires de pose,  raccordements et toutes et toutes sujétions comprises</t>
  </si>
  <si>
    <t>PVC diamètre 125</t>
  </si>
  <si>
    <t>Béton armé pour chainage appui des baies et chainages horizontaux dosé à 350 kg/m3 de CPA 45 y compris coffrage, armatures et toutes sujétions</t>
  </si>
  <si>
    <t>Plancher en corps creux 16+5, y compris nervures et dalle de compression</t>
  </si>
  <si>
    <t>Béton armé pour chainages et chainages rempant dosé à 350 kg/m3 de CPA 45 y compris coffrage, armatures et toutes sujétions</t>
  </si>
  <si>
    <t>Béton armé pour dalle pleine de 20 cm dosé à 350 kg/m3, y compris coffrage, armatures et toutes sujétions</t>
  </si>
  <si>
    <t>3.1.9</t>
  </si>
  <si>
    <t>12.13</t>
  </si>
  <si>
    <t>Aménagement et embellissement de la devanture des bâtiments comprenant la préparation du sol, compactage et l'apport du gravier/quartz concassé et toutes sujétions</t>
  </si>
  <si>
    <t>Installation de chantier comprenant amenée et repli du matériel, abris de chantier équipé, clôture provisoire, dossier d'exécution/recollement, panneau de chantier, branchement provisoire eau et électricité, éssais sur matériaux, déplacement des circuits électriques et de plomberie existants sur l'emprise du projet, frais divers</t>
  </si>
  <si>
    <t>Béton pour forme de pente sur la dalle ep 10cm</t>
  </si>
  <si>
    <t>Béton pour forme de pente dans les cheneaux ep 10cm</t>
  </si>
  <si>
    <t>Etancheite en hyerene sur la dalle avec un releve de 50cm</t>
  </si>
  <si>
    <t>Etancheite en hyerene dans les cheneaux avec un releve de 50cm</t>
  </si>
  <si>
    <t>Etancheite en hyerene aux niveaux des appuis de tole et releve avec un releve de 50cm</t>
  </si>
  <si>
    <t>6.2</t>
  </si>
  <si>
    <t>6.3</t>
  </si>
  <si>
    <t>6.4</t>
  </si>
  <si>
    <t>Gouttière métallique y compris bardage métallique et étanchéité et toutes sujétions de fixation et de raccordement</t>
  </si>
  <si>
    <r>
      <t>Fourniture et pose d'une couverture en tôles bac aluminium de 7/10</t>
    </r>
    <r>
      <rPr>
        <vertAlign val="superscript"/>
        <sz val="10"/>
        <rFont val="Bookman Old Style"/>
        <family val="1"/>
      </rPr>
      <t xml:space="preserve">e </t>
    </r>
    <r>
      <rPr>
        <sz val="10"/>
        <rFont val="Bookman Old Style"/>
        <family val="1"/>
      </rPr>
      <t xml:space="preserve"> y compris faitière, crochets de pose, cales et bandes isolantes entre les tôles et les pannes et toutes sujetions de pose</t>
    </r>
  </si>
  <si>
    <t>Béton armé dosé à 350 kg/m3 de CPA 45 pour paillasses et banquettes</t>
  </si>
  <si>
    <t>10.2.3.6</t>
  </si>
  <si>
    <t>Fourniture et pose d'un indicateur d'action</t>
  </si>
  <si>
    <t>3.2.11</t>
  </si>
  <si>
    <t>10.1.6.4</t>
  </si>
  <si>
    <t>Fourniture et pose de deux climatiseurs de 1CV chacun y compris leur commande et un système de fonctionnement alterné de 6h par climatiseur pour le local technique et toutes sujetions.</t>
  </si>
  <si>
    <t>Béton armé pour bêches, formes de rampes, emmarchements et parois du bac à  fleurs, dosé à 350 kg/m3 de CPA 45 compris coffrage et armatures</t>
  </si>
  <si>
    <t>Béton armé pour semelles isolées;  dosé à 350 kg/m3 de CPA 45, armatures et toutes sujétions</t>
  </si>
  <si>
    <t>Béton pour Semelles filantes  dosé à 350 kg/m3 de CPA 45 et toutes sujétions</t>
  </si>
  <si>
    <t>Béton armé pour les parties enterrées des poteaux dosé à 350  kg/m3 de CPA 45, compris coffrage, armature et toutes sujétions</t>
  </si>
  <si>
    <t>Béton armé pour longrines dosé à 350 kg/m3 de CPA 45 compris coffrage, ferraillage</t>
  </si>
  <si>
    <t>10.1.3.9</t>
  </si>
  <si>
    <t>Totem lumineux double face pour signalétique extérieure de 120x25x300cm, conformément aux indications de l'architecte y compris socle en béton armé et toutes sujétions de pose</t>
  </si>
  <si>
    <t>9.9</t>
  </si>
  <si>
    <t>Receptacles des eaux pluviales</t>
  </si>
  <si>
    <t>8.2.3</t>
  </si>
  <si>
    <t>8.2.3.1</t>
  </si>
  <si>
    <t>8.2.3.2</t>
  </si>
  <si>
    <t>8.1.1.1</t>
  </si>
  <si>
    <t>8.1.1.2</t>
  </si>
  <si>
    <t>8.1.1.3</t>
  </si>
  <si>
    <t>8.1.1.4</t>
  </si>
  <si>
    <t>8.1.1.5</t>
  </si>
  <si>
    <t>8.1.2</t>
  </si>
  <si>
    <t>8.1.2.1</t>
  </si>
  <si>
    <t>8.1.2.2</t>
  </si>
  <si>
    <t>8.1.2.3</t>
  </si>
  <si>
    <t>8.1.2.4</t>
  </si>
  <si>
    <t>8.1.2.5</t>
  </si>
  <si>
    <t>8.1.2.6</t>
  </si>
  <si>
    <t>8.1.2.7</t>
  </si>
  <si>
    <t>Sous total 8.1.1</t>
  </si>
  <si>
    <t>Sous total 8.1.2</t>
  </si>
  <si>
    <t>Sous total 8.2.3.1</t>
  </si>
  <si>
    <t>Sous total 8.2.3.2</t>
  </si>
  <si>
    <t>Sous total 8.2.3</t>
  </si>
  <si>
    <t>Gargouille en béton armé de 20x20x50 pour trop plein des cheneaux</t>
  </si>
  <si>
    <t xml:space="preserve">Raffraichissement peinture extérieure et intérieur du bâtiment existant de maternité, y compris préparation des suports, correction des défauts et toutes sujétions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</si>
</sst>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000"/>
  </numFmts>
  <fonts count="49" x14ac:knownFonts="1">
    <font>
      <sz val="10"/>
      <name val="Arial"/>
    </font>
    <font>
      <sz val="11"/>
      <color theme="1"/>
      <name val="Calibri"/>
      <family val="2"/>
      <scheme val="minor"/>
    </font>
    <font>
      <sz val="10"/>
      <name val="Arial"/>
      <family val="2"/>
    </font>
    <font>
      <b/>
      <sz val="10"/>
      <name val="Bookman Old Style"/>
      <family val="1"/>
    </font>
    <font>
      <sz val="10"/>
      <name val="Bookman Old Style"/>
      <family val="1"/>
    </font>
    <font>
      <b/>
      <sz val="11"/>
      <name val="Bookman Old Style"/>
      <family val="1"/>
    </font>
    <font>
      <b/>
      <sz val="10"/>
      <name val="Arial"/>
      <family val="2"/>
    </font>
    <font>
      <sz val="10"/>
      <name val="Arial"/>
      <family val="2"/>
    </font>
    <font>
      <sz val="10"/>
      <color indexed="8"/>
      <name val="Bookman Old Style"/>
      <family val="1"/>
    </font>
    <font>
      <sz val="10"/>
      <color indexed="10"/>
      <name val="Bookman Old Style"/>
      <family val="1"/>
    </font>
    <font>
      <b/>
      <sz val="10"/>
      <color indexed="10"/>
      <name val="Bookman Old Style"/>
      <family val="1"/>
    </font>
    <font>
      <sz val="10"/>
      <name val="Arial"/>
      <family val="2"/>
    </font>
    <font>
      <b/>
      <sz val="10"/>
      <name val="Arial"/>
      <family val="2"/>
    </font>
    <font>
      <b/>
      <sz val="11"/>
      <name val="Arial"/>
      <family val="2"/>
    </font>
    <font>
      <sz val="10"/>
      <color theme="5"/>
      <name val="Bookman Old Style"/>
      <family val="1"/>
    </font>
    <font>
      <sz val="10"/>
      <color theme="5"/>
      <name val="Arial"/>
      <family val="2"/>
    </font>
    <font>
      <sz val="10"/>
      <color rgb="FFFF0000"/>
      <name val="Bookman Old Style"/>
      <family val="1"/>
    </font>
    <font>
      <sz val="10"/>
      <color rgb="FFFF0000"/>
      <name val="Arial"/>
      <family val="2"/>
    </font>
    <font>
      <b/>
      <sz val="10"/>
      <color rgb="FFFF0000"/>
      <name val="Arial"/>
      <family val="2"/>
    </font>
    <font>
      <b/>
      <sz val="11"/>
      <color rgb="FFFF0000"/>
      <name val="Arial"/>
      <family val="2"/>
    </font>
    <font>
      <sz val="10"/>
      <color rgb="FFFFC000"/>
      <name val="Arial"/>
      <family val="2"/>
    </font>
    <font>
      <b/>
      <u/>
      <sz val="26"/>
      <name val="Agency FB"/>
      <family val="2"/>
    </font>
    <font>
      <b/>
      <i/>
      <u/>
      <sz val="10"/>
      <name val="Arial"/>
      <family val="2"/>
    </font>
    <font>
      <b/>
      <sz val="12"/>
      <name val="Arial"/>
      <family val="2"/>
    </font>
    <font>
      <b/>
      <sz val="12"/>
      <color theme="1"/>
      <name val="Arial"/>
      <family val="2"/>
    </font>
    <font>
      <b/>
      <sz val="11"/>
      <color theme="1"/>
      <name val="Arial"/>
      <family val="2"/>
    </font>
    <font>
      <sz val="12"/>
      <name val="Arial"/>
      <family val="2"/>
    </font>
    <font>
      <b/>
      <i/>
      <sz val="12"/>
      <name val="Arial"/>
      <family val="2"/>
    </font>
    <font>
      <sz val="14"/>
      <name val="Cambria"/>
      <family val="1"/>
    </font>
    <font>
      <b/>
      <sz val="14"/>
      <name val="Cambria"/>
      <family val="1"/>
    </font>
    <font>
      <sz val="9"/>
      <color indexed="81"/>
      <name val="Tahoma"/>
      <family val="2"/>
    </font>
    <font>
      <b/>
      <sz val="9"/>
      <color indexed="81"/>
      <name val="Tahoma"/>
      <family val="2"/>
    </font>
    <font>
      <sz val="11"/>
      <name val="Arial"/>
      <family val="2"/>
    </font>
    <font>
      <sz val="11"/>
      <name val="Bookman Old Style"/>
      <family val="1"/>
    </font>
    <font>
      <b/>
      <sz val="10"/>
      <color rgb="FFFF0000"/>
      <name val="Bookman Old Style"/>
      <family val="1"/>
    </font>
    <font>
      <sz val="8"/>
      <name val="Bookman Old Style"/>
      <family val="1"/>
    </font>
    <font>
      <sz val="8"/>
      <name val="Arial"/>
      <family val="2"/>
    </font>
    <font>
      <i/>
      <sz val="8"/>
      <name val="Arial"/>
      <family val="2"/>
    </font>
    <font>
      <sz val="8"/>
      <color rgb="FFFF0000"/>
      <name val="Arial"/>
      <family val="2"/>
    </font>
    <font>
      <b/>
      <sz val="8"/>
      <name val="Arial"/>
      <family val="2"/>
    </font>
    <font>
      <sz val="8"/>
      <name val="Arial"/>
      <family val="2"/>
    </font>
    <font>
      <sz val="12"/>
      <name val="Times New Roman"/>
      <family val="1"/>
    </font>
    <font>
      <b/>
      <sz val="8"/>
      <name val="Bookman Old Style"/>
      <family val="1"/>
    </font>
    <font>
      <sz val="11"/>
      <name val="Gill Sans MT"/>
      <family val="2"/>
    </font>
    <font>
      <i/>
      <sz val="10"/>
      <color theme="9" tint="-0.249977111117893"/>
      <name val="Arial"/>
      <family val="2"/>
    </font>
    <font>
      <sz val="9"/>
      <name val="Bookman Old Style"/>
      <family val="1"/>
    </font>
    <font>
      <i/>
      <sz val="10"/>
      <name val="Bookman Old Style"/>
      <family val="1"/>
    </font>
    <font>
      <sz val="10"/>
      <color theme="1"/>
      <name val="Bookman Old Style"/>
      <family val="1"/>
    </font>
    <font>
      <vertAlign val="superscript"/>
      <sz val="10"/>
      <name val="Bookman Old Style"/>
      <family val="1"/>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0"/>
        <bgColor indexed="64"/>
      </patternFill>
    </fill>
  </fills>
  <borders count="71">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top/>
      <bottom/>
      <diagonal/>
    </border>
    <border>
      <left style="double">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double">
        <color auto="1"/>
      </bottom>
      <diagonal/>
    </border>
    <border>
      <left style="thin">
        <color indexed="64"/>
      </left>
      <right style="medium">
        <color indexed="64"/>
      </right>
      <top/>
      <bottom style="double">
        <color auto="1"/>
      </bottom>
      <diagonal/>
    </border>
    <border>
      <left style="thin">
        <color auto="1"/>
      </left>
      <right style="thin">
        <color auto="1"/>
      </right>
      <top/>
      <bottom style="double">
        <color auto="1"/>
      </bottom>
      <diagonal/>
    </border>
    <border>
      <left/>
      <right style="thin">
        <color auto="1"/>
      </right>
      <top/>
      <bottom style="double">
        <color auto="1"/>
      </bottom>
      <diagonal/>
    </border>
    <border>
      <left style="thin">
        <color auto="1"/>
      </left>
      <right style="double">
        <color auto="1"/>
      </right>
      <top/>
      <bottom style="double">
        <color auto="1"/>
      </bottom>
      <diagonal/>
    </border>
    <border>
      <left style="medium">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double">
        <color indexed="64"/>
      </right>
      <top style="thick">
        <color indexed="64"/>
      </top>
      <bottom style="thick">
        <color indexed="64"/>
      </bottom>
      <diagonal/>
    </border>
    <border>
      <left style="double">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double">
        <color indexed="64"/>
      </right>
      <top style="thick">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s>
  <cellStyleXfs count="7">
    <xf numFmtId="0" fontId="0" fillId="0" borderId="0"/>
    <xf numFmtId="164" fontId="2" fillId="0" borderId="0" applyFont="0" applyFill="0" applyBorder="0" applyAlignment="0" applyProtection="0"/>
    <xf numFmtId="0" fontId="2" fillId="0" borderId="0"/>
    <xf numFmtId="0" fontId="2" fillId="0" borderId="0"/>
    <xf numFmtId="0" fontId="1" fillId="0" borderId="0"/>
    <xf numFmtId="164" fontId="1" fillId="0" borderId="0" applyFont="0" applyFill="0" applyBorder="0" applyAlignment="0" applyProtection="0"/>
    <xf numFmtId="164" fontId="2" fillId="0" borderId="0" applyFont="0" applyFill="0" applyBorder="0" applyAlignment="0" applyProtection="0"/>
  </cellStyleXfs>
  <cellXfs count="357">
    <xf numFmtId="0" fontId="0" fillId="0" borderId="0" xfId="0"/>
    <xf numFmtId="3"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4" fontId="3" fillId="0" borderId="5" xfId="0" applyNumberFormat="1" applyFont="1" applyBorder="1" applyAlignment="1">
      <alignment horizontal="left" vertical="center" wrapText="1"/>
    </xf>
    <xf numFmtId="4" fontId="3" fillId="0" borderId="5" xfId="0" applyNumberFormat="1" applyFont="1" applyBorder="1" applyAlignment="1">
      <alignment horizontal="center" vertical="center" wrapText="1"/>
    </xf>
    <xf numFmtId="3" fontId="3" fillId="0" borderId="6" xfId="0" applyNumberFormat="1" applyFont="1" applyBorder="1" applyAlignment="1">
      <alignment horizontal="right" vertical="center" wrapText="1"/>
    </xf>
    <xf numFmtId="4" fontId="4" fillId="0" borderId="5" xfId="0" applyNumberFormat="1" applyFont="1" applyBorder="1" applyAlignment="1">
      <alignment horizontal="center" vertical="center"/>
    </xf>
    <xf numFmtId="4" fontId="3" fillId="0" borderId="5" xfId="0" applyNumberFormat="1" applyFont="1" applyBorder="1" applyAlignment="1">
      <alignment horizontal="center" vertical="center"/>
    </xf>
    <xf numFmtId="3" fontId="3" fillId="0" borderId="5" xfId="0" applyNumberFormat="1" applyFont="1" applyBorder="1" applyAlignment="1">
      <alignment horizontal="right" vertical="center"/>
    </xf>
    <xf numFmtId="4" fontId="3" fillId="0" borderId="5" xfId="0" applyNumberFormat="1" applyFont="1" applyBorder="1" applyAlignment="1">
      <alignment vertical="center" wrapText="1"/>
    </xf>
    <xf numFmtId="3" fontId="4" fillId="0" borderId="5" xfId="0" applyNumberFormat="1" applyFont="1" applyBorder="1" applyAlignment="1">
      <alignment horizontal="right" vertical="center"/>
    </xf>
    <xf numFmtId="4" fontId="4" fillId="0" borderId="5" xfId="0" applyNumberFormat="1" applyFont="1" applyBorder="1" applyAlignment="1">
      <alignment vertical="center" wrapText="1"/>
    </xf>
    <xf numFmtId="3" fontId="4" fillId="0" borderId="6" xfId="0" applyNumberFormat="1" applyFont="1" applyBorder="1" applyAlignment="1">
      <alignment horizontal="right" vertical="center"/>
    </xf>
    <xf numFmtId="3" fontId="4" fillId="0" borderId="4" xfId="0" applyNumberFormat="1" applyFont="1" applyBorder="1" applyAlignment="1">
      <alignment horizontal="center" vertical="top" wrapText="1"/>
    </xf>
    <xf numFmtId="0" fontId="6" fillId="0" borderId="0" xfId="0" applyFont="1"/>
    <xf numFmtId="0" fontId="7" fillId="0" borderId="0" xfId="0" applyFont="1"/>
    <xf numFmtId="3" fontId="4" fillId="0" borderId="5" xfId="0" applyNumberFormat="1" applyFont="1" applyBorder="1" applyAlignment="1">
      <alignment horizontal="right" vertical="center" wrapText="1"/>
    </xf>
    <xf numFmtId="3" fontId="3" fillId="2" borderId="10" xfId="0" applyNumberFormat="1" applyFont="1" applyFill="1" applyBorder="1" applyAlignment="1">
      <alignment horizontal="center" vertical="center" wrapText="1"/>
    </xf>
    <xf numFmtId="4" fontId="5" fillId="2" borderId="11" xfId="0" applyNumberFormat="1"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3" fontId="4" fillId="2" borderId="11" xfId="0" applyNumberFormat="1" applyFont="1" applyFill="1" applyBorder="1" applyAlignment="1">
      <alignment horizontal="right" vertical="center" wrapText="1"/>
    </xf>
    <xf numFmtId="4" fontId="3" fillId="2" borderId="12" xfId="0" applyNumberFormat="1" applyFont="1" applyFill="1" applyBorder="1" applyAlignment="1">
      <alignment horizontal="center" vertical="center" wrapText="1"/>
    </xf>
    <xf numFmtId="0" fontId="2" fillId="0" borderId="0" xfId="0" applyFont="1"/>
    <xf numFmtId="3" fontId="3" fillId="3" borderId="4" xfId="0" applyNumberFormat="1" applyFont="1" applyFill="1" applyBorder="1" applyAlignment="1">
      <alignment horizontal="center" vertical="center" wrapText="1"/>
    </xf>
    <xf numFmtId="4" fontId="3" fillId="3" borderId="5" xfId="0" applyNumberFormat="1" applyFont="1" applyFill="1" applyBorder="1" applyAlignment="1">
      <alignment horizontal="center" vertical="center"/>
    </xf>
    <xf numFmtId="3" fontId="3" fillId="3" borderId="5" xfId="0" applyNumberFormat="1" applyFont="1" applyFill="1" applyBorder="1" applyAlignment="1">
      <alignment horizontal="right" vertical="center"/>
    </xf>
    <xf numFmtId="4" fontId="3" fillId="3" borderId="5" xfId="0" applyNumberFormat="1" applyFont="1" applyFill="1" applyBorder="1" applyAlignment="1">
      <alignment horizontal="center" vertical="center" wrapText="1"/>
    </xf>
    <xf numFmtId="3" fontId="4" fillId="0" borderId="0" xfId="0" applyNumberFormat="1" applyFont="1" applyAlignment="1">
      <alignment horizontal="center" vertical="center" wrapText="1"/>
    </xf>
    <xf numFmtId="4" fontId="4" fillId="0" borderId="0" xfId="0" applyNumberFormat="1" applyFont="1" applyAlignment="1">
      <alignment vertical="center" wrapText="1"/>
    </xf>
    <xf numFmtId="4" fontId="4" fillId="0" borderId="0" xfId="0" applyNumberFormat="1" applyFont="1" applyAlignment="1">
      <alignment horizontal="center" vertical="center"/>
    </xf>
    <xf numFmtId="3" fontId="4" fillId="0" borderId="0" xfId="0" applyNumberFormat="1" applyFont="1" applyAlignment="1">
      <alignment horizontal="right" vertical="center"/>
    </xf>
    <xf numFmtId="3" fontId="3" fillId="0" borderId="0" xfId="0" applyNumberFormat="1" applyFont="1" applyAlignment="1">
      <alignment horizontal="center" vertical="center" wrapText="1"/>
    </xf>
    <xf numFmtId="4" fontId="3" fillId="0" borderId="0" xfId="0" applyNumberFormat="1" applyFont="1" applyAlignment="1">
      <alignment vertical="center" wrapText="1"/>
    </xf>
    <xf numFmtId="4" fontId="3" fillId="0" borderId="0" xfId="0" applyNumberFormat="1" applyFont="1" applyAlignment="1">
      <alignment horizontal="center" vertical="center"/>
    </xf>
    <xf numFmtId="3" fontId="3" fillId="0" borderId="0" xfId="0" applyNumberFormat="1" applyFont="1" applyAlignment="1">
      <alignment horizontal="right" vertical="center"/>
    </xf>
    <xf numFmtId="3" fontId="8" fillId="0" borderId="0" xfId="0" applyNumberFormat="1" applyFont="1" applyAlignment="1">
      <alignment horizontal="right" vertical="center"/>
    </xf>
    <xf numFmtId="3" fontId="9" fillId="0" borderId="0" xfId="0" applyNumberFormat="1" applyFont="1" applyAlignment="1">
      <alignment horizontal="center" vertical="center" wrapText="1"/>
    </xf>
    <xf numFmtId="0" fontId="11" fillId="0" borderId="0" xfId="0" applyFont="1"/>
    <xf numFmtId="4" fontId="9" fillId="0" borderId="0" xfId="0" applyNumberFormat="1" applyFont="1" applyAlignment="1">
      <alignment horizontal="center" vertical="center"/>
    </xf>
    <xf numFmtId="3" fontId="9" fillId="0" borderId="0" xfId="0" applyNumberFormat="1" applyFont="1" applyAlignment="1">
      <alignment horizontal="right" vertical="center"/>
    </xf>
    <xf numFmtId="4" fontId="8" fillId="0" borderId="0" xfId="0" applyNumberFormat="1" applyFont="1" applyAlignment="1">
      <alignment vertical="center" wrapText="1"/>
    </xf>
    <xf numFmtId="4" fontId="8" fillId="0" borderId="0" xfId="0" applyNumberFormat="1" applyFont="1" applyAlignment="1">
      <alignment horizontal="center" vertical="center"/>
    </xf>
    <xf numFmtId="0" fontId="11" fillId="0" borderId="0" xfId="0" applyFont="1" applyAlignment="1">
      <alignment wrapText="1"/>
    </xf>
    <xf numFmtId="0" fontId="11" fillId="0" borderId="0" xfId="0" applyFont="1" applyAlignment="1">
      <alignment horizontal="center" wrapText="1"/>
    </xf>
    <xf numFmtId="165" fontId="11" fillId="0" borderId="0" xfId="1" applyNumberFormat="1" applyFont="1" applyFill="1" applyBorder="1" applyAlignment="1">
      <alignment wrapText="1"/>
    </xf>
    <xf numFmtId="0" fontId="4" fillId="0" borderId="0" xfId="0" applyFont="1" applyAlignment="1">
      <alignment wrapText="1"/>
    </xf>
    <xf numFmtId="4" fontId="9" fillId="0" borderId="0" xfId="0" applyNumberFormat="1" applyFont="1" applyAlignment="1">
      <alignment vertical="center" wrapText="1"/>
    </xf>
    <xf numFmtId="3" fontId="10" fillId="0" borderId="0" xfId="0" applyNumberFormat="1" applyFont="1" applyAlignment="1">
      <alignment horizontal="right" vertical="center"/>
    </xf>
    <xf numFmtId="3" fontId="3" fillId="3" borderId="5" xfId="0" applyNumberFormat="1" applyFont="1" applyFill="1" applyBorder="1" applyAlignment="1">
      <alignment horizontal="right" vertical="center" wrapText="1"/>
    </xf>
    <xf numFmtId="0" fontId="12" fillId="0" borderId="0" xfId="0" applyFont="1"/>
    <xf numFmtId="3" fontId="3" fillId="3" borderId="4" xfId="0" applyNumberFormat="1" applyFont="1" applyFill="1" applyBorder="1" applyAlignment="1">
      <alignment horizontal="center" vertical="top" wrapText="1"/>
    </xf>
    <xf numFmtId="0" fontId="13" fillId="0" borderId="0" xfId="0" applyFont="1"/>
    <xf numFmtId="4" fontId="3" fillId="0" borderId="8" xfId="0" applyNumberFormat="1" applyFont="1" applyBorder="1" applyAlignment="1">
      <alignment vertical="center" wrapText="1"/>
    </xf>
    <xf numFmtId="3" fontId="5" fillId="0" borderId="7" xfId="0" applyNumberFormat="1" applyFont="1" applyBorder="1" applyAlignment="1">
      <alignment horizontal="center" vertical="center" wrapText="1"/>
    </xf>
    <xf numFmtId="4" fontId="5" fillId="0" borderId="8" xfId="0" applyNumberFormat="1" applyFont="1" applyBorder="1" applyAlignment="1">
      <alignment vertical="center" wrapText="1"/>
    </xf>
    <xf numFmtId="4" fontId="5" fillId="0" borderId="8" xfId="0" applyNumberFormat="1" applyFont="1" applyBorder="1" applyAlignment="1">
      <alignment horizontal="center" vertical="center"/>
    </xf>
    <xf numFmtId="3" fontId="5" fillId="0" borderId="8" xfId="0" applyNumberFormat="1" applyFont="1" applyBorder="1" applyAlignment="1">
      <alignment horizontal="right" vertical="center"/>
    </xf>
    <xf numFmtId="0" fontId="15" fillId="0" borderId="0" xfId="0" applyFont="1"/>
    <xf numFmtId="4" fontId="14" fillId="0" borderId="0" xfId="0" applyNumberFormat="1" applyFont="1" applyAlignment="1">
      <alignment horizontal="center" vertical="center"/>
    </xf>
    <xf numFmtId="2" fontId="15" fillId="0" borderId="0" xfId="0" applyNumberFormat="1" applyFont="1" applyAlignment="1">
      <alignment horizontal="center" wrapText="1"/>
    </xf>
    <xf numFmtId="4" fontId="0" fillId="0" borderId="0" xfId="0" applyNumberFormat="1"/>
    <xf numFmtId="4" fontId="16" fillId="0" borderId="5" xfId="0" applyNumberFormat="1" applyFont="1" applyBorder="1" applyAlignment="1">
      <alignment horizontal="center" vertical="center"/>
    </xf>
    <xf numFmtId="3" fontId="5" fillId="0" borderId="9" xfId="0" applyNumberFormat="1" applyFont="1" applyBorder="1" applyAlignment="1">
      <alignment horizontal="right" vertical="center"/>
    </xf>
    <xf numFmtId="3" fontId="3" fillId="0" borderId="4" xfId="0" applyNumberFormat="1" applyFont="1" applyBorder="1" applyAlignment="1">
      <alignment horizontal="center" vertical="top" wrapText="1"/>
    </xf>
    <xf numFmtId="3" fontId="4" fillId="0" borderId="4" xfId="0" applyNumberFormat="1" applyFont="1" applyBorder="1" applyAlignment="1">
      <alignment horizontal="center" vertical="center" wrapText="1"/>
    </xf>
    <xf numFmtId="3" fontId="4" fillId="0" borderId="8" xfId="0" applyNumberFormat="1" applyFont="1" applyBorder="1" applyAlignment="1">
      <alignment horizontal="right" vertical="center"/>
    </xf>
    <xf numFmtId="4" fontId="4" fillId="0" borderId="8" xfId="0" applyNumberFormat="1" applyFont="1" applyBorder="1" applyAlignment="1">
      <alignment vertical="center" wrapText="1"/>
    </xf>
    <xf numFmtId="4" fontId="4" fillId="0" borderId="8" xfId="0" applyNumberFormat="1" applyFont="1" applyBorder="1" applyAlignment="1">
      <alignment horizontal="center" vertical="center"/>
    </xf>
    <xf numFmtId="0" fontId="17" fillId="0" borderId="0" xfId="0" applyFont="1"/>
    <xf numFmtId="0" fontId="18" fillId="0" borderId="0" xfId="0" applyFont="1"/>
    <xf numFmtId="0" fontId="19" fillId="0" borderId="0" xfId="0" applyFont="1"/>
    <xf numFmtId="4" fontId="17" fillId="0" borderId="0" xfId="0" applyNumberFormat="1" applyFont="1"/>
    <xf numFmtId="3" fontId="4" fillId="5" borderId="4" xfId="0" applyNumberFormat="1" applyFont="1" applyFill="1" applyBorder="1" applyAlignment="1">
      <alignment horizontal="center" vertical="center" wrapText="1"/>
    </xf>
    <xf numFmtId="4" fontId="3" fillId="5" borderId="5" xfId="0" applyNumberFormat="1" applyFont="1" applyFill="1" applyBorder="1" applyAlignment="1">
      <alignment vertical="center" wrapText="1"/>
    </xf>
    <xf numFmtId="4" fontId="3" fillId="5" borderId="5" xfId="0" applyNumberFormat="1" applyFont="1" applyFill="1" applyBorder="1" applyAlignment="1">
      <alignment horizontal="center" vertical="center"/>
    </xf>
    <xf numFmtId="3" fontId="3" fillId="5" borderId="5" xfId="0" applyNumberFormat="1" applyFont="1" applyFill="1" applyBorder="1" applyAlignment="1">
      <alignment horizontal="right" vertical="center"/>
    </xf>
    <xf numFmtId="3" fontId="3" fillId="5" borderId="6" xfId="0" applyNumberFormat="1" applyFont="1" applyFill="1" applyBorder="1" applyAlignment="1">
      <alignment horizontal="right" vertical="center"/>
    </xf>
    <xf numFmtId="3" fontId="3" fillId="5" borderId="4" xfId="0" applyNumberFormat="1" applyFont="1" applyFill="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6" xfId="0" applyNumberFormat="1" applyFont="1" applyBorder="1" applyAlignment="1">
      <alignment horizontal="right" vertical="center"/>
    </xf>
    <xf numFmtId="3" fontId="3" fillId="6" borderId="4" xfId="0" applyNumberFormat="1" applyFont="1" applyFill="1" applyBorder="1" applyAlignment="1">
      <alignment horizontal="center" vertical="top" wrapText="1"/>
    </xf>
    <xf numFmtId="4" fontId="3" fillId="6" borderId="5" xfId="0" applyNumberFormat="1" applyFont="1" applyFill="1" applyBorder="1" applyAlignment="1">
      <alignment horizontal="center" vertical="center"/>
    </xf>
    <xf numFmtId="3" fontId="3" fillId="6" borderId="5" xfId="0" applyNumberFormat="1" applyFont="1" applyFill="1" applyBorder="1" applyAlignment="1">
      <alignment horizontal="right" vertical="center"/>
    </xf>
    <xf numFmtId="3" fontId="16" fillId="0" borderId="5" xfId="0" applyNumberFormat="1" applyFont="1" applyBorder="1" applyAlignment="1">
      <alignment horizontal="right" vertical="center"/>
    </xf>
    <xf numFmtId="0" fontId="20" fillId="0" borderId="0" xfId="0" applyFont="1"/>
    <xf numFmtId="0" fontId="2" fillId="0" borderId="0" xfId="0" applyFont="1" applyAlignment="1">
      <alignment horizontal="right"/>
    </xf>
    <xf numFmtId="3" fontId="4" fillId="0" borderId="7" xfId="0" applyNumberFormat="1" applyFont="1" applyBorder="1" applyAlignment="1">
      <alignment horizontal="center" vertical="top" wrapText="1"/>
    </xf>
    <xf numFmtId="4" fontId="3" fillId="0" borderId="16" xfId="0" applyNumberFormat="1" applyFont="1" applyBorder="1" applyAlignment="1">
      <alignment vertical="center" wrapText="1"/>
    </xf>
    <xf numFmtId="0" fontId="0" fillId="0" borderId="0" xfId="0" applyAlignment="1">
      <alignment vertical="center"/>
    </xf>
    <xf numFmtId="3" fontId="3" fillId="0" borderId="6" xfId="0" applyNumberFormat="1" applyFont="1" applyBorder="1" applyAlignment="1">
      <alignment horizontal="right" vertical="center"/>
    </xf>
    <xf numFmtId="4" fontId="3" fillId="6" borderId="5" xfId="0" applyNumberFormat="1" applyFont="1" applyFill="1" applyBorder="1" applyAlignment="1">
      <alignment horizontal="right" vertical="center" wrapText="1"/>
    </xf>
    <xf numFmtId="4" fontId="3" fillId="3" borderId="5" xfId="0" applyNumberFormat="1" applyFont="1" applyFill="1" applyBorder="1" applyAlignment="1">
      <alignment horizontal="right" vertical="center" wrapText="1"/>
    </xf>
    <xf numFmtId="4" fontId="3" fillId="5" borderId="5" xfId="0" applyNumberFormat="1" applyFont="1" applyFill="1" applyBorder="1" applyAlignment="1">
      <alignment horizontal="right" vertical="center" wrapText="1"/>
    </xf>
    <xf numFmtId="4" fontId="4" fillId="5" borderId="5" xfId="0" applyNumberFormat="1" applyFont="1" applyFill="1" applyBorder="1" applyAlignment="1">
      <alignment horizontal="center" vertical="center"/>
    </xf>
    <xf numFmtId="4" fontId="3" fillId="0" borderId="5"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3" fontId="4" fillId="0" borderId="5" xfId="0" applyNumberFormat="1" applyFont="1" applyBorder="1" applyAlignment="1">
      <alignment vertical="center" wrapText="1"/>
    </xf>
    <xf numFmtId="4" fontId="4" fillId="0" borderId="13" xfId="0" applyNumberFormat="1" applyFont="1" applyBorder="1" applyAlignment="1">
      <alignment horizontal="center" vertical="center"/>
    </xf>
    <xf numFmtId="0" fontId="4" fillId="0" borderId="5" xfId="0" applyFont="1" applyBorder="1" applyAlignment="1">
      <alignment vertical="top" wrapText="1"/>
    </xf>
    <xf numFmtId="3" fontId="4" fillId="0" borderId="5" xfId="0" applyNumberFormat="1" applyFont="1" applyBorder="1" applyAlignment="1">
      <alignment horizontal="center" vertical="center"/>
    </xf>
    <xf numFmtId="3" fontId="4" fillId="0" borderId="5" xfId="0" applyNumberFormat="1" applyFont="1" applyBorder="1" applyAlignment="1">
      <alignment vertical="center"/>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6" fillId="0" borderId="0" xfId="0" applyFont="1" applyAlignment="1">
      <alignment horizontal="center"/>
    </xf>
    <xf numFmtId="0" fontId="0" fillId="0" borderId="0" xfId="0" applyAlignment="1">
      <alignment horizontal="center"/>
    </xf>
    <xf numFmtId="0" fontId="23" fillId="0" borderId="22" xfId="0" applyFont="1" applyBorder="1" applyAlignment="1">
      <alignment horizontal="center" vertical="center"/>
    </xf>
    <xf numFmtId="0" fontId="23" fillId="0" borderId="18" xfId="0" applyFont="1" applyBorder="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xf>
    <xf numFmtId="0" fontId="23" fillId="0" borderId="28" xfId="0" applyFont="1" applyBorder="1" applyAlignment="1">
      <alignment horizontal="center"/>
    </xf>
    <xf numFmtId="0" fontId="23" fillId="0" borderId="28" xfId="0" applyFont="1" applyBorder="1" applyAlignment="1">
      <alignment horizontal="center" vertical="center" wrapText="1"/>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28" xfId="0" applyFont="1" applyBorder="1" applyAlignment="1">
      <alignment horizontal="center" vertical="center"/>
    </xf>
    <xf numFmtId="0" fontId="23" fillId="0" borderId="31" xfId="0" applyFont="1" applyBorder="1" applyAlignment="1">
      <alignment horizontal="center" vertical="center"/>
    </xf>
    <xf numFmtId="0" fontId="26" fillId="0" borderId="34" xfId="0" applyFont="1" applyBorder="1" applyAlignment="1">
      <alignment horizontal="left"/>
    </xf>
    <xf numFmtId="2" fontId="26" fillId="0" borderId="35" xfId="0" applyNumberFormat="1" applyFont="1" applyBorder="1" applyAlignment="1">
      <alignment horizontal="center"/>
    </xf>
    <xf numFmtId="0" fontId="26" fillId="0" borderId="36" xfId="0" applyFont="1" applyBorder="1" applyAlignment="1">
      <alignment horizontal="center"/>
    </xf>
    <xf numFmtId="0" fontId="26" fillId="0" borderId="37" xfId="0" applyFont="1" applyBorder="1" applyAlignment="1">
      <alignment horizontal="center"/>
    </xf>
    <xf numFmtId="0" fontId="26" fillId="0" borderId="38" xfId="0" applyFont="1" applyBorder="1" applyAlignment="1">
      <alignment horizontal="center"/>
    </xf>
    <xf numFmtId="0" fontId="0" fillId="0" borderId="13" xfId="0" applyBorder="1" applyAlignment="1">
      <alignment horizontal="center"/>
    </xf>
    <xf numFmtId="0" fontId="0" fillId="0" borderId="39" xfId="0" applyBorder="1" applyAlignment="1">
      <alignment horizontal="center"/>
    </xf>
    <xf numFmtId="0" fontId="26" fillId="0" borderId="42" xfId="0" applyFont="1" applyBorder="1" applyAlignment="1">
      <alignment horizontal="left"/>
    </xf>
    <xf numFmtId="2" fontId="26" fillId="0" borderId="43" xfId="0" applyNumberFormat="1" applyFont="1" applyBorder="1" applyAlignment="1">
      <alignment horizontal="center"/>
    </xf>
    <xf numFmtId="2" fontId="26" fillId="0" borderId="42" xfId="0" applyNumberFormat="1" applyFont="1" applyBorder="1" applyAlignment="1">
      <alignment horizontal="center"/>
    </xf>
    <xf numFmtId="2" fontId="26" fillId="0" borderId="5" xfId="0" applyNumberFormat="1" applyFont="1" applyBorder="1" applyAlignment="1">
      <alignment horizontal="center"/>
    </xf>
    <xf numFmtId="0" fontId="26" fillId="0" borderId="5" xfId="0" applyFont="1" applyBorder="1" applyAlignment="1">
      <alignment horizontal="center" vertical="center"/>
    </xf>
    <xf numFmtId="2" fontId="26" fillId="0" borderId="38" xfId="0" applyNumberFormat="1" applyFont="1" applyBorder="1" applyAlignment="1">
      <alignment horizontal="center"/>
    </xf>
    <xf numFmtId="0" fontId="26" fillId="0" borderId="43" xfId="0" applyFont="1" applyBorder="1" applyAlignment="1">
      <alignment horizontal="center"/>
    </xf>
    <xf numFmtId="0" fontId="26" fillId="0" borderId="5" xfId="0" applyFont="1" applyBorder="1" applyAlignment="1">
      <alignment horizontal="center"/>
    </xf>
    <xf numFmtId="2" fontId="26" fillId="0" borderId="5" xfId="0" applyNumberFormat="1" applyFont="1" applyBorder="1" applyAlignment="1">
      <alignment horizontal="center" vertical="center"/>
    </xf>
    <xf numFmtId="0" fontId="6" fillId="0" borderId="38" xfId="0" applyFont="1" applyBorder="1" applyAlignment="1">
      <alignment horizontal="center" vertical="center"/>
    </xf>
    <xf numFmtId="0" fontId="27" fillId="0" borderId="25" xfId="0" applyFont="1" applyBorder="1" applyAlignment="1">
      <alignment horizontal="left" vertical="center"/>
    </xf>
    <xf numFmtId="2" fontId="27" fillId="0" borderId="26" xfId="0" applyNumberFormat="1" applyFont="1" applyBorder="1" applyAlignment="1">
      <alignment horizontal="center" vertical="center"/>
    </xf>
    <xf numFmtId="2" fontId="27" fillId="0" borderId="25" xfId="0" applyNumberFormat="1" applyFont="1" applyBorder="1" applyAlignment="1">
      <alignment horizontal="center" vertical="center"/>
    </xf>
    <xf numFmtId="2" fontId="27" fillId="0" borderId="44" xfId="0" applyNumberFormat="1" applyFont="1" applyBorder="1" applyAlignment="1">
      <alignment horizontal="center" vertical="center"/>
    </xf>
    <xf numFmtId="2" fontId="27" fillId="0" borderId="45" xfId="0" applyNumberFormat="1" applyFont="1" applyBorder="1" applyAlignment="1">
      <alignment horizontal="center" vertical="center"/>
    </xf>
    <xf numFmtId="2" fontId="27" fillId="0" borderId="46" xfId="0" applyNumberFormat="1" applyFont="1" applyBorder="1" applyAlignment="1">
      <alignment horizontal="center" vertical="center"/>
    </xf>
    <xf numFmtId="0" fontId="27" fillId="5" borderId="34" xfId="0" applyFont="1" applyFill="1" applyBorder="1" applyAlignment="1">
      <alignment horizontal="left" vertical="center"/>
    </xf>
    <xf numFmtId="2" fontId="27" fillId="5" borderId="35" xfId="0" applyNumberFormat="1" applyFont="1" applyFill="1" applyBorder="1" applyAlignment="1">
      <alignment horizontal="center" vertical="center"/>
    </xf>
    <xf numFmtId="2" fontId="27" fillId="5" borderId="34" xfId="0" applyNumberFormat="1" applyFont="1" applyFill="1" applyBorder="1" applyAlignment="1">
      <alignment horizontal="center" vertical="center"/>
    </xf>
    <xf numFmtId="2" fontId="27" fillId="5" borderId="13" xfId="0" applyNumberFormat="1" applyFont="1" applyFill="1" applyBorder="1" applyAlignment="1">
      <alignment horizontal="center" vertical="center"/>
    </xf>
    <xf numFmtId="2" fontId="27" fillId="5" borderId="39" xfId="0" applyNumberFormat="1" applyFont="1" applyFill="1" applyBorder="1" applyAlignment="1">
      <alignment horizontal="center" vertical="center"/>
    </xf>
    <xf numFmtId="0" fontId="26" fillId="0" borderId="36" xfId="0" applyFont="1" applyBorder="1" applyAlignment="1">
      <alignment horizontal="left"/>
    </xf>
    <xf numFmtId="0" fontId="26" fillId="0" borderId="48" xfId="0" applyFont="1" applyBorder="1" applyAlignment="1">
      <alignment horizontal="center"/>
    </xf>
    <xf numFmtId="0" fontId="26" fillId="0" borderId="35" xfId="0" applyFont="1" applyBorder="1" applyAlignment="1">
      <alignment horizontal="center"/>
    </xf>
    <xf numFmtId="0" fontId="26" fillId="0" borderId="34" xfId="0" applyFont="1" applyBorder="1" applyAlignment="1">
      <alignment horizontal="center"/>
    </xf>
    <xf numFmtId="0" fontId="26" fillId="0" borderId="13" xfId="0" applyFont="1" applyBorder="1" applyAlignment="1">
      <alignment horizontal="center"/>
    </xf>
    <xf numFmtId="0" fontId="26" fillId="0" borderId="13" xfId="0" applyFont="1" applyBorder="1" applyAlignment="1">
      <alignment horizontal="center" vertical="center"/>
    </xf>
    <xf numFmtId="0" fontId="27" fillId="5" borderId="25" xfId="0" applyFont="1" applyFill="1" applyBorder="1" applyAlignment="1">
      <alignment horizontal="left" vertical="center"/>
    </xf>
    <xf numFmtId="2" fontId="27" fillId="5" borderId="26" xfId="0" applyNumberFormat="1" applyFont="1" applyFill="1" applyBorder="1" applyAlignment="1">
      <alignment horizontal="center" vertical="center"/>
    </xf>
    <xf numFmtId="2" fontId="27" fillId="5" borderId="25" xfId="0" applyNumberFormat="1" applyFont="1" applyFill="1" applyBorder="1" applyAlignment="1">
      <alignment horizontal="center" vertical="center"/>
    </xf>
    <xf numFmtId="2" fontId="27" fillId="5" borderId="44" xfId="0" applyNumberFormat="1" applyFont="1" applyFill="1" applyBorder="1" applyAlignment="1">
      <alignment horizontal="center" vertical="center"/>
    </xf>
    <xf numFmtId="2" fontId="27" fillId="5" borderId="46" xfId="0" applyNumberFormat="1" applyFont="1" applyFill="1" applyBorder="1" applyAlignment="1">
      <alignment horizontal="center" vertical="center"/>
    </xf>
    <xf numFmtId="0" fontId="0" fillId="0" borderId="50" xfId="0" applyBorder="1" applyAlignment="1">
      <alignment vertical="center"/>
    </xf>
    <xf numFmtId="0" fontId="23" fillId="0" borderId="50" xfId="0" applyFont="1" applyBorder="1" applyAlignment="1">
      <alignment horizontal="center" vertical="center" wrapText="1"/>
    </xf>
    <xf numFmtId="2" fontId="27" fillId="5" borderId="38" xfId="0" applyNumberFormat="1" applyFont="1" applyFill="1" applyBorder="1" applyAlignment="1">
      <alignment horizontal="center" vertical="center"/>
    </xf>
    <xf numFmtId="0" fontId="0" fillId="0" borderId="50" xfId="0" applyBorder="1"/>
    <xf numFmtId="0" fontId="23" fillId="0" borderId="50" xfId="0" applyFont="1" applyBorder="1" applyAlignment="1">
      <alignment horizontal="left" vertical="center" wrapText="1"/>
    </xf>
    <xf numFmtId="0" fontId="27" fillId="0" borderId="34" xfId="0" applyFont="1" applyBorder="1" applyAlignment="1">
      <alignment horizontal="left"/>
    </xf>
    <xf numFmtId="0" fontId="27" fillId="0" borderId="35" xfId="0" applyFont="1" applyBorder="1" applyAlignment="1">
      <alignment horizontal="center"/>
    </xf>
    <xf numFmtId="2" fontId="27" fillId="0" borderId="34" xfId="0" applyNumberFormat="1" applyFont="1" applyBorder="1" applyAlignment="1">
      <alignment horizontal="center"/>
    </xf>
    <xf numFmtId="166" fontId="27" fillId="0" borderId="13" xfId="0" applyNumberFormat="1" applyFont="1" applyBorder="1" applyAlignment="1">
      <alignment horizontal="center"/>
    </xf>
    <xf numFmtId="166" fontId="27" fillId="0" borderId="13" xfId="0" applyNumberFormat="1" applyFont="1" applyBorder="1" applyAlignment="1">
      <alignment horizontal="center" vertical="center"/>
    </xf>
    <xf numFmtId="0" fontId="23" fillId="0" borderId="50" xfId="0" applyFont="1" applyBorder="1" applyAlignment="1">
      <alignment horizontal="left" vertical="center"/>
    </xf>
    <xf numFmtId="0" fontId="2" fillId="0" borderId="34" xfId="0" applyFont="1" applyBorder="1" applyAlignment="1">
      <alignment horizontal="left" vertical="center"/>
    </xf>
    <xf numFmtId="2" fontId="23" fillId="0" borderId="35" xfId="0" applyNumberFormat="1" applyFont="1" applyBorder="1" applyAlignment="1">
      <alignment horizontal="center" vertical="center"/>
    </xf>
    <xf numFmtId="2" fontId="23" fillId="0" borderId="34" xfId="0" applyNumberFormat="1" applyFont="1" applyBorder="1" applyAlignment="1">
      <alignment horizontal="center" vertical="center"/>
    </xf>
    <xf numFmtId="2" fontId="23" fillId="0" borderId="13" xfId="0" applyNumberFormat="1" applyFont="1" applyBorder="1" applyAlignment="1">
      <alignment horizontal="center" vertical="center"/>
    </xf>
    <xf numFmtId="2" fontId="23" fillId="0" borderId="38" xfId="0" applyNumberFormat="1" applyFont="1" applyBorder="1" applyAlignment="1">
      <alignment horizontal="center" vertical="center"/>
    </xf>
    <xf numFmtId="2" fontId="23" fillId="0" borderId="39" xfId="0" applyNumberFormat="1" applyFont="1" applyBorder="1" applyAlignment="1">
      <alignment horizontal="center" vertical="center"/>
    </xf>
    <xf numFmtId="0" fontId="27" fillId="5" borderId="51" xfId="0" applyFont="1" applyFill="1" applyBorder="1" applyAlignment="1">
      <alignment horizontal="left" vertical="center" wrapText="1"/>
    </xf>
    <xf numFmtId="0" fontId="2" fillId="6" borderId="34" xfId="0" applyFont="1" applyFill="1" applyBorder="1" applyAlignment="1">
      <alignment horizontal="left" vertical="center"/>
    </xf>
    <xf numFmtId="2" fontId="23" fillId="6" borderId="35" xfId="0" applyNumberFormat="1" applyFont="1" applyFill="1" applyBorder="1" applyAlignment="1">
      <alignment horizontal="center" vertical="center"/>
    </xf>
    <xf numFmtId="2" fontId="23" fillId="6" borderId="34" xfId="0" applyNumberFormat="1" applyFont="1" applyFill="1" applyBorder="1" applyAlignment="1">
      <alignment horizontal="center" vertical="center"/>
    </xf>
    <xf numFmtId="2" fontId="23" fillId="6" borderId="13" xfId="0" applyNumberFormat="1" applyFont="1" applyFill="1" applyBorder="1" applyAlignment="1">
      <alignment horizontal="center" vertical="center"/>
    </xf>
    <xf numFmtId="2" fontId="23" fillId="6" borderId="39" xfId="0" applyNumberFormat="1" applyFont="1" applyFill="1" applyBorder="1" applyAlignment="1">
      <alignment horizontal="center" vertical="center"/>
    </xf>
    <xf numFmtId="0" fontId="0" fillId="0" borderId="50"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13" xfId="0" applyBorder="1" applyAlignment="1">
      <alignment horizontal="center" vertical="center"/>
    </xf>
    <xf numFmtId="2" fontId="0" fillId="0" borderId="13" xfId="0" applyNumberFormat="1" applyBorder="1" applyAlignment="1">
      <alignment horizontal="center"/>
    </xf>
    <xf numFmtId="164" fontId="0" fillId="0" borderId="0" xfId="1" applyFont="1"/>
    <xf numFmtId="0" fontId="0" fillId="0" borderId="52" xfId="0" applyBorder="1"/>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5" xfId="0" applyBorder="1" applyAlignment="1">
      <alignment horizontal="center" vertical="center"/>
    </xf>
    <xf numFmtId="0" fontId="6" fillId="0" borderId="56" xfId="0" applyFont="1" applyBorder="1" applyAlignment="1">
      <alignment horizontal="center" vertical="center"/>
    </xf>
    <xf numFmtId="0" fontId="0" fillId="0" borderId="57" xfId="0" applyBorder="1" applyAlignment="1">
      <alignment horizontal="center"/>
    </xf>
    <xf numFmtId="0" fontId="0" fillId="0" borderId="0" xfId="0" applyAlignment="1">
      <alignment horizontal="center" vertical="center"/>
    </xf>
    <xf numFmtId="0" fontId="6" fillId="0" borderId="0" xfId="0" applyFont="1" applyAlignment="1">
      <alignment horizontal="center" vertical="center"/>
    </xf>
    <xf numFmtId="2" fontId="26" fillId="0" borderId="34" xfId="0" applyNumberFormat="1" applyFont="1" applyBorder="1" applyAlignment="1">
      <alignment horizontal="center"/>
    </xf>
    <xf numFmtId="2" fontId="26" fillId="0" borderId="13" xfId="0" applyNumberFormat="1" applyFont="1" applyBorder="1" applyAlignment="1">
      <alignment horizontal="center"/>
    </xf>
    <xf numFmtId="2" fontId="26" fillId="0" borderId="13" xfId="0" applyNumberFormat="1" applyFont="1" applyBorder="1" applyAlignment="1">
      <alignment horizontal="center" vertical="center"/>
    </xf>
    <xf numFmtId="4" fontId="26" fillId="0" borderId="43" xfId="0" applyNumberFormat="1" applyFont="1" applyBorder="1" applyAlignment="1">
      <alignment horizontal="center"/>
    </xf>
    <xf numFmtId="4" fontId="26" fillId="0" borderId="35" xfId="0" applyNumberFormat="1" applyFont="1" applyBorder="1" applyAlignment="1">
      <alignment horizontal="center"/>
    </xf>
    <xf numFmtId="0" fontId="1" fillId="0" borderId="0" xfId="4"/>
    <xf numFmtId="0" fontId="28" fillId="0" borderId="0" xfId="4" applyFont="1" applyAlignment="1">
      <alignment horizontal="center" vertical="center"/>
    </xf>
    <xf numFmtId="0" fontId="29" fillId="0" borderId="28" xfId="4" applyFont="1" applyBorder="1" applyAlignment="1">
      <alignment horizontal="center" vertical="center"/>
    </xf>
    <xf numFmtId="0" fontId="28" fillId="0" borderId="38" xfId="4" applyFont="1" applyBorder="1" applyAlignment="1">
      <alignment horizontal="center" vertical="center"/>
    </xf>
    <xf numFmtId="0" fontId="28" fillId="0" borderId="28" xfId="4" applyFont="1" applyBorder="1" applyAlignment="1">
      <alignment horizontal="center" vertical="center"/>
    </xf>
    <xf numFmtId="0" fontId="29" fillId="7" borderId="30" xfId="4" applyFont="1" applyFill="1" applyBorder="1" applyAlignment="1">
      <alignment horizontal="center" vertical="center"/>
    </xf>
    <xf numFmtId="0" fontId="29" fillId="0" borderId="13" xfId="4" applyFont="1" applyBorder="1" applyAlignment="1">
      <alignment horizontal="center" vertical="center" wrapText="1"/>
    </xf>
    <xf numFmtId="166" fontId="29" fillId="7" borderId="13" xfId="4" applyNumberFormat="1" applyFont="1" applyFill="1" applyBorder="1" applyAlignment="1">
      <alignment horizontal="center" vertical="center"/>
    </xf>
    <xf numFmtId="0" fontId="25" fillId="0" borderId="40" xfId="0" applyFont="1" applyBorder="1" applyAlignment="1">
      <alignment horizontal="center" vertical="center"/>
    </xf>
    <xf numFmtId="0" fontId="23" fillId="0" borderId="41" xfId="0" applyFont="1" applyBorder="1" applyAlignment="1">
      <alignment horizontal="center" vertical="center" wrapText="1"/>
    </xf>
    <xf numFmtId="2" fontId="26" fillId="0" borderId="58" xfId="0" applyNumberFormat="1" applyFont="1" applyBorder="1" applyAlignment="1">
      <alignment horizontal="center"/>
    </xf>
    <xf numFmtId="2" fontId="26" fillId="0" borderId="37" xfId="0" applyNumberFormat="1" applyFont="1" applyBorder="1" applyAlignment="1">
      <alignment horizontal="center"/>
    </xf>
    <xf numFmtId="4" fontId="26" fillId="0" borderId="48" xfId="0" applyNumberFormat="1" applyFont="1" applyBorder="1" applyAlignment="1">
      <alignment horizontal="center"/>
    </xf>
    <xf numFmtId="164" fontId="26" fillId="0" borderId="38" xfId="1" applyFont="1" applyBorder="1" applyAlignment="1">
      <alignment horizontal="center"/>
    </xf>
    <xf numFmtId="164" fontId="0" fillId="0" borderId="13" xfId="1" applyFont="1" applyBorder="1" applyAlignment="1">
      <alignment horizontal="center"/>
    </xf>
    <xf numFmtId="164" fontId="0" fillId="0" borderId="39" xfId="1" applyFont="1" applyBorder="1" applyAlignment="1">
      <alignment horizontal="center"/>
    </xf>
    <xf numFmtId="2" fontId="27" fillId="5" borderId="59" xfId="0" applyNumberFormat="1" applyFont="1" applyFill="1" applyBorder="1" applyAlignment="1">
      <alignment horizontal="center" vertical="center"/>
    </xf>
    <xf numFmtId="2" fontId="27" fillId="5" borderId="28" xfId="0" applyNumberFormat="1" applyFont="1" applyFill="1" applyBorder="1" applyAlignment="1">
      <alignment horizontal="center" vertical="center"/>
    </xf>
    <xf numFmtId="2" fontId="27" fillId="5" borderId="60" xfId="0" applyNumberFormat="1" applyFont="1" applyFill="1" applyBorder="1" applyAlignment="1">
      <alignment horizontal="center" vertical="center"/>
    </xf>
    <xf numFmtId="2" fontId="23" fillId="0" borderId="44" xfId="0" applyNumberFormat="1" applyFont="1" applyBorder="1" applyAlignment="1">
      <alignment horizontal="center" vertical="center"/>
    </xf>
    <xf numFmtId="0" fontId="27" fillId="8" borderId="27" xfId="0" applyFont="1" applyFill="1" applyBorder="1" applyAlignment="1">
      <alignment horizontal="left" vertical="center"/>
    </xf>
    <xf numFmtId="2" fontId="27" fillId="8" borderId="61" xfId="0" applyNumberFormat="1" applyFont="1" applyFill="1" applyBorder="1" applyAlignment="1">
      <alignment horizontal="center" vertical="center"/>
    </xf>
    <xf numFmtId="2" fontId="27" fillId="8" borderId="27" xfId="0" applyNumberFormat="1" applyFont="1" applyFill="1" applyBorder="1" applyAlignment="1">
      <alignment horizontal="center" vertical="center"/>
    </xf>
    <xf numFmtId="2" fontId="27" fillId="8" borderId="28" xfId="0" applyNumberFormat="1" applyFont="1" applyFill="1" applyBorder="1" applyAlignment="1">
      <alignment horizontal="center" vertical="center"/>
    </xf>
    <xf numFmtId="2" fontId="27" fillId="8" borderId="29" xfId="0" applyNumberFormat="1" applyFont="1" applyFill="1" applyBorder="1" applyAlignment="1">
      <alignment horizontal="center" vertical="center"/>
    </xf>
    <xf numFmtId="2" fontId="27" fillId="8" borderId="31" xfId="0" applyNumberFormat="1" applyFont="1" applyFill="1" applyBorder="1" applyAlignment="1">
      <alignment horizontal="center" vertical="center"/>
    </xf>
    <xf numFmtId="3" fontId="3"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4" fontId="3" fillId="2" borderId="15" xfId="0" applyNumberFormat="1" applyFont="1" applyFill="1" applyBorder="1" applyAlignment="1">
      <alignment horizontal="center" vertical="center" wrapText="1"/>
    </xf>
    <xf numFmtId="3" fontId="4" fillId="2" borderId="15" xfId="0" applyNumberFormat="1" applyFont="1" applyFill="1" applyBorder="1" applyAlignment="1">
      <alignment horizontal="right" vertical="center" wrapText="1"/>
    </xf>
    <xf numFmtId="4" fontId="3" fillId="2" borderId="62" xfId="0" applyNumberFormat="1" applyFont="1" applyFill="1" applyBorder="1" applyAlignment="1">
      <alignment horizontal="center" vertical="center" wrapText="1"/>
    </xf>
    <xf numFmtId="3" fontId="3" fillId="5" borderId="63" xfId="0" applyNumberFormat="1" applyFont="1" applyFill="1" applyBorder="1" applyAlignment="1">
      <alignment horizontal="center" vertical="center" wrapText="1"/>
    </xf>
    <xf numFmtId="4" fontId="3" fillId="5" borderId="64" xfId="0" applyNumberFormat="1" applyFont="1" applyFill="1" applyBorder="1" applyAlignment="1">
      <alignment horizontal="center" vertical="center" wrapText="1"/>
    </xf>
    <xf numFmtId="3" fontId="4" fillId="5" borderId="64" xfId="0" applyNumberFormat="1" applyFont="1" applyFill="1" applyBorder="1" applyAlignment="1">
      <alignment horizontal="right" vertical="center" wrapText="1"/>
    </xf>
    <xf numFmtId="4" fontId="3" fillId="5" borderId="65" xfId="0" applyNumberFormat="1" applyFont="1" applyFill="1" applyBorder="1" applyAlignment="1">
      <alignment horizontal="center" vertical="center" wrapText="1"/>
    </xf>
    <xf numFmtId="0" fontId="32" fillId="0" borderId="0" xfId="0" applyFont="1"/>
    <xf numFmtId="4" fontId="4" fillId="2" borderId="11" xfId="0" applyNumberFormat="1" applyFont="1" applyFill="1" applyBorder="1" applyAlignment="1">
      <alignment horizontal="center" vertical="center" wrapText="1"/>
    </xf>
    <xf numFmtId="4" fontId="4" fillId="2" borderId="15" xfId="0" applyNumberFormat="1" applyFont="1" applyFill="1" applyBorder="1" applyAlignment="1">
      <alignment horizontal="center" vertical="center" wrapText="1"/>
    </xf>
    <xf numFmtId="4" fontId="14" fillId="5" borderId="64" xfId="0" applyNumberFormat="1" applyFont="1" applyFill="1" applyBorder="1" applyAlignment="1">
      <alignment horizontal="center" vertical="center" wrapText="1"/>
    </xf>
    <xf numFmtId="4" fontId="4" fillId="3" borderId="5" xfId="0" applyNumberFormat="1" applyFont="1" applyFill="1" applyBorder="1" applyAlignment="1">
      <alignment horizontal="center" vertical="center" wrapText="1"/>
    </xf>
    <xf numFmtId="4" fontId="4" fillId="6" borderId="5" xfId="0" applyNumberFormat="1" applyFont="1" applyFill="1" applyBorder="1" applyAlignment="1">
      <alignment horizontal="center" vertical="center"/>
    </xf>
    <xf numFmtId="4" fontId="4" fillId="3" borderId="5" xfId="0" applyNumberFormat="1" applyFont="1" applyFill="1" applyBorder="1" applyAlignment="1">
      <alignment horizontal="center" vertical="center"/>
    </xf>
    <xf numFmtId="4" fontId="33" fillId="0" borderId="8" xfId="0" applyNumberFormat="1" applyFont="1" applyBorder="1" applyAlignment="1">
      <alignment horizontal="center" vertical="center"/>
    </xf>
    <xf numFmtId="3" fontId="34" fillId="0" borderId="5" xfId="0" applyNumberFormat="1" applyFont="1" applyBorder="1" applyAlignment="1">
      <alignment horizontal="right" vertical="center"/>
    </xf>
    <xf numFmtId="3" fontId="16" fillId="0" borderId="6" xfId="0" applyNumberFormat="1" applyFont="1" applyBorder="1" applyAlignment="1">
      <alignment horizontal="right" vertical="center"/>
    </xf>
    <xf numFmtId="3" fontId="5" fillId="0" borderId="51" xfId="0" applyNumberFormat="1" applyFont="1" applyBorder="1" applyAlignment="1">
      <alignment horizontal="center" vertical="center" wrapText="1"/>
    </xf>
    <xf numFmtId="4" fontId="5" fillId="0" borderId="13" xfId="0" applyNumberFormat="1" applyFont="1" applyBorder="1" applyAlignment="1">
      <alignment vertical="center" wrapText="1"/>
    </xf>
    <xf numFmtId="4" fontId="5" fillId="0" borderId="13" xfId="0" applyNumberFormat="1" applyFont="1" applyBorder="1" applyAlignment="1">
      <alignment horizontal="center" vertical="center"/>
    </xf>
    <xf numFmtId="4" fontId="33" fillId="0" borderId="13" xfId="0" applyNumberFormat="1" applyFont="1" applyBorder="1" applyAlignment="1">
      <alignment horizontal="center" vertical="center"/>
    </xf>
    <xf numFmtId="3" fontId="5" fillId="0" borderId="13" xfId="0" applyNumberFormat="1" applyFont="1" applyBorder="1" applyAlignment="1">
      <alignment horizontal="right" vertical="center"/>
    </xf>
    <xf numFmtId="3" fontId="5" fillId="0" borderId="39" xfId="0" applyNumberFormat="1" applyFont="1" applyBorder="1" applyAlignment="1">
      <alignment horizontal="right" vertical="center"/>
    </xf>
    <xf numFmtId="3" fontId="35" fillId="0" borderId="4"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0" fontId="37" fillId="0" borderId="0" xfId="0" applyFont="1" applyAlignment="1">
      <alignment horizontal="center" vertical="center"/>
    </xf>
    <xf numFmtId="164" fontId="18" fillId="0" borderId="0" xfId="1" applyFont="1"/>
    <xf numFmtId="0" fontId="36"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37" fillId="0" borderId="0" xfId="0" applyFont="1"/>
    <xf numFmtId="4" fontId="4" fillId="9" borderId="5" xfId="0" applyNumberFormat="1" applyFont="1" applyFill="1" applyBorder="1" applyAlignment="1">
      <alignment vertical="center" wrapText="1"/>
    </xf>
    <xf numFmtId="4" fontId="16" fillId="0" borderId="8" xfId="0" applyNumberFormat="1" applyFont="1" applyBorder="1" applyAlignment="1">
      <alignment vertical="center" wrapText="1"/>
    </xf>
    <xf numFmtId="4" fontId="16" fillId="0" borderId="8" xfId="0" applyNumberFormat="1" applyFont="1" applyBorder="1" applyAlignment="1">
      <alignment horizontal="center" vertical="center"/>
    </xf>
    <xf numFmtId="3" fontId="16" fillId="0" borderId="8" xfId="0" applyNumberFormat="1" applyFont="1" applyBorder="1" applyAlignment="1">
      <alignment horizontal="right" vertical="center"/>
    </xf>
    <xf numFmtId="164" fontId="36" fillId="0" borderId="0" xfId="1" applyFont="1" applyAlignment="1">
      <alignment horizontal="center"/>
    </xf>
    <xf numFmtId="164" fontId="2" fillId="0" borderId="0" xfId="1" applyFont="1"/>
    <xf numFmtId="164" fontId="18" fillId="0" borderId="0" xfId="1" applyFont="1" applyFill="1"/>
    <xf numFmtId="3" fontId="3" fillId="5" borderId="66" xfId="0" applyNumberFormat="1" applyFont="1" applyFill="1" applyBorder="1" applyAlignment="1">
      <alignment horizontal="center" vertical="center" wrapText="1"/>
    </xf>
    <xf numFmtId="4" fontId="3" fillId="5" borderId="67" xfId="0" applyNumberFormat="1" applyFont="1" applyFill="1" applyBorder="1" applyAlignment="1">
      <alignment horizontal="center" vertical="center" wrapText="1"/>
    </xf>
    <xf numFmtId="4" fontId="14" fillId="5" borderId="67" xfId="0" applyNumberFormat="1" applyFont="1" applyFill="1" applyBorder="1" applyAlignment="1">
      <alignment horizontal="center" vertical="center" wrapText="1"/>
    </xf>
    <xf numFmtId="3" fontId="4" fillId="5" borderId="67" xfId="0" applyNumberFormat="1" applyFont="1" applyFill="1" applyBorder="1" applyAlignment="1">
      <alignment horizontal="right" vertical="center" wrapText="1"/>
    </xf>
    <xf numFmtId="4" fontId="16" fillId="9" borderId="5" xfId="0" applyNumberFormat="1" applyFont="1" applyFill="1" applyBorder="1" applyAlignment="1">
      <alignment horizontal="center" vertical="center"/>
    </xf>
    <xf numFmtId="3" fontId="34" fillId="9" borderId="5" xfId="0" applyNumberFormat="1" applyFont="1" applyFill="1" applyBorder="1" applyAlignment="1">
      <alignment horizontal="right" vertical="center"/>
    </xf>
    <xf numFmtId="4" fontId="34" fillId="9" borderId="5" xfId="0" applyNumberFormat="1" applyFont="1" applyFill="1" applyBorder="1" applyAlignment="1">
      <alignment horizontal="center" vertical="center"/>
    </xf>
    <xf numFmtId="3" fontId="34" fillId="9" borderId="6" xfId="0" applyNumberFormat="1" applyFont="1" applyFill="1" applyBorder="1" applyAlignment="1">
      <alignment horizontal="right" vertical="center"/>
    </xf>
    <xf numFmtId="3" fontId="16" fillId="9" borderId="4" xfId="0" applyNumberFormat="1" applyFont="1" applyFill="1" applyBorder="1" applyAlignment="1">
      <alignment horizontal="center" vertical="center" wrapText="1"/>
    </xf>
    <xf numFmtId="0" fontId="41" fillId="9" borderId="69" xfId="0" applyFont="1" applyFill="1" applyBorder="1" applyAlignment="1">
      <alignment vertical="center" wrapText="1"/>
    </xf>
    <xf numFmtId="0" fontId="41" fillId="9" borderId="69" xfId="0" applyFont="1" applyFill="1" applyBorder="1" applyAlignment="1">
      <alignment horizontal="center" vertical="center" wrapText="1"/>
    </xf>
    <xf numFmtId="165" fontId="41" fillId="9" borderId="69" xfId="0" applyNumberFormat="1" applyFont="1" applyFill="1" applyBorder="1" applyAlignment="1">
      <alignment horizontal="center" vertical="center" wrapText="1"/>
    </xf>
    <xf numFmtId="165" fontId="41" fillId="0" borderId="69" xfId="6" applyNumberFormat="1" applyFont="1" applyFill="1" applyBorder="1" applyAlignment="1">
      <alignment horizontal="center" vertical="center" wrapText="1"/>
    </xf>
    <xf numFmtId="165" fontId="41" fillId="9" borderId="70" xfId="1" applyNumberFormat="1" applyFont="1" applyFill="1" applyBorder="1" applyAlignment="1">
      <alignment horizontal="center" vertical="center" wrapText="1"/>
    </xf>
    <xf numFmtId="3" fontId="42" fillId="0" borderId="4" xfId="0" applyNumberFormat="1" applyFont="1" applyBorder="1" applyAlignment="1">
      <alignment horizontal="center" vertical="center" wrapText="1"/>
    </xf>
    <xf numFmtId="0" fontId="41" fillId="9" borderId="69" xfId="0" applyFont="1" applyFill="1" applyBorder="1" applyAlignment="1">
      <alignment horizontal="center" vertical="center"/>
    </xf>
    <xf numFmtId="165" fontId="41" fillId="0" borderId="69" xfId="6" applyNumberFormat="1" applyFont="1" applyFill="1" applyBorder="1" applyAlignment="1">
      <alignment horizontal="center" vertical="center"/>
    </xf>
    <xf numFmtId="4" fontId="3" fillId="0" borderId="8" xfId="0" applyNumberFormat="1" applyFont="1" applyBorder="1" applyAlignment="1">
      <alignment horizontal="right" vertical="center" wrapText="1"/>
    </xf>
    <xf numFmtId="4" fontId="3" fillId="0" borderId="8" xfId="0" applyNumberFormat="1" applyFont="1" applyBorder="1" applyAlignment="1">
      <alignment horizontal="center" vertical="center"/>
    </xf>
    <xf numFmtId="3" fontId="3" fillId="0" borderId="8" xfId="0" applyNumberFormat="1" applyFont="1" applyBorder="1" applyAlignment="1">
      <alignment horizontal="right" vertical="center"/>
    </xf>
    <xf numFmtId="0" fontId="43" fillId="9" borderId="69" xfId="0" applyFont="1" applyFill="1" applyBorder="1" applyAlignment="1">
      <alignment vertical="center" wrapText="1"/>
    </xf>
    <xf numFmtId="3" fontId="2" fillId="0" borderId="0" xfId="0" applyNumberFormat="1" applyFont="1"/>
    <xf numFmtId="3" fontId="6" fillId="0" borderId="0" xfId="0" applyNumberFormat="1" applyFont="1"/>
    <xf numFmtId="4" fontId="3" fillId="0" borderId="5" xfId="0" applyNumberFormat="1" applyFont="1" applyBorder="1" applyAlignment="1">
      <alignment horizontal="left" vertical="center"/>
    </xf>
    <xf numFmtId="4" fontId="4" fillId="0" borderId="5" xfId="0" applyNumberFormat="1" applyFont="1" applyBorder="1" applyAlignment="1">
      <alignment horizontal="left" vertical="center"/>
    </xf>
    <xf numFmtId="3" fontId="3" fillId="0" borderId="5" xfId="0" applyNumberFormat="1" applyFont="1" applyBorder="1" applyAlignment="1">
      <alignment horizontal="left" vertical="center"/>
    </xf>
    <xf numFmtId="3" fontId="3" fillId="0" borderId="6" xfId="0" applyNumberFormat="1" applyFont="1" applyBorder="1" applyAlignment="1">
      <alignment horizontal="left" vertical="center"/>
    </xf>
    <xf numFmtId="0" fontId="39" fillId="0" borderId="0" xfId="0" applyFont="1" applyAlignment="1">
      <alignment horizontal="left"/>
    </xf>
    <xf numFmtId="0" fontId="2" fillId="0" borderId="0" xfId="0" applyFont="1" applyAlignment="1">
      <alignment horizontal="left"/>
    </xf>
    <xf numFmtId="0" fontId="18" fillId="0" borderId="0" xfId="0" applyFont="1" applyAlignment="1">
      <alignment horizontal="left"/>
    </xf>
    <xf numFmtId="0" fontId="6" fillId="0" borderId="0" xfId="0" applyFont="1" applyAlignment="1">
      <alignment horizontal="left"/>
    </xf>
    <xf numFmtId="0" fontId="44" fillId="0" borderId="0" xfId="0" applyFont="1" applyAlignment="1">
      <alignment vertical="center"/>
    </xf>
    <xf numFmtId="0" fontId="4" fillId="9" borderId="69" xfId="0" applyFont="1" applyFill="1" applyBorder="1" applyAlignment="1">
      <alignment vertical="center" wrapText="1"/>
    </xf>
    <xf numFmtId="0" fontId="4" fillId="9" borderId="69" xfId="0" applyFont="1" applyFill="1" applyBorder="1" applyAlignment="1">
      <alignment horizontal="center" vertical="center" wrapText="1"/>
    </xf>
    <xf numFmtId="165" fontId="4" fillId="9" borderId="70" xfId="1" applyNumberFormat="1" applyFont="1" applyFill="1" applyBorder="1" applyAlignment="1">
      <alignment horizontal="center" vertical="center" wrapText="1"/>
    </xf>
    <xf numFmtId="165" fontId="4" fillId="9" borderId="69" xfId="6" applyNumberFormat="1" applyFont="1" applyFill="1" applyBorder="1" applyAlignment="1">
      <alignment horizontal="center" vertical="center" wrapText="1"/>
    </xf>
    <xf numFmtId="0" fontId="3" fillId="9" borderId="69" xfId="0" applyFont="1" applyFill="1" applyBorder="1" applyAlignment="1">
      <alignment vertical="center" wrapText="1"/>
    </xf>
    <xf numFmtId="3" fontId="45" fillId="0" borderId="4" xfId="0" applyNumberFormat="1" applyFont="1" applyBorder="1" applyAlignment="1">
      <alignment horizontal="center" vertical="center" wrapText="1"/>
    </xf>
    <xf numFmtId="4" fontId="16" fillId="9" borderId="5" xfId="0" applyNumberFormat="1" applyFont="1" applyFill="1" applyBorder="1" applyAlignment="1">
      <alignment vertical="center" wrapText="1"/>
    </xf>
    <xf numFmtId="3" fontId="3" fillId="9" borderId="4" xfId="0" applyNumberFormat="1" applyFont="1" applyFill="1" applyBorder="1" applyAlignment="1">
      <alignment horizontal="center" vertical="center" wrapText="1"/>
    </xf>
    <xf numFmtId="4" fontId="3" fillId="9" borderId="5" xfId="0" applyNumberFormat="1" applyFont="1" applyFill="1" applyBorder="1" applyAlignment="1">
      <alignment vertical="center" wrapText="1"/>
    </xf>
    <xf numFmtId="4" fontId="3" fillId="9" borderId="5" xfId="0" applyNumberFormat="1" applyFont="1" applyFill="1" applyBorder="1" applyAlignment="1">
      <alignment horizontal="right" vertical="center" wrapText="1"/>
    </xf>
    <xf numFmtId="3" fontId="4" fillId="9" borderId="4" xfId="0" applyNumberFormat="1" applyFont="1" applyFill="1" applyBorder="1" applyAlignment="1">
      <alignment horizontal="center" vertical="center" wrapText="1"/>
    </xf>
    <xf numFmtId="4" fontId="4" fillId="9" borderId="5" xfId="0" applyNumberFormat="1" applyFont="1" applyFill="1" applyBorder="1" applyAlignment="1">
      <alignment horizontal="left" vertical="center" wrapText="1"/>
    </xf>
    <xf numFmtId="4" fontId="4" fillId="9" borderId="5" xfId="0" applyNumberFormat="1" applyFont="1" applyFill="1" applyBorder="1" applyAlignment="1">
      <alignment horizontal="center" vertical="center"/>
    </xf>
    <xf numFmtId="3" fontId="3" fillId="9" borderId="5" xfId="0" applyNumberFormat="1" applyFont="1" applyFill="1" applyBorder="1" applyAlignment="1">
      <alignment horizontal="right" vertical="center"/>
    </xf>
    <xf numFmtId="3" fontId="4" fillId="9" borderId="6" xfId="0" applyNumberFormat="1" applyFont="1" applyFill="1" applyBorder="1" applyAlignment="1">
      <alignment horizontal="right" vertical="center"/>
    </xf>
    <xf numFmtId="4" fontId="3" fillId="9" borderId="5" xfId="0" applyNumberFormat="1" applyFont="1" applyFill="1" applyBorder="1" applyAlignment="1">
      <alignment horizontal="center" vertical="center"/>
    </xf>
    <xf numFmtId="3" fontId="3" fillId="9" borderId="6" xfId="0" applyNumberFormat="1" applyFont="1" applyFill="1" applyBorder="1" applyAlignment="1">
      <alignment horizontal="right" vertical="center"/>
    </xf>
    <xf numFmtId="4" fontId="46" fillId="9" borderId="5" xfId="0" applyNumberFormat="1" applyFont="1" applyFill="1" applyBorder="1" applyAlignment="1">
      <alignment vertical="center" wrapText="1"/>
    </xf>
    <xf numFmtId="4" fontId="47" fillId="9" borderId="5" xfId="0" applyNumberFormat="1" applyFont="1" applyFill="1" applyBorder="1" applyAlignment="1">
      <alignment horizontal="center" vertical="center"/>
    </xf>
    <xf numFmtId="3" fontId="47" fillId="9" borderId="5" xfId="0" applyNumberFormat="1" applyFont="1" applyFill="1" applyBorder="1" applyAlignment="1">
      <alignment horizontal="right" vertical="center"/>
    </xf>
    <xf numFmtId="3" fontId="4" fillId="9" borderId="5" xfId="0" applyNumberFormat="1" applyFont="1" applyFill="1" applyBorder="1" applyAlignment="1">
      <alignment horizontal="right" vertical="center"/>
    </xf>
    <xf numFmtId="4" fontId="4" fillId="9" borderId="5" xfId="0" applyNumberFormat="1" applyFont="1" applyFill="1" applyBorder="1" applyAlignment="1">
      <alignment horizontal="center" vertical="center" wrapText="1"/>
    </xf>
    <xf numFmtId="4" fontId="4" fillId="0" borderId="13" xfId="0" applyNumberFormat="1" applyFont="1" applyBorder="1" applyAlignment="1">
      <alignment vertical="center" wrapText="1"/>
    </xf>
    <xf numFmtId="3" fontId="4" fillId="9" borderId="5" xfId="0" applyNumberFormat="1" applyFont="1" applyFill="1" applyBorder="1" applyAlignment="1">
      <alignment horizontal="right" vertical="center" wrapText="1"/>
    </xf>
    <xf numFmtId="164" fontId="4" fillId="9" borderId="6" xfId="1" applyFont="1" applyFill="1" applyBorder="1" applyAlignment="1">
      <alignment horizontal="right" vertical="center" wrapText="1"/>
    </xf>
    <xf numFmtId="164" fontId="3" fillId="4" borderId="6" xfId="1" applyFont="1" applyFill="1" applyBorder="1" applyAlignment="1">
      <alignment horizontal="right" vertical="center" wrapText="1"/>
    </xf>
    <xf numFmtId="164" fontId="4" fillId="0" borderId="6" xfId="1" applyFont="1" applyBorder="1" applyAlignment="1">
      <alignment horizontal="right" vertical="center" wrapText="1"/>
    </xf>
    <xf numFmtId="164" fontId="3" fillId="5" borderId="6" xfId="1" applyFont="1" applyFill="1" applyBorder="1" applyAlignment="1">
      <alignment horizontal="right" vertical="center"/>
    </xf>
    <xf numFmtId="164" fontId="47" fillId="9" borderId="6" xfId="1" applyFont="1" applyFill="1" applyBorder="1" applyAlignment="1">
      <alignment horizontal="right" vertical="center" wrapText="1"/>
    </xf>
    <xf numFmtId="164" fontId="3" fillId="6" borderId="6" xfId="1" applyFont="1" applyFill="1" applyBorder="1" applyAlignment="1">
      <alignment horizontal="right" vertical="center"/>
    </xf>
    <xf numFmtId="164" fontId="3" fillId="4" borderId="6" xfId="1" applyFont="1" applyFill="1" applyBorder="1"/>
    <xf numFmtId="164" fontId="3" fillId="4" borderId="6" xfId="1" applyFont="1" applyFill="1" applyBorder="1" applyAlignment="1">
      <alignment horizontal="right" vertical="center"/>
    </xf>
    <xf numFmtId="164" fontId="3" fillId="0" borderId="6" xfId="1" applyFont="1" applyBorder="1" applyAlignment="1">
      <alignment horizontal="right" vertical="center"/>
    </xf>
    <xf numFmtId="164" fontId="4" fillId="0" borderId="6" xfId="1" applyFont="1" applyBorder="1" applyAlignment="1">
      <alignment horizontal="right" vertical="center"/>
    </xf>
    <xf numFmtId="164" fontId="3" fillId="5" borderId="68" xfId="1" applyFont="1" applyFill="1" applyBorder="1" applyAlignment="1">
      <alignment horizontal="right" vertical="center" wrapText="1"/>
    </xf>
    <xf numFmtId="4" fontId="3" fillId="0" borderId="0" xfId="0" applyNumberFormat="1" applyFont="1" applyAlignment="1">
      <alignment horizontal="center" vertical="center" wrapText="1"/>
    </xf>
    <xf numFmtId="4" fontId="3" fillId="0" borderId="0" xfId="0" applyNumberFormat="1" applyFont="1" applyAlignment="1">
      <alignment horizontal="center" vertical="center"/>
    </xf>
    <xf numFmtId="0" fontId="29" fillId="7" borderId="29" xfId="4" applyFont="1" applyFill="1" applyBorder="1" applyAlignment="1">
      <alignment horizontal="center" vertical="center"/>
    </xf>
    <xf numFmtId="0" fontId="29" fillId="7" borderId="30" xfId="4" applyFont="1" applyFill="1" applyBorder="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23" fillId="0" borderId="21" xfId="0" applyFont="1" applyBorder="1" applyAlignment="1">
      <alignment horizontal="center" vertical="center"/>
    </xf>
    <xf numFmtId="0" fontId="23" fillId="0" borderId="25" xfId="0" applyFont="1" applyBorder="1" applyAlignment="1">
      <alignment horizontal="center" vertical="center"/>
    </xf>
    <xf numFmtId="0" fontId="23" fillId="0" borderId="23" xfId="0" applyFont="1" applyBorder="1" applyAlignment="1">
      <alignment horizontal="center" vertical="center"/>
    </xf>
    <xf numFmtId="0" fontId="23" fillId="0" borderId="17" xfId="0" applyFont="1" applyBorder="1" applyAlignment="1">
      <alignment horizontal="center" vertical="center"/>
    </xf>
    <xf numFmtId="0" fontId="25" fillId="0" borderId="32" xfId="0" applyFont="1" applyBorder="1" applyAlignment="1">
      <alignment horizontal="center" vertical="center"/>
    </xf>
    <xf numFmtId="0" fontId="25" fillId="0" borderId="40" xfId="0" applyFont="1" applyBorder="1" applyAlignment="1">
      <alignment horizontal="center" vertical="center"/>
    </xf>
    <xf numFmtId="0" fontId="25" fillId="0" borderId="49" xfId="0" applyFont="1" applyBorder="1" applyAlignment="1">
      <alignment horizontal="center" vertical="center"/>
    </xf>
    <xf numFmtId="0" fontId="23" fillId="0" borderId="33" xfId="0" applyFont="1" applyBorder="1" applyAlignment="1">
      <alignment horizontal="center" vertical="center"/>
    </xf>
    <xf numFmtId="0" fontId="23" fillId="0" borderId="41" xfId="0" applyFont="1" applyBorder="1" applyAlignment="1">
      <alignment horizontal="center" vertical="center"/>
    </xf>
    <xf numFmtId="0" fontId="23" fillId="0" borderId="47" xfId="0" applyFont="1" applyBorder="1" applyAlignment="1">
      <alignment horizontal="center" vertical="center"/>
    </xf>
    <xf numFmtId="0" fontId="23" fillId="0" borderId="33"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7" xfId="0" applyFont="1" applyBorder="1" applyAlignment="1">
      <alignment horizontal="center" vertical="center" wrapText="1"/>
    </xf>
  </cellXfs>
  <cellStyles count="7">
    <cellStyle name="Milliers" xfId="1" builtinId="3"/>
    <cellStyle name="Milliers 10" xfId="6" xr:uid="{00000000-0005-0000-0000-000001000000}"/>
    <cellStyle name="Milliers 2" xfId="5" xr:uid="{00000000-0005-0000-0000-000002000000}"/>
    <cellStyle name="Normal" xfId="0" builtinId="0"/>
    <cellStyle name="Normal 2" xfId="4" xr:uid="{00000000-0005-0000-0000-000004000000}"/>
    <cellStyle name="Normal 2 5" xfId="3" xr:uid="{00000000-0005-0000-0000-000005000000}"/>
    <cellStyle name="Normal 3" xfId="2"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5"/>
  <sheetViews>
    <sheetView tabSelected="1" zoomScale="110" zoomScaleNormal="110" zoomScaleSheetLayoutView="90" workbookViewId="0">
      <selection activeCell="J10" sqref="J10"/>
    </sheetView>
  </sheetViews>
  <sheetFormatPr baseColWidth="10" defaultColWidth="11.44140625" defaultRowHeight="13.2" x14ac:dyDescent="0.25"/>
  <cols>
    <col min="1" max="1" width="7.5546875" customWidth="1"/>
    <col min="2" max="2" width="43.44140625" customWidth="1"/>
    <col min="3" max="3" width="6.88671875" customWidth="1"/>
    <col min="4" max="4" width="10.44140625" style="60" customWidth="1"/>
    <col min="5" max="5" width="11.88671875" customWidth="1"/>
    <col min="6" max="6" width="19.109375" customWidth="1"/>
    <col min="7" max="7" width="11.44140625" style="258"/>
    <col min="8" max="8" width="14.109375" style="25" bestFit="1" customWidth="1"/>
    <col min="9" max="9" width="11.44140625" style="71"/>
    <col min="10" max="10" width="7.44140625" customWidth="1"/>
    <col min="11" max="11" width="18.109375" bestFit="1" customWidth="1"/>
    <col min="13" max="13" width="16.88671875" customWidth="1"/>
  </cols>
  <sheetData>
    <row r="1" spans="1:12" ht="30" customHeight="1" x14ac:dyDescent="0.25">
      <c r="A1" s="336" t="s">
        <v>230</v>
      </c>
      <c r="B1" s="336"/>
      <c r="C1" s="336"/>
      <c r="D1" s="336"/>
      <c r="E1" s="336"/>
      <c r="F1" s="336"/>
    </row>
    <row r="2" spans="1:12" x14ac:dyDescent="0.25">
      <c r="A2" s="337" t="s">
        <v>0</v>
      </c>
      <c r="B2" s="337"/>
      <c r="C2" s="337"/>
      <c r="D2" s="337"/>
      <c r="E2" s="337"/>
      <c r="F2" s="337"/>
    </row>
    <row r="3" spans="1:12" x14ac:dyDescent="0.25">
      <c r="A3" s="337"/>
      <c r="B3" s="337"/>
      <c r="C3" s="337"/>
      <c r="D3" s="337"/>
      <c r="E3" s="337"/>
      <c r="F3" s="337"/>
    </row>
    <row r="4" spans="1:12" ht="13.8" thickBot="1" x14ac:dyDescent="0.3">
      <c r="A4" s="36"/>
      <c r="B4" s="36"/>
      <c r="C4" s="36"/>
      <c r="D4" s="32"/>
      <c r="E4" s="36"/>
      <c r="F4" s="36"/>
    </row>
    <row r="5" spans="1:12" ht="27.6" thickTop="1" thickBot="1" x14ac:dyDescent="0.3">
      <c r="A5" s="1" t="s">
        <v>1</v>
      </c>
      <c r="B5" s="2" t="s">
        <v>2</v>
      </c>
      <c r="C5" s="2" t="s">
        <v>42</v>
      </c>
      <c r="D5" s="2" t="s">
        <v>41</v>
      </c>
      <c r="E5" s="3" t="s">
        <v>43</v>
      </c>
      <c r="F5" s="4" t="s">
        <v>44</v>
      </c>
    </row>
    <row r="6" spans="1:12" ht="14.4" thickTop="1" x14ac:dyDescent="0.25">
      <c r="A6" s="20"/>
      <c r="B6" s="21"/>
      <c r="C6" s="22"/>
      <c r="D6" s="239"/>
      <c r="E6" s="23"/>
      <c r="F6" s="24"/>
    </row>
    <row r="7" spans="1:12" ht="14.4" thickBot="1" x14ac:dyDescent="0.3">
      <c r="A7" s="229"/>
      <c r="B7" s="230"/>
      <c r="C7" s="231"/>
      <c r="D7" s="240"/>
      <c r="E7" s="232"/>
      <c r="F7" s="233"/>
    </row>
    <row r="8" spans="1:12" ht="19.5" customHeight="1" thickTop="1" thickBot="1" x14ac:dyDescent="0.3">
      <c r="A8" s="234"/>
      <c r="B8" s="235"/>
      <c r="C8" s="235"/>
      <c r="D8" s="241"/>
      <c r="E8" s="236"/>
      <c r="F8" s="237"/>
    </row>
    <row r="9" spans="1:12" ht="14.4" thickTop="1" x14ac:dyDescent="0.25">
      <c r="A9" s="229"/>
      <c r="B9" s="230"/>
      <c r="C9" s="231"/>
      <c r="D9" s="240"/>
      <c r="E9" s="232"/>
      <c r="F9" s="233"/>
    </row>
    <row r="10" spans="1:12" ht="26.4" x14ac:dyDescent="0.25">
      <c r="A10" s="5">
        <v>1</v>
      </c>
      <c r="B10" s="12" t="s">
        <v>323</v>
      </c>
      <c r="C10" s="231"/>
      <c r="D10" s="240"/>
      <c r="E10" s="232"/>
      <c r="F10" s="233"/>
    </row>
    <row r="11" spans="1:12" s="71" customFormat="1" ht="117" customHeight="1" x14ac:dyDescent="0.25">
      <c r="A11" s="255" t="s">
        <v>322</v>
      </c>
      <c r="B11" s="312" t="s">
        <v>470</v>
      </c>
      <c r="C11" s="322" t="s">
        <v>3</v>
      </c>
      <c r="D11" s="322">
        <v>1</v>
      </c>
      <c r="E11" s="324"/>
      <c r="F11" s="325">
        <f>E11*D11</f>
        <v>0</v>
      </c>
      <c r="G11" s="259"/>
      <c r="L11" s="74"/>
    </row>
    <row r="12" spans="1:12" s="52" customFormat="1" x14ac:dyDescent="0.25">
      <c r="A12" s="26"/>
      <c r="B12" s="94" t="s">
        <v>4</v>
      </c>
      <c r="C12" s="29"/>
      <c r="D12" s="242"/>
      <c r="E12" s="51"/>
      <c r="F12" s="326">
        <f>SUM(F11)</f>
        <v>0</v>
      </c>
      <c r="G12" s="260"/>
      <c r="H12" s="25"/>
      <c r="I12" s="72"/>
    </row>
    <row r="13" spans="1:12" x14ac:dyDescent="0.25">
      <c r="A13" s="5"/>
      <c r="B13" s="6"/>
      <c r="C13" s="7"/>
      <c r="D13" s="81"/>
      <c r="E13" s="19"/>
      <c r="F13" s="8"/>
    </row>
    <row r="14" spans="1:12" x14ac:dyDescent="0.25">
      <c r="A14" s="5">
        <v>2</v>
      </c>
      <c r="B14" s="12" t="s">
        <v>5</v>
      </c>
      <c r="C14" s="9" t="s">
        <v>6</v>
      </c>
      <c r="D14" s="9"/>
      <c r="E14" s="13"/>
      <c r="F14" s="82"/>
    </row>
    <row r="15" spans="1:12" ht="54.75" customHeight="1" x14ac:dyDescent="0.25">
      <c r="A15" s="255" t="s">
        <v>49</v>
      </c>
      <c r="B15" s="14" t="s">
        <v>274</v>
      </c>
      <c r="C15" s="9" t="s">
        <v>13</v>
      </c>
      <c r="D15" s="9">
        <v>1618.91</v>
      </c>
      <c r="E15" s="13"/>
      <c r="F15" s="327">
        <f>E15*D15</f>
        <v>0</v>
      </c>
      <c r="L15" s="63"/>
    </row>
    <row r="16" spans="1:12" ht="26.4" x14ac:dyDescent="0.25">
      <c r="A16" s="255" t="s">
        <v>58</v>
      </c>
      <c r="B16" s="14" t="s">
        <v>286</v>
      </c>
      <c r="C16" s="9" t="s">
        <v>3</v>
      </c>
      <c r="D16" s="9">
        <v>1</v>
      </c>
      <c r="E16" s="99"/>
      <c r="F16" s="327">
        <f t="shared" ref="F16:F21" si="0">E16*D16</f>
        <v>0</v>
      </c>
      <c r="H16" s="267"/>
      <c r="L16" s="63"/>
    </row>
    <row r="17" spans="1:13" ht="16.2" customHeight="1" x14ac:dyDescent="0.25">
      <c r="A17" s="255" t="s">
        <v>50</v>
      </c>
      <c r="B17" s="14" t="s">
        <v>48</v>
      </c>
      <c r="C17" s="9" t="s">
        <v>7</v>
      </c>
      <c r="D17" s="9">
        <v>136.71</v>
      </c>
      <c r="E17" s="13"/>
      <c r="F17" s="327">
        <f t="shared" si="0"/>
        <v>0</v>
      </c>
    </row>
    <row r="18" spans="1:13" ht="16.5" customHeight="1" x14ac:dyDescent="0.25">
      <c r="A18" s="255" t="s">
        <v>51</v>
      </c>
      <c r="B18" s="14" t="s">
        <v>47</v>
      </c>
      <c r="C18" s="9" t="s">
        <v>7</v>
      </c>
      <c r="D18" s="9">
        <v>100.02</v>
      </c>
      <c r="E18" s="13"/>
      <c r="F18" s="327">
        <f t="shared" si="0"/>
        <v>0</v>
      </c>
    </row>
    <row r="19" spans="1:13" ht="68.7" customHeight="1" x14ac:dyDescent="0.25">
      <c r="A19" s="255" t="s">
        <v>60</v>
      </c>
      <c r="B19" s="14" t="s">
        <v>165</v>
      </c>
      <c r="C19" s="9" t="s">
        <v>7</v>
      </c>
      <c r="D19" s="9">
        <v>430.54</v>
      </c>
      <c r="E19" s="13"/>
      <c r="F19" s="327">
        <f t="shared" si="0"/>
        <v>0</v>
      </c>
      <c r="L19" s="25"/>
      <c r="M19" s="25"/>
    </row>
    <row r="20" spans="1:13" ht="79.2" x14ac:dyDescent="0.25">
      <c r="A20" s="255" t="s">
        <v>190</v>
      </c>
      <c r="B20" s="14" t="s">
        <v>166</v>
      </c>
      <c r="C20" s="9" t="s">
        <v>7</v>
      </c>
      <c r="D20" s="9">
        <v>922.72</v>
      </c>
      <c r="E20" s="13"/>
      <c r="F20" s="327">
        <f t="shared" si="0"/>
        <v>0</v>
      </c>
      <c r="L20" s="25"/>
      <c r="M20" s="25"/>
    </row>
    <row r="21" spans="1:13" ht="52.8" x14ac:dyDescent="0.25">
      <c r="A21" s="255" t="s">
        <v>218</v>
      </c>
      <c r="B21" s="323" t="s">
        <v>201</v>
      </c>
      <c r="C21" s="100" t="s">
        <v>13</v>
      </c>
      <c r="D21" s="100">
        <v>922.72</v>
      </c>
      <c r="E21" s="13"/>
      <c r="F21" s="327">
        <f t="shared" si="0"/>
        <v>0</v>
      </c>
      <c r="L21" s="25"/>
      <c r="M21" s="25"/>
    </row>
    <row r="22" spans="1:13" s="52" customFormat="1" ht="13.8" x14ac:dyDescent="0.25">
      <c r="A22" s="80"/>
      <c r="B22" s="95" t="s">
        <v>52</v>
      </c>
      <c r="C22" s="77"/>
      <c r="D22" s="96"/>
      <c r="E22" s="78"/>
      <c r="F22" s="328">
        <f>SUM(F15:F21)</f>
        <v>0</v>
      </c>
      <c r="G22" s="260"/>
      <c r="H22" s="25"/>
      <c r="I22" s="72"/>
      <c r="M22" s="54"/>
    </row>
    <row r="23" spans="1:13" ht="11.25" customHeight="1" x14ac:dyDescent="0.25">
      <c r="A23" s="67"/>
      <c r="B23" s="14"/>
      <c r="C23" s="9"/>
      <c r="D23" s="100"/>
      <c r="E23" s="13"/>
      <c r="F23" s="15"/>
    </row>
    <row r="24" spans="1:13" x14ac:dyDescent="0.25">
      <c r="A24" s="5">
        <v>3</v>
      </c>
      <c r="B24" s="12" t="s">
        <v>8</v>
      </c>
      <c r="C24" s="64"/>
      <c r="D24" s="64"/>
      <c r="E24" s="246"/>
      <c r="F24" s="247"/>
      <c r="L24" s="25"/>
    </row>
    <row r="25" spans="1:13" x14ac:dyDescent="0.25">
      <c r="A25" s="67" t="s">
        <v>9</v>
      </c>
      <c r="B25" s="12" t="s">
        <v>192</v>
      </c>
      <c r="C25" s="9"/>
      <c r="D25" s="9"/>
      <c r="E25" s="246"/>
      <c r="F25" s="247"/>
      <c r="L25" s="25"/>
    </row>
    <row r="26" spans="1:13" ht="31.2" customHeight="1" x14ac:dyDescent="0.25">
      <c r="A26" s="67" t="s">
        <v>191</v>
      </c>
      <c r="B26" s="14" t="s">
        <v>193</v>
      </c>
      <c r="C26" s="9" t="s">
        <v>7</v>
      </c>
      <c r="D26" s="9">
        <v>12.25</v>
      </c>
      <c r="E26" s="13"/>
      <c r="F26" s="327">
        <f t="shared" ref="F26:F46" si="1">E26*D26</f>
        <v>0</v>
      </c>
      <c r="K26" s="25"/>
      <c r="L26" s="25"/>
    </row>
    <row r="27" spans="1:13" ht="49.2" customHeight="1" x14ac:dyDescent="0.25">
      <c r="A27" s="67" t="s">
        <v>195</v>
      </c>
      <c r="B27" s="14" t="s">
        <v>488</v>
      </c>
      <c r="C27" s="9" t="s">
        <v>7</v>
      </c>
      <c r="D27" s="9">
        <v>26.44</v>
      </c>
      <c r="E27" s="13"/>
      <c r="F27" s="327">
        <f t="shared" si="1"/>
        <v>0</v>
      </c>
      <c r="L27" s="25"/>
      <c r="M27" s="17"/>
    </row>
    <row r="28" spans="1:13" ht="40.200000000000003" customHeight="1" x14ac:dyDescent="0.25">
      <c r="A28" s="67" t="s">
        <v>196</v>
      </c>
      <c r="B28" s="14" t="s">
        <v>489</v>
      </c>
      <c r="C28" s="9" t="s">
        <v>7</v>
      </c>
      <c r="D28" s="9">
        <v>50.01</v>
      </c>
      <c r="E28" s="13"/>
      <c r="F28" s="327">
        <f t="shared" si="1"/>
        <v>0</v>
      </c>
      <c r="L28" s="25"/>
      <c r="M28" s="17"/>
    </row>
    <row r="29" spans="1:13" ht="46.2" customHeight="1" x14ac:dyDescent="0.25">
      <c r="A29" s="67" t="s">
        <v>197</v>
      </c>
      <c r="B29" s="14" t="s">
        <v>490</v>
      </c>
      <c r="C29" s="9" t="s">
        <v>7</v>
      </c>
      <c r="D29" s="9">
        <v>9.14</v>
      </c>
      <c r="E29" s="13"/>
      <c r="F29" s="327">
        <f>E29*D29</f>
        <v>0</v>
      </c>
      <c r="L29" s="25"/>
      <c r="M29" s="17"/>
    </row>
    <row r="30" spans="1:13" ht="34.200000000000003" customHeight="1" x14ac:dyDescent="0.25">
      <c r="A30" s="67" t="s">
        <v>198</v>
      </c>
      <c r="B30" s="14" t="s">
        <v>491</v>
      </c>
      <c r="C30" s="9" t="s">
        <v>7</v>
      </c>
      <c r="D30" s="9">
        <v>52.44</v>
      </c>
      <c r="E30" s="13"/>
      <c r="F30" s="327">
        <f t="shared" si="1"/>
        <v>0</v>
      </c>
    </row>
    <row r="31" spans="1:13" ht="58.5" customHeight="1" x14ac:dyDescent="0.25">
      <c r="A31" s="67" t="s">
        <v>199</v>
      </c>
      <c r="B31" s="14" t="s">
        <v>487</v>
      </c>
      <c r="C31" s="9" t="s">
        <v>7</v>
      </c>
      <c r="D31" s="9">
        <f>19.9*0.13*1.1</f>
        <v>2.8456999999999999</v>
      </c>
      <c r="E31" s="13"/>
      <c r="F31" s="327">
        <f t="shared" si="1"/>
        <v>0</v>
      </c>
    </row>
    <row r="32" spans="1:13" ht="67.2" customHeight="1" x14ac:dyDescent="0.25">
      <c r="A32" s="67" t="s">
        <v>200</v>
      </c>
      <c r="B32" s="14" t="s">
        <v>227</v>
      </c>
      <c r="C32" s="9" t="s">
        <v>7</v>
      </c>
      <c r="D32" s="9">
        <v>131.94999999999999</v>
      </c>
      <c r="E32" s="13"/>
      <c r="F32" s="327">
        <f t="shared" si="1"/>
        <v>0</v>
      </c>
    </row>
    <row r="33" spans="1:11" ht="43.5" customHeight="1" x14ac:dyDescent="0.25">
      <c r="A33" s="67" t="s">
        <v>232</v>
      </c>
      <c r="B33" s="14" t="s">
        <v>194</v>
      </c>
      <c r="C33" s="9" t="s">
        <v>13</v>
      </c>
      <c r="D33" s="9">
        <v>1014.99</v>
      </c>
      <c r="E33" s="13"/>
      <c r="F33" s="327">
        <f t="shared" si="1"/>
        <v>0</v>
      </c>
    </row>
    <row r="34" spans="1:11" ht="48.75" customHeight="1" x14ac:dyDescent="0.25">
      <c r="A34" s="67" t="s">
        <v>467</v>
      </c>
      <c r="B34" s="14" t="s">
        <v>231</v>
      </c>
      <c r="C34" s="9" t="s">
        <v>13</v>
      </c>
      <c r="D34" s="9">
        <v>250.04</v>
      </c>
      <c r="E34" s="13"/>
      <c r="F34" s="327">
        <f t="shared" si="1"/>
        <v>0</v>
      </c>
    </row>
    <row r="35" spans="1:11" ht="19.2" customHeight="1" x14ac:dyDescent="0.25">
      <c r="A35" s="67" t="s">
        <v>10</v>
      </c>
      <c r="B35" s="12" t="s">
        <v>202</v>
      </c>
      <c r="C35" s="9"/>
      <c r="D35" s="9"/>
      <c r="E35" s="86"/>
      <c r="F35" s="98"/>
    </row>
    <row r="36" spans="1:11" ht="52.8" x14ac:dyDescent="0.25">
      <c r="A36" s="67" t="s">
        <v>203</v>
      </c>
      <c r="B36" s="14" t="s">
        <v>204</v>
      </c>
      <c r="C36" s="9" t="s">
        <v>7</v>
      </c>
      <c r="D36" s="9">
        <v>37.590000000000003</v>
      </c>
      <c r="E36" s="13"/>
      <c r="F36" s="327">
        <f t="shared" si="1"/>
        <v>0</v>
      </c>
    </row>
    <row r="37" spans="1:11" ht="39.6" x14ac:dyDescent="0.25">
      <c r="A37" s="67" t="s">
        <v>207</v>
      </c>
      <c r="B37" s="14" t="s">
        <v>205</v>
      </c>
      <c r="C37" s="319" t="s">
        <v>7</v>
      </c>
      <c r="D37" s="319">
        <v>18.78</v>
      </c>
      <c r="E37" s="320"/>
      <c r="F37" s="329">
        <f t="shared" si="1"/>
        <v>0</v>
      </c>
    </row>
    <row r="38" spans="1:11" ht="52.8" x14ac:dyDescent="0.25">
      <c r="A38" s="67" t="s">
        <v>208</v>
      </c>
      <c r="B38" s="14" t="s">
        <v>463</v>
      </c>
      <c r="C38" s="9" t="s">
        <v>7</v>
      </c>
      <c r="D38" s="9">
        <v>37.51</v>
      </c>
      <c r="E38" s="13"/>
      <c r="F38" s="327">
        <f t="shared" si="1"/>
        <v>0</v>
      </c>
    </row>
    <row r="39" spans="1:11" ht="35.700000000000003" customHeight="1" x14ac:dyDescent="0.25">
      <c r="A39" s="67" t="s">
        <v>209</v>
      </c>
      <c r="B39" s="14" t="s">
        <v>464</v>
      </c>
      <c r="C39" s="313" t="s">
        <v>13</v>
      </c>
      <c r="D39" s="313">
        <v>31.09</v>
      </c>
      <c r="E39" s="321"/>
      <c r="F39" s="325">
        <f t="shared" si="1"/>
        <v>0</v>
      </c>
    </row>
    <row r="40" spans="1:11" ht="39.6" x14ac:dyDescent="0.25">
      <c r="A40" s="67" t="s">
        <v>210</v>
      </c>
      <c r="B40" s="14" t="s">
        <v>466</v>
      </c>
      <c r="C40" s="313" t="s">
        <v>7</v>
      </c>
      <c r="D40" s="313">
        <v>10.48</v>
      </c>
      <c r="E40" s="321"/>
      <c r="F40" s="325">
        <f t="shared" si="1"/>
        <v>0</v>
      </c>
    </row>
    <row r="41" spans="1:11" ht="55.95" customHeight="1" x14ac:dyDescent="0.25">
      <c r="A41" s="67" t="s">
        <v>211</v>
      </c>
      <c r="B41" s="14" t="s">
        <v>465</v>
      </c>
      <c r="C41" s="313" t="s">
        <v>7</v>
      </c>
      <c r="D41" s="313">
        <v>18.66</v>
      </c>
      <c r="E41" s="321"/>
      <c r="F41" s="325">
        <f t="shared" si="1"/>
        <v>0</v>
      </c>
    </row>
    <row r="42" spans="1:11" ht="31.95" customHeight="1" x14ac:dyDescent="0.25">
      <c r="A42" s="67" t="s">
        <v>212</v>
      </c>
      <c r="B42" s="14" t="s">
        <v>481</v>
      </c>
      <c r="C42" s="9" t="s">
        <v>7</v>
      </c>
      <c r="D42" s="9">
        <v>2</v>
      </c>
      <c r="E42" s="321"/>
      <c r="F42" s="327">
        <f t="shared" si="1"/>
        <v>0</v>
      </c>
    </row>
    <row r="43" spans="1:11" ht="29.25" customHeight="1" x14ac:dyDescent="0.25">
      <c r="A43" s="67" t="s">
        <v>213</v>
      </c>
      <c r="B43" s="14" t="s">
        <v>206</v>
      </c>
      <c r="C43" s="9" t="s">
        <v>7</v>
      </c>
      <c r="D43" s="9">
        <f>(5.1+1.22+1.22)*0.15</f>
        <v>1.1309999999999998</v>
      </c>
      <c r="E43" s="321"/>
      <c r="F43" s="327">
        <f t="shared" si="1"/>
        <v>0</v>
      </c>
    </row>
    <row r="44" spans="1:11" ht="27.75" customHeight="1" x14ac:dyDescent="0.25">
      <c r="A44" s="67" t="s">
        <v>214</v>
      </c>
      <c r="B44" s="14" t="s">
        <v>471</v>
      </c>
      <c r="C44" s="9" t="s">
        <v>7</v>
      </c>
      <c r="D44" s="9">
        <v>5.91</v>
      </c>
      <c r="E44" s="321"/>
      <c r="F44" s="327">
        <f t="shared" si="1"/>
        <v>0</v>
      </c>
    </row>
    <row r="45" spans="1:11" ht="29.7" customHeight="1" x14ac:dyDescent="0.25">
      <c r="A45" s="67" t="s">
        <v>215</v>
      </c>
      <c r="B45" s="14" t="s">
        <v>472</v>
      </c>
      <c r="C45" s="9" t="s">
        <v>7</v>
      </c>
      <c r="D45" s="9">
        <v>5.04</v>
      </c>
      <c r="E45" s="321"/>
      <c r="F45" s="327">
        <f t="shared" si="1"/>
        <v>0</v>
      </c>
    </row>
    <row r="46" spans="1:11" ht="27.75" customHeight="1" x14ac:dyDescent="0.25">
      <c r="A46" s="67" t="s">
        <v>484</v>
      </c>
      <c r="B46" s="14" t="s">
        <v>517</v>
      </c>
      <c r="C46" s="9" t="s">
        <v>16</v>
      </c>
      <c r="D46" s="9">
        <v>6</v>
      </c>
      <c r="E46" s="13"/>
      <c r="F46" s="327">
        <f t="shared" si="1"/>
        <v>0</v>
      </c>
    </row>
    <row r="47" spans="1:11" s="52" customFormat="1" x14ac:dyDescent="0.25">
      <c r="A47" s="83"/>
      <c r="B47" s="93" t="s">
        <v>11</v>
      </c>
      <c r="C47" s="84"/>
      <c r="D47" s="243"/>
      <c r="E47" s="85"/>
      <c r="F47" s="330">
        <f>SUM(F26:F46)</f>
        <v>0</v>
      </c>
      <c r="G47" s="260"/>
      <c r="H47" s="25"/>
      <c r="I47" s="72"/>
      <c r="K47" s="17"/>
    </row>
    <row r="48" spans="1:11" ht="18.75" customHeight="1" x14ac:dyDescent="0.25">
      <c r="A48" s="16"/>
      <c r="B48" s="12"/>
      <c r="C48" s="9"/>
      <c r="D48" s="9"/>
      <c r="E48" s="13"/>
      <c r="F48" s="15"/>
    </row>
    <row r="49" spans="1:17" x14ac:dyDescent="0.25">
      <c r="A49" s="5">
        <v>4</v>
      </c>
      <c r="B49" s="12" t="s">
        <v>216</v>
      </c>
      <c r="C49" s="9"/>
      <c r="D49" s="9"/>
      <c r="E49" s="13"/>
      <c r="F49" s="15"/>
      <c r="H49" s="256"/>
      <c r="I49" s="256"/>
      <c r="J49" s="256"/>
      <c r="K49" s="256"/>
      <c r="L49" s="256"/>
    </row>
    <row r="50" spans="1:17" ht="20.85" customHeight="1" x14ac:dyDescent="0.25">
      <c r="A50" s="67" t="s">
        <v>12</v>
      </c>
      <c r="B50" s="14" t="s">
        <v>84</v>
      </c>
      <c r="C50" s="9" t="s">
        <v>13</v>
      </c>
      <c r="D50" s="9">
        <v>1600</v>
      </c>
      <c r="E50" s="13"/>
      <c r="F50" s="327">
        <f t="shared" ref="F50:F61" si="2">E50*D50</f>
        <v>0</v>
      </c>
      <c r="I50" s="25"/>
      <c r="J50" s="25"/>
      <c r="K50" s="25"/>
      <c r="L50" s="71"/>
      <c r="M50" s="257"/>
      <c r="N50" s="257"/>
    </row>
    <row r="51" spans="1:17" ht="19.5" customHeight="1" x14ac:dyDescent="0.25">
      <c r="A51" s="67" t="s">
        <v>40</v>
      </c>
      <c r="B51" s="14" t="s">
        <v>80</v>
      </c>
      <c r="C51" s="9" t="s">
        <v>13</v>
      </c>
      <c r="D51" s="9">
        <v>530</v>
      </c>
      <c r="E51" s="13"/>
      <c r="F51" s="327">
        <f t="shared" si="2"/>
        <v>0</v>
      </c>
      <c r="I51" s="25"/>
      <c r="J51" s="25"/>
      <c r="M51" s="257"/>
      <c r="N51" s="257"/>
    </row>
    <row r="52" spans="1:17" ht="21" customHeight="1" x14ac:dyDescent="0.25">
      <c r="A52" s="67" t="s">
        <v>78</v>
      </c>
      <c r="B52" s="14" t="s">
        <v>167</v>
      </c>
      <c r="C52" s="9" t="s">
        <v>13</v>
      </c>
      <c r="D52" s="9">
        <v>60</v>
      </c>
      <c r="E52" s="13"/>
      <c r="F52" s="327">
        <f t="shared" si="2"/>
        <v>0</v>
      </c>
      <c r="I52" s="25"/>
      <c r="M52" s="257"/>
      <c r="N52" s="257"/>
    </row>
    <row r="53" spans="1:17" ht="21" customHeight="1" x14ac:dyDescent="0.25">
      <c r="A53" s="67" t="s">
        <v>99</v>
      </c>
      <c r="B53" s="14" t="s">
        <v>236</v>
      </c>
      <c r="C53" s="9" t="s">
        <v>13</v>
      </c>
      <c r="D53" s="9">
        <v>4.5</v>
      </c>
      <c r="E53" s="13"/>
      <c r="F53" s="327">
        <f>E53*D53</f>
        <v>0</v>
      </c>
      <c r="I53" s="25"/>
      <c r="M53" s="257"/>
      <c r="N53" s="257"/>
    </row>
    <row r="54" spans="1:17" ht="21" customHeight="1" x14ac:dyDescent="0.25">
      <c r="A54" s="67" t="s">
        <v>100</v>
      </c>
      <c r="B54" s="14" t="s">
        <v>106</v>
      </c>
      <c r="C54" s="9" t="s">
        <v>13</v>
      </c>
      <c r="D54" s="9">
        <v>6</v>
      </c>
      <c r="E54" s="13"/>
      <c r="F54" s="327">
        <f>E54*D54</f>
        <v>0</v>
      </c>
      <c r="M54" s="257"/>
      <c r="N54" s="257"/>
    </row>
    <row r="55" spans="1:17" ht="21" customHeight="1" x14ac:dyDescent="0.25">
      <c r="A55" s="67" t="s">
        <v>83</v>
      </c>
      <c r="B55" s="14" t="s">
        <v>237</v>
      </c>
      <c r="C55" s="9" t="s">
        <v>13</v>
      </c>
      <c r="D55" s="9">
        <v>185</v>
      </c>
      <c r="E55" s="13"/>
      <c r="F55" s="327">
        <f t="shared" ref="F55:F56" si="3">E55*D55</f>
        <v>0</v>
      </c>
      <c r="I55" s="25"/>
      <c r="M55" s="257"/>
      <c r="N55" s="257"/>
    </row>
    <row r="56" spans="1:17" ht="26.4" x14ac:dyDescent="0.25">
      <c r="A56" s="67" t="s">
        <v>86</v>
      </c>
      <c r="B56" s="14" t="s">
        <v>260</v>
      </c>
      <c r="C56" s="9" t="s">
        <v>16</v>
      </c>
      <c r="D56" s="9">
        <v>88</v>
      </c>
      <c r="E56" s="13"/>
      <c r="F56" s="327">
        <f t="shared" si="3"/>
        <v>0</v>
      </c>
      <c r="I56" s="25"/>
      <c r="M56" s="257"/>
      <c r="N56" s="257"/>
    </row>
    <row r="57" spans="1:17" s="25" customFormat="1" ht="18" customHeight="1" x14ac:dyDescent="0.25">
      <c r="A57" s="67" t="s">
        <v>104</v>
      </c>
      <c r="B57" s="14" t="s">
        <v>169</v>
      </c>
      <c r="C57" s="9" t="s">
        <v>13</v>
      </c>
      <c r="D57" s="9">
        <v>658</v>
      </c>
      <c r="E57" s="13"/>
      <c r="F57" s="327">
        <f t="shared" si="2"/>
        <v>0</v>
      </c>
      <c r="G57" s="258"/>
      <c r="J57" s="71"/>
      <c r="M57" s="257"/>
      <c r="N57" s="257"/>
      <c r="O57" s="87"/>
      <c r="Q57" s="71">
        <f>+O57+P57</f>
        <v>0</v>
      </c>
    </row>
    <row r="58" spans="1:17" s="25" customFormat="1" ht="34.5" customHeight="1" x14ac:dyDescent="0.25">
      <c r="A58" s="67" t="s">
        <v>233</v>
      </c>
      <c r="B58" s="262" t="s">
        <v>244</v>
      </c>
      <c r="C58" s="9" t="s">
        <v>13</v>
      </c>
      <c r="D58" s="9">
        <v>58</v>
      </c>
      <c r="E58" s="13"/>
      <c r="F58" s="327">
        <f t="shared" si="2"/>
        <v>0</v>
      </c>
      <c r="G58" s="258"/>
      <c r="M58" s="257"/>
      <c r="N58" s="257"/>
      <c r="O58" s="87"/>
      <c r="Q58" s="71"/>
    </row>
    <row r="59" spans="1:17" s="25" customFormat="1" ht="47.85" customHeight="1" x14ac:dyDescent="0.25">
      <c r="A59" s="67" t="s">
        <v>235</v>
      </c>
      <c r="B59" s="14" t="s">
        <v>239</v>
      </c>
      <c r="C59" s="9" t="s">
        <v>13</v>
      </c>
      <c r="D59" s="9">
        <v>2060</v>
      </c>
      <c r="E59" s="13"/>
      <c r="F59" s="327">
        <f t="shared" si="2"/>
        <v>0</v>
      </c>
      <c r="G59" s="258"/>
      <c r="M59" s="257"/>
      <c r="N59" s="257"/>
    </row>
    <row r="60" spans="1:17" s="25" customFormat="1" ht="31.5" customHeight="1" x14ac:dyDescent="0.25">
      <c r="A60" s="67" t="s">
        <v>238</v>
      </c>
      <c r="B60" s="14" t="s">
        <v>45</v>
      </c>
      <c r="C60" s="9" t="s">
        <v>88</v>
      </c>
      <c r="D60" s="9">
        <v>1</v>
      </c>
      <c r="E60" s="13"/>
      <c r="F60" s="327">
        <f t="shared" si="2"/>
        <v>0</v>
      </c>
      <c r="G60" s="258"/>
      <c r="L60" s="261"/>
      <c r="M60" s="257"/>
      <c r="N60" s="257"/>
    </row>
    <row r="61" spans="1:17" s="25" customFormat="1" ht="63.75" customHeight="1" x14ac:dyDescent="0.25">
      <c r="A61" s="67" t="s">
        <v>257</v>
      </c>
      <c r="B61" s="14" t="s">
        <v>234</v>
      </c>
      <c r="C61" s="9" t="s">
        <v>14</v>
      </c>
      <c r="D61" s="9">
        <f>10.3+30</f>
        <v>40.299999999999997</v>
      </c>
      <c r="E61" s="13"/>
      <c r="F61" s="327">
        <f t="shared" si="2"/>
        <v>0</v>
      </c>
      <c r="G61" s="258"/>
      <c r="M61" s="268"/>
      <c r="N61" s="268"/>
    </row>
    <row r="62" spans="1:17" s="52" customFormat="1" x14ac:dyDescent="0.25">
      <c r="A62" s="53"/>
      <c r="B62" s="94" t="s">
        <v>15</v>
      </c>
      <c r="C62" s="27"/>
      <c r="D62" s="244"/>
      <c r="E62" s="28"/>
      <c r="F62" s="331">
        <f>SUM(F50:F61)</f>
        <v>0</v>
      </c>
      <c r="G62" s="260"/>
      <c r="H62" s="25"/>
      <c r="I62" s="72"/>
    </row>
    <row r="63" spans="1:17" x14ac:dyDescent="0.25">
      <c r="A63" s="89"/>
      <c r="B63" s="55"/>
      <c r="C63" s="70"/>
      <c r="D63" s="9"/>
      <c r="E63" s="13"/>
      <c r="F63" s="15"/>
    </row>
    <row r="64" spans="1:17" ht="26.4" x14ac:dyDescent="0.25">
      <c r="A64" s="66">
        <v>5</v>
      </c>
      <c r="B64" s="12" t="s">
        <v>63</v>
      </c>
      <c r="C64" s="9"/>
      <c r="D64" s="102"/>
      <c r="E64" s="13"/>
      <c r="F64" s="15"/>
      <c r="H64" s="258"/>
      <c r="I64" s="258"/>
    </row>
    <row r="65" spans="1:13" ht="26.4" x14ac:dyDescent="0.25">
      <c r="A65" s="16" t="s">
        <v>175</v>
      </c>
      <c r="B65" s="101" t="s">
        <v>246</v>
      </c>
      <c r="C65" s="9" t="s">
        <v>16</v>
      </c>
      <c r="D65" s="102">
        <v>2</v>
      </c>
      <c r="E65" s="13"/>
      <c r="F65" s="327">
        <f t="shared" ref="F65:F77" si="4">E65*D65</f>
        <v>0</v>
      </c>
      <c r="G65" s="266"/>
      <c r="H65" s="266"/>
      <c r="I65" s="266"/>
      <c r="M65" s="25"/>
    </row>
    <row r="66" spans="1:13" ht="52.8" x14ac:dyDescent="0.25">
      <c r="A66" s="16" t="s">
        <v>176</v>
      </c>
      <c r="B66" s="101" t="s">
        <v>247</v>
      </c>
      <c r="C66" s="9" t="s">
        <v>16</v>
      </c>
      <c r="D66" s="102">
        <v>6</v>
      </c>
      <c r="E66" s="13"/>
      <c r="F66" s="327">
        <f t="shared" si="4"/>
        <v>0</v>
      </c>
      <c r="M66" s="25"/>
    </row>
    <row r="67" spans="1:13" ht="52.8" x14ac:dyDescent="0.25">
      <c r="A67" s="16" t="s">
        <v>177</v>
      </c>
      <c r="B67" s="101" t="s">
        <v>248</v>
      </c>
      <c r="C67" s="9" t="s">
        <v>16</v>
      </c>
      <c r="D67" s="102">
        <v>4</v>
      </c>
      <c r="E67" s="13"/>
      <c r="F67" s="327">
        <f t="shared" si="4"/>
        <v>0</v>
      </c>
      <c r="M67" s="25"/>
    </row>
    <row r="68" spans="1:13" ht="52.8" x14ac:dyDescent="0.25">
      <c r="A68" s="16" t="s">
        <v>178</v>
      </c>
      <c r="B68" s="101" t="s">
        <v>249</v>
      </c>
      <c r="C68" s="9" t="s">
        <v>16</v>
      </c>
      <c r="D68" s="102">
        <v>34</v>
      </c>
      <c r="E68" s="13"/>
      <c r="F68" s="327">
        <f t="shared" si="4"/>
        <v>0</v>
      </c>
      <c r="M68" s="25"/>
    </row>
    <row r="69" spans="1:13" ht="45" customHeight="1" x14ac:dyDescent="0.25">
      <c r="A69" s="16" t="s">
        <v>179</v>
      </c>
      <c r="B69" s="101" t="s">
        <v>250</v>
      </c>
      <c r="C69" s="9" t="s">
        <v>16</v>
      </c>
      <c r="D69" s="102">
        <v>4</v>
      </c>
      <c r="E69" s="13"/>
      <c r="F69" s="327">
        <f t="shared" si="4"/>
        <v>0</v>
      </c>
      <c r="M69" s="25"/>
    </row>
    <row r="70" spans="1:13" ht="26.4" x14ac:dyDescent="0.25">
      <c r="A70" s="16" t="s">
        <v>180</v>
      </c>
      <c r="B70" s="101" t="s">
        <v>251</v>
      </c>
      <c r="C70" s="9" t="s">
        <v>16</v>
      </c>
      <c r="D70" s="102">
        <v>20</v>
      </c>
      <c r="E70" s="13"/>
      <c r="F70" s="327">
        <f t="shared" si="4"/>
        <v>0</v>
      </c>
      <c r="M70" s="25"/>
    </row>
    <row r="71" spans="1:13" ht="26.4" x14ac:dyDescent="0.25">
      <c r="A71" s="16" t="s">
        <v>181</v>
      </c>
      <c r="B71" s="101" t="s">
        <v>252</v>
      </c>
      <c r="C71" s="9" t="s">
        <v>16</v>
      </c>
      <c r="D71" s="102">
        <v>4</v>
      </c>
      <c r="E71" s="13"/>
      <c r="F71" s="327">
        <f t="shared" si="4"/>
        <v>0</v>
      </c>
      <c r="M71" s="25"/>
    </row>
    <row r="72" spans="1:13" ht="41.1" customHeight="1" x14ac:dyDescent="0.25">
      <c r="A72" s="16" t="s">
        <v>182</v>
      </c>
      <c r="B72" s="101" t="s">
        <v>253</v>
      </c>
      <c r="C72" s="9" t="s">
        <v>16</v>
      </c>
      <c r="D72" s="102">
        <v>4</v>
      </c>
      <c r="E72" s="13"/>
      <c r="F72" s="327">
        <f t="shared" si="4"/>
        <v>0</v>
      </c>
      <c r="M72" s="25"/>
    </row>
    <row r="73" spans="1:13" ht="39.6" x14ac:dyDescent="0.25">
      <c r="A73" s="16" t="s">
        <v>183</v>
      </c>
      <c r="B73" s="101" t="s">
        <v>255</v>
      </c>
      <c r="C73" s="9" t="s">
        <v>16</v>
      </c>
      <c r="D73" s="102">
        <v>1</v>
      </c>
      <c r="E73" s="13"/>
      <c r="F73" s="327">
        <f t="shared" si="4"/>
        <v>0</v>
      </c>
    </row>
    <row r="74" spans="1:13" ht="39.6" x14ac:dyDescent="0.25">
      <c r="A74" s="16" t="s">
        <v>184</v>
      </c>
      <c r="B74" s="101" t="s">
        <v>256</v>
      </c>
      <c r="C74" s="9" t="s">
        <v>16</v>
      </c>
      <c r="D74" s="102">
        <v>9</v>
      </c>
      <c r="E74" s="13"/>
      <c r="F74" s="327">
        <f t="shared" si="4"/>
        <v>0</v>
      </c>
    </row>
    <row r="75" spans="1:13" ht="39.6" x14ac:dyDescent="0.25">
      <c r="A75" s="16" t="s">
        <v>185</v>
      </c>
      <c r="B75" s="101" t="s">
        <v>261</v>
      </c>
      <c r="C75" s="9" t="s">
        <v>16</v>
      </c>
      <c r="D75" s="102">
        <v>4</v>
      </c>
      <c r="E75" s="13"/>
      <c r="F75" s="327">
        <f t="shared" si="4"/>
        <v>0</v>
      </c>
    </row>
    <row r="76" spans="1:13" ht="39.6" x14ac:dyDescent="0.25">
      <c r="A76" s="16" t="s">
        <v>186</v>
      </c>
      <c r="B76" s="101" t="s">
        <v>262</v>
      </c>
      <c r="C76" s="9" t="s">
        <v>16</v>
      </c>
      <c r="D76" s="102">
        <v>5</v>
      </c>
      <c r="E76" s="13"/>
      <c r="F76" s="327">
        <f t="shared" si="4"/>
        <v>0</v>
      </c>
    </row>
    <row r="77" spans="1:13" ht="52.8" x14ac:dyDescent="0.25">
      <c r="A77" s="16" t="s">
        <v>187</v>
      </c>
      <c r="B77" s="101" t="s">
        <v>254</v>
      </c>
      <c r="C77" s="9" t="s">
        <v>14</v>
      </c>
      <c r="D77" s="102">
        <v>15</v>
      </c>
      <c r="E77" s="13"/>
      <c r="F77" s="327">
        <f t="shared" si="4"/>
        <v>0</v>
      </c>
    </row>
    <row r="78" spans="1:13" s="17" customFormat="1" x14ac:dyDescent="0.25">
      <c r="A78" s="26"/>
      <c r="B78" s="94" t="s">
        <v>17</v>
      </c>
      <c r="C78" s="27"/>
      <c r="D78" s="244"/>
      <c r="E78" s="28"/>
      <c r="F78" s="332">
        <f>SUM(F65:F77)</f>
        <v>0</v>
      </c>
      <c r="G78" s="260"/>
      <c r="H78" s="25"/>
    </row>
    <row r="79" spans="1:13" x14ac:dyDescent="0.25">
      <c r="A79" s="5"/>
      <c r="B79" s="12"/>
      <c r="C79" s="9"/>
      <c r="D79" s="9"/>
      <c r="E79" s="11"/>
      <c r="F79" s="15"/>
    </row>
    <row r="80" spans="1:13" x14ac:dyDescent="0.25">
      <c r="A80" s="5">
        <v>6</v>
      </c>
      <c r="B80" s="12" t="s">
        <v>31</v>
      </c>
      <c r="C80" s="9"/>
      <c r="D80" s="9"/>
      <c r="E80" s="11"/>
      <c r="F80" s="15"/>
    </row>
    <row r="81" spans="1:14" s="25" customFormat="1" ht="26.4" x14ac:dyDescent="0.25">
      <c r="A81" s="67" t="s">
        <v>33</v>
      </c>
      <c r="B81" s="14" t="s">
        <v>217</v>
      </c>
      <c r="C81" s="9" t="s">
        <v>13</v>
      </c>
      <c r="D81" s="9">
        <v>77.363</v>
      </c>
      <c r="E81" s="13"/>
      <c r="F81" s="327">
        <f>E81*D81</f>
        <v>0</v>
      </c>
      <c r="G81" s="258"/>
    </row>
    <row r="82" spans="1:14" s="25" customFormat="1" ht="26.4" x14ac:dyDescent="0.25">
      <c r="A82" s="67" t="s">
        <v>476</v>
      </c>
      <c r="B82" s="14" t="s">
        <v>473</v>
      </c>
      <c r="C82" s="9" t="s">
        <v>13</v>
      </c>
      <c r="D82" s="9">
        <v>72.42</v>
      </c>
      <c r="E82" s="13"/>
      <c r="F82" s="327">
        <f t="shared" ref="F82:F84" si="5">E82*D82</f>
        <v>0</v>
      </c>
      <c r="G82" s="258"/>
    </row>
    <row r="83" spans="1:14" s="25" customFormat="1" ht="26.4" x14ac:dyDescent="0.25">
      <c r="A83" s="67" t="s">
        <v>477</v>
      </c>
      <c r="B83" s="14" t="s">
        <v>474</v>
      </c>
      <c r="C83" s="9" t="s">
        <v>13</v>
      </c>
      <c r="D83" s="9">
        <v>81.349999999999994</v>
      </c>
      <c r="E83" s="13"/>
      <c r="F83" s="327">
        <f t="shared" si="5"/>
        <v>0</v>
      </c>
      <c r="G83" s="258"/>
    </row>
    <row r="84" spans="1:14" s="25" customFormat="1" ht="52.95" customHeight="1" x14ac:dyDescent="0.25">
      <c r="A84" s="67" t="s">
        <v>478</v>
      </c>
      <c r="B84" s="14" t="s">
        <v>475</v>
      </c>
      <c r="C84" s="9" t="s">
        <v>13</v>
      </c>
      <c r="D84" s="9">
        <v>123.73</v>
      </c>
      <c r="E84" s="13"/>
      <c r="F84" s="327">
        <f t="shared" si="5"/>
        <v>0</v>
      </c>
      <c r="G84" s="258"/>
    </row>
    <row r="85" spans="1:14" s="52" customFormat="1" x14ac:dyDescent="0.25">
      <c r="A85" s="26"/>
      <c r="B85" s="94" t="s">
        <v>32</v>
      </c>
      <c r="C85" s="27"/>
      <c r="D85" s="244"/>
      <c r="E85" s="28"/>
      <c r="F85" s="332">
        <f>SUM(F81:F84)</f>
        <v>0</v>
      </c>
      <c r="G85" s="260"/>
      <c r="H85" s="25"/>
      <c r="I85" s="72"/>
    </row>
    <row r="86" spans="1:14" ht="21" customHeight="1" x14ac:dyDescent="0.25">
      <c r="A86" s="5"/>
      <c r="B86" s="12"/>
      <c r="C86" s="10"/>
      <c r="D86" s="9"/>
      <c r="E86" s="11"/>
      <c r="F86" s="15"/>
    </row>
    <row r="87" spans="1:14" ht="15" customHeight="1" x14ac:dyDescent="0.25">
      <c r="A87" s="5">
        <v>7</v>
      </c>
      <c r="B87" s="12" t="s">
        <v>35</v>
      </c>
      <c r="C87" s="10"/>
      <c r="D87" s="9"/>
      <c r="E87" s="11"/>
      <c r="F87" s="15"/>
    </row>
    <row r="88" spans="1:14" ht="34.5" customHeight="1" x14ac:dyDescent="0.25">
      <c r="A88" s="67" t="s">
        <v>18</v>
      </c>
      <c r="B88" s="14" t="s">
        <v>168</v>
      </c>
      <c r="C88" s="9" t="s">
        <v>13</v>
      </c>
      <c r="D88" s="9">
        <v>415</v>
      </c>
      <c r="E88" s="13"/>
      <c r="F88" s="327">
        <f>E88*D88</f>
        <v>0</v>
      </c>
      <c r="I88" s="25"/>
      <c r="J88" s="25"/>
      <c r="K88" s="25"/>
      <c r="L88" s="71"/>
      <c r="M88" s="257"/>
      <c r="N88" s="257"/>
    </row>
    <row r="89" spans="1:14" ht="45.75" customHeight="1" x14ac:dyDescent="0.25">
      <c r="A89" s="67" t="s">
        <v>36</v>
      </c>
      <c r="B89" s="14" t="s">
        <v>240</v>
      </c>
      <c r="C89" s="9" t="s">
        <v>13</v>
      </c>
      <c r="D89" s="9">
        <v>315</v>
      </c>
      <c r="E89" s="13"/>
      <c r="F89" s="327">
        <f t="shared" ref="F89" si="6">E89*D89</f>
        <v>0</v>
      </c>
      <c r="M89" s="257"/>
      <c r="N89" s="257"/>
    </row>
    <row r="90" spans="1:14" ht="36.450000000000003" customHeight="1" x14ac:dyDescent="0.25">
      <c r="A90" s="67" t="s">
        <v>66</v>
      </c>
      <c r="B90" s="14" t="s">
        <v>243</v>
      </c>
      <c r="C90" s="9" t="s">
        <v>13</v>
      </c>
      <c r="D90" s="9">
        <v>20</v>
      </c>
      <c r="E90" s="13"/>
      <c r="F90" s="327">
        <f>E90*D90</f>
        <v>0</v>
      </c>
      <c r="I90" s="25"/>
      <c r="M90" s="257"/>
      <c r="N90" s="257"/>
    </row>
    <row r="91" spans="1:14" ht="31.5" customHeight="1" x14ac:dyDescent="0.25">
      <c r="A91" s="67" t="s">
        <v>188</v>
      </c>
      <c r="B91" s="14" t="s">
        <v>245</v>
      </c>
      <c r="C91" s="9" t="s">
        <v>13</v>
      </c>
      <c r="D91" s="9">
        <v>465</v>
      </c>
      <c r="E91" s="103"/>
      <c r="F91" s="327">
        <f>E91*D91</f>
        <v>0</v>
      </c>
      <c r="M91" s="257"/>
      <c r="N91" s="257"/>
    </row>
    <row r="92" spans="1:14" ht="21.45" customHeight="1" x14ac:dyDescent="0.25">
      <c r="A92" s="67" t="s">
        <v>241</v>
      </c>
      <c r="B92" s="14" t="s">
        <v>259</v>
      </c>
      <c r="C92" s="9" t="s">
        <v>13</v>
      </c>
      <c r="D92" s="9">
        <v>12</v>
      </c>
      <c r="E92" s="103"/>
      <c r="F92" s="327">
        <f>E92*D92</f>
        <v>0</v>
      </c>
      <c r="M92" s="257"/>
      <c r="N92" s="257"/>
    </row>
    <row r="93" spans="1:14" ht="26.7" customHeight="1" x14ac:dyDescent="0.25">
      <c r="A93" s="67" t="s">
        <v>258</v>
      </c>
      <c r="B93" s="14" t="s">
        <v>242</v>
      </c>
      <c r="C93" s="9" t="s">
        <v>13</v>
      </c>
      <c r="D93" s="9">
        <v>37</v>
      </c>
      <c r="E93" s="103"/>
      <c r="F93" s="327">
        <f>E93*D93</f>
        <v>0</v>
      </c>
      <c r="M93" s="257"/>
      <c r="N93" s="257"/>
    </row>
    <row r="94" spans="1:14" s="52" customFormat="1" x14ac:dyDescent="0.25">
      <c r="A94" s="26"/>
      <c r="B94" s="94" t="s">
        <v>19</v>
      </c>
      <c r="C94" s="27"/>
      <c r="D94" s="244"/>
      <c r="E94" s="28"/>
      <c r="F94" s="332">
        <f>SUM(F88:F93)</f>
        <v>0</v>
      </c>
      <c r="G94" s="260"/>
      <c r="H94" s="88"/>
      <c r="I94" s="72"/>
    </row>
    <row r="95" spans="1:14" ht="15" customHeight="1" x14ac:dyDescent="0.25">
      <c r="A95" s="5"/>
      <c r="B95" s="14"/>
      <c r="C95" s="9"/>
      <c r="D95" s="9"/>
      <c r="E95" s="11"/>
      <c r="F95" s="15"/>
    </row>
    <row r="96" spans="1:14" ht="29.25" customHeight="1" x14ac:dyDescent="0.25">
      <c r="A96" s="308">
        <v>8</v>
      </c>
      <c r="B96" s="309" t="s">
        <v>65</v>
      </c>
      <c r="C96" s="313"/>
      <c r="D96" s="313"/>
      <c r="E96" s="314"/>
      <c r="F96" s="315"/>
    </row>
    <row r="97" spans="1:6" x14ac:dyDescent="0.25">
      <c r="A97" s="308"/>
      <c r="B97" s="310"/>
      <c r="C97" s="316"/>
      <c r="D97" s="313"/>
      <c r="E97" s="314"/>
      <c r="F97" s="317"/>
    </row>
    <row r="98" spans="1:6" x14ac:dyDescent="0.25">
      <c r="A98" s="311" t="s">
        <v>38</v>
      </c>
      <c r="B98" s="309" t="s">
        <v>417</v>
      </c>
      <c r="C98" s="316"/>
      <c r="D98" s="313"/>
      <c r="E98" s="314"/>
      <c r="F98" s="317"/>
    </row>
    <row r="99" spans="1:6" x14ac:dyDescent="0.25">
      <c r="A99" s="311"/>
      <c r="B99" s="309"/>
      <c r="C99" s="316"/>
      <c r="D99" s="313"/>
      <c r="E99" s="314"/>
      <c r="F99" s="317"/>
    </row>
    <row r="100" spans="1:6" x14ac:dyDescent="0.25">
      <c r="A100" s="311" t="s">
        <v>189</v>
      </c>
      <c r="B100" s="309" t="s">
        <v>419</v>
      </c>
      <c r="C100" s="316"/>
      <c r="D100" s="313"/>
      <c r="E100" s="314"/>
      <c r="F100" s="317"/>
    </row>
    <row r="101" spans="1:6" ht="55.2" x14ac:dyDescent="0.25">
      <c r="A101" s="311"/>
      <c r="B101" s="318" t="s">
        <v>420</v>
      </c>
      <c r="C101" s="9"/>
      <c r="D101" s="9"/>
      <c r="E101" s="13"/>
      <c r="F101" s="98"/>
    </row>
    <row r="102" spans="1:6" x14ac:dyDescent="0.25">
      <c r="A102" s="311" t="s">
        <v>499</v>
      </c>
      <c r="B102" s="262" t="s">
        <v>422</v>
      </c>
      <c r="C102" s="9" t="s">
        <v>14</v>
      </c>
      <c r="D102" s="9">
        <v>170</v>
      </c>
      <c r="E102" s="13"/>
      <c r="F102" s="327">
        <f t="shared" ref="F102:F106" si="7">+E102*D102</f>
        <v>0</v>
      </c>
    </row>
    <row r="103" spans="1:6" x14ac:dyDescent="0.25">
      <c r="A103" s="311" t="s">
        <v>500</v>
      </c>
      <c r="B103" s="262" t="s">
        <v>423</v>
      </c>
      <c r="C103" s="9" t="s">
        <v>14</v>
      </c>
      <c r="D103" s="9">
        <v>20</v>
      </c>
      <c r="E103" s="13"/>
      <c r="F103" s="327">
        <f t="shared" si="7"/>
        <v>0</v>
      </c>
    </row>
    <row r="104" spans="1:6" ht="26.4" x14ac:dyDescent="0.25">
      <c r="A104" s="311" t="s">
        <v>501</v>
      </c>
      <c r="B104" s="262" t="s">
        <v>424</v>
      </c>
      <c r="C104" s="9" t="s">
        <v>14</v>
      </c>
      <c r="D104" s="9">
        <v>200</v>
      </c>
      <c r="E104" s="13"/>
      <c r="F104" s="327">
        <f t="shared" si="7"/>
        <v>0</v>
      </c>
    </row>
    <row r="105" spans="1:6" x14ac:dyDescent="0.25">
      <c r="A105" s="311" t="s">
        <v>502</v>
      </c>
      <c r="B105" s="262" t="s">
        <v>425</v>
      </c>
      <c r="C105" s="9" t="s">
        <v>3</v>
      </c>
      <c r="D105" s="9">
        <v>1</v>
      </c>
      <c r="E105" s="13"/>
      <c r="F105" s="327">
        <f t="shared" si="7"/>
        <v>0</v>
      </c>
    </row>
    <row r="106" spans="1:6" ht="26.4" x14ac:dyDescent="0.25">
      <c r="A106" s="311" t="s">
        <v>503</v>
      </c>
      <c r="B106" s="262" t="s">
        <v>426</v>
      </c>
      <c r="C106" s="9" t="s">
        <v>3</v>
      </c>
      <c r="D106" s="9">
        <v>1</v>
      </c>
      <c r="E106" s="13"/>
      <c r="F106" s="327">
        <f t="shared" si="7"/>
        <v>0</v>
      </c>
    </row>
    <row r="107" spans="1:6" x14ac:dyDescent="0.25">
      <c r="A107" s="277"/>
      <c r="B107" s="97" t="s">
        <v>512</v>
      </c>
      <c r="C107" s="10"/>
      <c r="D107" s="9"/>
      <c r="E107" s="11"/>
      <c r="F107" s="333">
        <f>SUM(F102:F106)</f>
        <v>0</v>
      </c>
    </row>
    <row r="108" spans="1:6" x14ac:dyDescent="0.25">
      <c r="A108" s="277"/>
      <c r="B108" s="307"/>
      <c r="C108" s="275"/>
      <c r="D108" s="273"/>
      <c r="E108" s="274"/>
      <c r="F108" s="276"/>
    </row>
    <row r="109" spans="1:6" ht="26.4" x14ac:dyDescent="0.25">
      <c r="A109" s="311" t="s">
        <v>504</v>
      </c>
      <c r="B109" s="309" t="s">
        <v>431</v>
      </c>
      <c r="C109" s="275"/>
      <c r="D109" s="273"/>
      <c r="E109" s="274"/>
      <c r="F109" s="276"/>
    </row>
    <row r="110" spans="1:6" ht="55.2" x14ac:dyDescent="0.25">
      <c r="A110" s="277"/>
      <c r="B110" s="318" t="s">
        <v>432</v>
      </c>
      <c r="C110" s="275"/>
      <c r="D110" s="273"/>
      <c r="E110" s="274"/>
      <c r="F110" s="276"/>
    </row>
    <row r="111" spans="1:6" x14ac:dyDescent="0.25">
      <c r="A111" s="311" t="s">
        <v>505</v>
      </c>
      <c r="B111" s="262" t="s">
        <v>434</v>
      </c>
      <c r="C111" s="9" t="s">
        <v>14</v>
      </c>
      <c r="D111" s="9">
        <v>15</v>
      </c>
      <c r="E111" s="13"/>
      <c r="F111" s="327">
        <f t="shared" ref="F111:F114" si="8">+E111*D111</f>
        <v>0</v>
      </c>
    </row>
    <row r="112" spans="1:6" x14ac:dyDescent="0.25">
      <c r="A112" s="311" t="s">
        <v>506</v>
      </c>
      <c r="B112" s="262" t="s">
        <v>435</v>
      </c>
      <c r="C112" s="9" t="s">
        <v>14</v>
      </c>
      <c r="D112" s="9">
        <v>70</v>
      </c>
      <c r="E112" s="13"/>
      <c r="F112" s="327">
        <f t="shared" si="8"/>
        <v>0</v>
      </c>
    </row>
    <row r="113" spans="1:6" ht="26.4" x14ac:dyDescent="0.25">
      <c r="A113" s="311" t="s">
        <v>507</v>
      </c>
      <c r="B113" s="262" t="s">
        <v>424</v>
      </c>
      <c r="C113" s="9" t="s">
        <v>14</v>
      </c>
      <c r="D113" s="9">
        <v>90</v>
      </c>
      <c r="E113" s="13"/>
      <c r="F113" s="327">
        <f t="shared" si="8"/>
        <v>0</v>
      </c>
    </row>
    <row r="114" spans="1:6" ht="20.25" customHeight="1" x14ac:dyDescent="0.25">
      <c r="A114" s="311" t="s">
        <v>508</v>
      </c>
      <c r="B114" s="262" t="s">
        <v>436</v>
      </c>
      <c r="C114" s="9" t="s">
        <v>16</v>
      </c>
      <c r="D114" s="9">
        <v>9</v>
      </c>
      <c r="E114" s="13"/>
      <c r="F114" s="327">
        <f t="shared" si="8"/>
        <v>0</v>
      </c>
    </row>
    <row r="115" spans="1:6" ht="20.25" customHeight="1" x14ac:dyDescent="0.25">
      <c r="A115" s="311" t="s">
        <v>509</v>
      </c>
      <c r="B115" s="262" t="s">
        <v>495</v>
      </c>
      <c r="C115" s="9" t="s">
        <v>16</v>
      </c>
      <c r="D115" s="9">
        <v>15</v>
      </c>
      <c r="E115" s="13"/>
      <c r="F115" s="327">
        <f t="shared" ref="F115" si="9">+E115*D115</f>
        <v>0</v>
      </c>
    </row>
    <row r="116" spans="1:6" ht="33" customHeight="1" x14ac:dyDescent="0.25">
      <c r="A116" s="311" t="s">
        <v>510</v>
      </c>
      <c r="B116" s="262" t="s">
        <v>437</v>
      </c>
      <c r="C116" s="9" t="s">
        <v>16</v>
      </c>
      <c r="D116" s="9">
        <v>1</v>
      </c>
      <c r="E116" s="13"/>
      <c r="F116" s="327">
        <f>+E116*D116</f>
        <v>0</v>
      </c>
    </row>
    <row r="117" spans="1:6" ht="47.25" customHeight="1" x14ac:dyDescent="0.25">
      <c r="A117" s="311" t="s">
        <v>511</v>
      </c>
      <c r="B117" s="262" t="s">
        <v>438</v>
      </c>
      <c r="C117" s="9" t="s">
        <v>16</v>
      </c>
      <c r="D117" s="9">
        <v>2</v>
      </c>
      <c r="E117" s="13"/>
      <c r="F117" s="327">
        <f t="shared" ref="F117" si="10">+E117*D117</f>
        <v>0</v>
      </c>
    </row>
    <row r="118" spans="1:6" x14ac:dyDescent="0.25">
      <c r="A118" s="277"/>
      <c r="B118" s="97" t="s">
        <v>513</v>
      </c>
      <c r="C118" s="10"/>
      <c r="D118" s="9"/>
      <c r="E118" s="11"/>
      <c r="F118" s="333">
        <f>SUM(F111:F117)</f>
        <v>0</v>
      </c>
    </row>
    <row r="119" spans="1:6" x14ac:dyDescent="0.25">
      <c r="A119" s="277"/>
      <c r="B119" s="97" t="s">
        <v>414</v>
      </c>
      <c r="C119" s="10"/>
      <c r="D119" s="9"/>
      <c r="E119" s="11"/>
      <c r="F119" s="333">
        <f>+F118+F107</f>
        <v>0</v>
      </c>
    </row>
    <row r="120" spans="1:6" x14ac:dyDescent="0.25">
      <c r="A120" s="277"/>
      <c r="B120" s="307"/>
      <c r="C120" s="275"/>
      <c r="D120" s="273"/>
      <c r="E120" s="274"/>
      <c r="F120" s="276"/>
    </row>
    <row r="121" spans="1:6" x14ac:dyDescent="0.25">
      <c r="A121" s="311" t="s">
        <v>415</v>
      </c>
      <c r="B121" s="309" t="s">
        <v>441</v>
      </c>
      <c r="C121" s="316"/>
      <c r="D121" s="313"/>
      <c r="E121" s="314"/>
      <c r="F121" s="317"/>
    </row>
    <row r="122" spans="1:6" x14ac:dyDescent="0.25">
      <c r="A122" s="277"/>
      <c r="B122" s="307"/>
      <c r="C122" s="275"/>
      <c r="D122" s="273"/>
      <c r="E122" s="274"/>
      <c r="F122" s="276"/>
    </row>
    <row r="123" spans="1:6" x14ac:dyDescent="0.25">
      <c r="A123" s="311" t="s">
        <v>416</v>
      </c>
      <c r="B123" s="309" t="s">
        <v>419</v>
      </c>
      <c r="C123" s="316"/>
      <c r="D123" s="313"/>
      <c r="E123" s="314"/>
      <c r="F123" s="317"/>
    </row>
    <row r="124" spans="1:6" ht="55.2" x14ac:dyDescent="0.25">
      <c r="A124" s="311"/>
      <c r="B124" s="318" t="s">
        <v>442</v>
      </c>
      <c r="C124" s="9"/>
      <c r="D124" s="9"/>
      <c r="E124" s="13"/>
      <c r="F124" s="98"/>
    </row>
    <row r="125" spans="1:6" x14ac:dyDescent="0.25">
      <c r="A125" s="311" t="s">
        <v>421</v>
      </c>
      <c r="B125" s="262" t="s">
        <v>422</v>
      </c>
      <c r="C125" s="9" t="s">
        <v>14</v>
      </c>
      <c r="D125" s="9">
        <v>10</v>
      </c>
      <c r="E125" s="13"/>
      <c r="F125" s="327">
        <f t="shared" ref="F125" si="11">+E125*D125</f>
        <v>0</v>
      </c>
    </row>
    <row r="126" spans="1:6" x14ac:dyDescent="0.25">
      <c r="A126" s="311" t="s">
        <v>427</v>
      </c>
      <c r="B126" s="262" t="s">
        <v>423</v>
      </c>
      <c r="C126" s="9" t="s">
        <v>14</v>
      </c>
      <c r="D126" s="9">
        <v>40</v>
      </c>
      <c r="E126" s="13"/>
      <c r="F126" s="327">
        <f>+E126*D126</f>
        <v>0</v>
      </c>
    </row>
    <row r="127" spans="1:6" x14ac:dyDescent="0.25">
      <c r="A127" s="311" t="s">
        <v>428</v>
      </c>
      <c r="B127" s="262" t="s">
        <v>443</v>
      </c>
      <c r="C127" s="9" t="s">
        <v>14</v>
      </c>
      <c r="D127" s="9">
        <v>8</v>
      </c>
      <c r="E127" s="13"/>
      <c r="F127" s="327">
        <f>+E127*D127</f>
        <v>0</v>
      </c>
    </row>
    <row r="128" spans="1:6" x14ac:dyDescent="0.25">
      <c r="A128" s="277"/>
      <c r="B128" s="97" t="s">
        <v>429</v>
      </c>
      <c r="C128" s="10"/>
      <c r="D128" s="9"/>
      <c r="E128" s="11"/>
      <c r="F128" s="333">
        <f>SUM(F125:F127)</f>
        <v>0</v>
      </c>
    </row>
    <row r="129" spans="1:6" x14ac:dyDescent="0.25">
      <c r="A129" s="277"/>
      <c r="B129" s="307"/>
      <c r="C129" s="275"/>
      <c r="D129" s="273"/>
      <c r="E129" s="274"/>
      <c r="F129" s="276"/>
    </row>
    <row r="130" spans="1:6" ht="26.4" x14ac:dyDescent="0.25">
      <c r="A130" s="311" t="s">
        <v>430</v>
      </c>
      <c r="B130" s="309" t="s">
        <v>444</v>
      </c>
      <c r="C130" s="275"/>
      <c r="D130" s="273"/>
      <c r="E130" s="274"/>
      <c r="F130" s="276"/>
    </row>
    <row r="131" spans="1:6" ht="39.6" x14ac:dyDescent="0.25">
      <c r="A131" s="311" t="s">
        <v>433</v>
      </c>
      <c r="B131" s="309" t="s">
        <v>445</v>
      </c>
      <c r="C131" s="275"/>
      <c r="D131" s="273"/>
      <c r="E131" s="274"/>
      <c r="F131" s="276"/>
    </row>
    <row r="132" spans="1:6" ht="39.6" x14ac:dyDescent="0.25">
      <c r="A132" s="311"/>
      <c r="B132" s="262" t="s">
        <v>446</v>
      </c>
      <c r="C132" s="9" t="s">
        <v>16</v>
      </c>
      <c r="D132" s="9">
        <v>6</v>
      </c>
      <c r="E132" s="13"/>
      <c r="F132" s="327">
        <f t="shared" ref="F132:F135" si="12">+E132*D132</f>
        <v>0</v>
      </c>
    </row>
    <row r="133" spans="1:6" ht="26.4" x14ac:dyDescent="0.25">
      <c r="A133" s="311"/>
      <c r="B133" s="262" t="s">
        <v>447</v>
      </c>
      <c r="C133" s="9" t="s">
        <v>16</v>
      </c>
      <c r="D133" s="9">
        <v>2</v>
      </c>
      <c r="E133" s="13"/>
      <c r="F133" s="327">
        <f t="shared" si="12"/>
        <v>0</v>
      </c>
    </row>
    <row r="134" spans="1:6" ht="26.4" x14ac:dyDescent="0.25">
      <c r="A134" s="311"/>
      <c r="B134" s="262" t="s">
        <v>448</v>
      </c>
      <c r="C134" s="9" t="s">
        <v>16</v>
      </c>
      <c r="D134" s="9">
        <v>2</v>
      </c>
      <c r="E134" s="13"/>
      <c r="F134" s="327">
        <f t="shared" si="12"/>
        <v>0</v>
      </c>
    </row>
    <row r="135" spans="1:6" x14ac:dyDescent="0.25">
      <c r="A135" s="311"/>
      <c r="B135" s="262" t="s">
        <v>449</v>
      </c>
      <c r="C135" s="9" t="s">
        <v>16</v>
      </c>
      <c r="D135" s="9">
        <v>2</v>
      </c>
      <c r="E135" s="13"/>
      <c r="F135" s="327">
        <f t="shared" si="12"/>
        <v>0</v>
      </c>
    </row>
    <row r="136" spans="1:6" ht="26.4" x14ac:dyDescent="0.25">
      <c r="A136" s="311" t="s">
        <v>439</v>
      </c>
      <c r="B136" s="309" t="s">
        <v>450</v>
      </c>
      <c r="C136" s="9"/>
      <c r="D136" s="9"/>
      <c r="E136" s="13"/>
      <c r="F136" s="98"/>
    </row>
    <row r="137" spans="1:6" ht="26.4" x14ac:dyDescent="0.25">
      <c r="A137" s="311"/>
      <c r="B137" s="262" t="s">
        <v>451</v>
      </c>
      <c r="C137" s="9" t="s">
        <v>16</v>
      </c>
      <c r="D137" s="9">
        <f>+D132</f>
        <v>6</v>
      </c>
      <c r="E137" s="13"/>
      <c r="F137" s="327">
        <f t="shared" ref="F137:F143" si="13">+E137*D137</f>
        <v>0</v>
      </c>
    </row>
    <row r="138" spans="1:6" ht="26.4" x14ac:dyDescent="0.25">
      <c r="A138" s="311"/>
      <c r="B138" s="262" t="s">
        <v>452</v>
      </c>
      <c r="C138" s="9" t="s">
        <v>16</v>
      </c>
      <c r="D138" s="9">
        <f>+D133</f>
        <v>2</v>
      </c>
      <c r="E138" s="13"/>
      <c r="F138" s="327">
        <f t="shared" si="13"/>
        <v>0</v>
      </c>
    </row>
    <row r="139" spans="1:6" x14ac:dyDescent="0.25">
      <c r="A139" s="311"/>
      <c r="B139" s="262" t="s">
        <v>453</v>
      </c>
      <c r="C139" s="9" t="s">
        <v>16</v>
      </c>
      <c r="D139" s="9">
        <f>+D133</f>
        <v>2</v>
      </c>
      <c r="E139" s="13"/>
      <c r="F139" s="327">
        <f t="shared" si="13"/>
        <v>0</v>
      </c>
    </row>
    <row r="140" spans="1:6" ht="26.4" x14ac:dyDescent="0.25">
      <c r="A140" s="311"/>
      <c r="B140" s="262" t="s">
        <v>454</v>
      </c>
      <c r="C140" s="9" t="s">
        <v>16</v>
      </c>
      <c r="D140" s="9">
        <f>+D132</f>
        <v>6</v>
      </c>
      <c r="E140" s="13"/>
      <c r="F140" s="327">
        <f t="shared" si="13"/>
        <v>0</v>
      </c>
    </row>
    <row r="141" spans="1:6" x14ac:dyDescent="0.25">
      <c r="A141" s="311"/>
      <c r="B141" s="262" t="s">
        <v>455</v>
      </c>
      <c r="C141" s="9" t="s">
        <v>16</v>
      </c>
      <c r="D141" s="9">
        <f>+D137</f>
        <v>6</v>
      </c>
      <c r="E141" s="13"/>
      <c r="F141" s="327">
        <f t="shared" si="13"/>
        <v>0</v>
      </c>
    </row>
    <row r="142" spans="1:6" ht="26.4" x14ac:dyDescent="0.25">
      <c r="A142" s="311"/>
      <c r="B142" s="262" t="s">
        <v>456</v>
      </c>
      <c r="C142" s="9" t="s">
        <v>16</v>
      </c>
      <c r="D142" s="9">
        <f>+D137</f>
        <v>6</v>
      </c>
      <c r="E142" s="13"/>
      <c r="F142" s="327">
        <f t="shared" si="13"/>
        <v>0</v>
      </c>
    </row>
    <row r="143" spans="1:6" x14ac:dyDescent="0.25">
      <c r="A143" s="311"/>
      <c r="B143" s="262" t="s">
        <v>457</v>
      </c>
      <c r="C143" s="9" t="s">
        <v>16</v>
      </c>
      <c r="D143" s="9">
        <v>4</v>
      </c>
      <c r="E143" s="13"/>
      <c r="F143" s="327">
        <f t="shared" si="13"/>
        <v>0</v>
      </c>
    </row>
    <row r="144" spans="1:6" x14ac:dyDescent="0.25">
      <c r="A144" s="277"/>
      <c r="B144" s="97" t="s">
        <v>440</v>
      </c>
      <c r="C144" s="10"/>
      <c r="D144" s="9"/>
      <c r="E144" s="11"/>
      <c r="F144" s="333">
        <f>SUM(F132:F143)</f>
        <v>0</v>
      </c>
    </row>
    <row r="145" spans="1:6" x14ac:dyDescent="0.25">
      <c r="A145" s="277"/>
      <c r="B145" s="262"/>
      <c r="C145" s="275"/>
      <c r="D145" s="273"/>
      <c r="E145" s="274"/>
      <c r="F145" s="276"/>
    </row>
    <row r="146" spans="1:6" ht="26.4" x14ac:dyDescent="0.25">
      <c r="A146" s="311" t="s">
        <v>496</v>
      </c>
      <c r="B146" s="309" t="s">
        <v>431</v>
      </c>
      <c r="C146" s="275"/>
      <c r="D146" s="273"/>
      <c r="E146" s="274"/>
      <c r="F146" s="276"/>
    </row>
    <row r="147" spans="1:6" ht="52.8" x14ac:dyDescent="0.25">
      <c r="A147" s="311" t="s">
        <v>497</v>
      </c>
      <c r="B147" s="309" t="s">
        <v>458</v>
      </c>
      <c r="C147" s="275"/>
      <c r="D147" s="273"/>
      <c r="E147" s="274"/>
      <c r="F147" s="276"/>
    </row>
    <row r="148" spans="1:6" x14ac:dyDescent="0.25">
      <c r="A148" s="311"/>
      <c r="B148" s="262" t="s">
        <v>434</v>
      </c>
      <c r="C148" s="9" t="s">
        <v>14</v>
      </c>
      <c r="D148" s="9">
        <v>6</v>
      </c>
      <c r="E148" s="13"/>
      <c r="F148" s="327">
        <f t="shared" ref="F148:F150" si="14">+E148*D148</f>
        <v>0</v>
      </c>
    </row>
    <row r="149" spans="1:6" x14ac:dyDescent="0.25">
      <c r="A149" s="311"/>
      <c r="B149" s="262" t="s">
        <v>459</v>
      </c>
      <c r="C149" s="9" t="s">
        <v>14</v>
      </c>
      <c r="D149" s="9">
        <v>18</v>
      </c>
      <c r="E149" s="13"/>
      <c r="F149" s="327">
        <f t="shared" si="14"/>
        <v>0</v>
      </c>
    </row>
    <row r="150" spans="1:6" x14ac:dyDescent="0.25">
      <c r="A150" s="311"/>
      <c r="B150" s="262" t="s">
        <v>460</v>
      </c>
      <c r="C150" s="9" t="s">
        <v>14</v>
      </c>
      <c r="D150" s="9">
        <v>6</v>
      </c>
      <c r="E150" s="13"/>
      <c r="F150" s="327">
        <f t="shared" si="14"/>
        <v>0</v>
      </c>
    </row>
    <row r="151" spans="1:6" x14ac:dyDescent="0.25">
      <c r="A151" s="277"/>
      <c r="B151" s="97" t="s">
        <v>514</v>
      </c>
      <c r="C151" s="10"/>
      <c r="D151" s="9"/>
      <c r="E151" s="11"/>
      <c r="F151" s="333">
        <f>SUM(F148:F150)</f>
        <v>0</v>
      </c>
    </row>
    <row r="152" spans="1:6" x14ac:dyDescent="0.25">
      <c r="A152" s="277"/>
      <c r="B152" s="262"/>
      <c r="C152" s="275"/>
      <c r="D152" s="273"/>
      <c r="E152" s="274"/>
      <c r="F152" s="276"/>
    </row>
    <row r="153" spans="1:6" ht="52.8" x14ac:dyDescent="0.25">
      <c r="A153" s="311" t="s">
        <v>498</v>
      </c>
      <c r="B153" s="262" t="s">
        <v>461</v>
      </c>
      <c r="C153" s="275"/>
      <c r="D153" s="273"/>
      <c r="E153" s="274"/>
      <c r="F153" s="276"/>
    </row>
    <row r="154" spans="1:6" x14ac:dyDescent="0.25">
      <c r="A154" s="277"/>
      <c r="B154" s="262" t="s">
        <v>462</v>
      </c>
      <c r="C154" s="9" t="s">
        <v>14</v>
      </c>
      <c r="D154" s="9">
        <f>55*1.1</f>
        <v>60.500000000000007</v>
      </c>
      <c r="E154" s="13"/>
      <c r="F154" s="327">
        <f t="shared" ref="F154" si="15">+E154*D154</f>
        <v>0</v>
      </c>
    </row>
    <row r="155" spans="1:6" x14ac:dyDescent="0.25">
      <c r="A155" s="277"/>
      <c r="B155" s="97" t="s">
        <v>515</v>
      </c>
      <c r="C155" s="10"/>
      <c r="D155" s="9"/>
      <c r="E155" s="11"/>
      <c r="F155" s="333">
        <f>SUM(F154)</f>
        <v>0</v>
      </c>
    </row>
    <row r="156" spans="1:6" x14ac:dyDescent="0.25">
      <c r="A156" s="277"/>
      <c r="B156" s="97" t="s">
        <v>516</v>
      </c>
      <c r="C156" s="10"/>
      <c r="D156" s="9"/>
      <c r="E156" s="11"/>
      <c r="F156" s="333">
        <f>+F155+F151</f>
        <v>0</v>
      </c>
    </row>
    <row r="157" spans="1:6" x14ac:dyDescent="0.25">
      <c r="A157" s="277"/>
      <c r="B157" s="262"/>
      <c r="C157" s="275"/>
      <c r="D157" s="273"/>
      <c r="E157" s="274"/>
      <c r="F157" s="276"/>
    </row>
    <row r="158" spans="1:6" x14ac:dyDescent="0.25">
      <c r="A158" s="277"/>
      <c r="B158" s="97" t="s">
        <v>418</v>
      </c>
      <c r="C158" s="10"/>
      <c r="D158" s="9"/>
      <c r="E158" s="11"/>
      <c r="F158" s="333">
        <f>F156+F144+F128</f>
        <v>0</v>
      </c>
    </row>
    <row r="159" spans="1:6" x14ac:dyDescent="0.25">
      <c r="A159" s="277"/>
      <c r="B159" s="262"/>
      <c r="C159" s="275"/>
      <c r="D159" s="273"/>
      <c r="E159" s="274"/>
      <c r="F159" s="276"/>
    </row>
    <row r="160" spans="1:6" x14ac:dyDescent="0.25">
      <c r="A160" s="5"/>
      <c r="B160" s="6"/>
      <c r="C160" s="9"/>
      <c r="D160" s="9"/>
      <c r="E160" s="11"/>
      <c r="F160" s="15"/>
    </row>
    <row r="161" spans="1:11" x14ac:dyDescent="0.25">
      <c r="A161" s="53"/>
      <c r="B161" s="94" t="s">
        <v>34</v>
      </c>
      <c r="C161" s="27"/>
      <c r="D161" s="244"/>
      <c r="E161" s="28"/>
      <c r="F161" s="332">
        <f>+F158+F119</f>
        <v>0</v>
      </c>
    </row>
    <row r="162" spans="1:11" ht="15" customHeight="1" x14ac:dyDescent="0.25">
      <c r="A162" s="16"/>
      <c r="B162" s="12"/>
      <c r="C162" s="9"/>
      <c r="D162" s="9"/>
      <c r="E162" s="13"/>
      <c r="F162" s="15"/>
    </row>
    <row r="163" spans="1:11" ht="15" customHeight="1" x14ac:dyDescent="0.25">
      <c r="A163" s="5">
        <v>9</v>
      </c>
      <c r="B163" s="12" t="s">
        <v>20</v>
      </c>
      <c r="C163" s="9" t="s">
        <v>6</v>
      </c>
      <c r="D163" s="9"/>
      <c r="E163" s="13"/>
      <c r="F163" s="15"/>
    </row>
    <row r="164" spans="1:11" s="25" customFormat="1" ht="26.4" x14ac:dyDescent="0.25">
      <c r="A164" s="67" t="s">
        <v>21</v>
      </c>
      <c r="B164" s="14" t="s">
        <v>107</v>
      </c>
      <c r="C164" s="9" t="s">
        <v>13</v>
      </c>
      <c r="D164" s="9">
        <f>D57</f>
        <v>658</v>
      </c>
      <c r="E164" s="13"/>
      <c r="F164" s="327">
        <f t="shared" ref="F164:F171" si="16">E164*D164</f>
        <v>0</v>
      </c>
      <c r="G164" s="258"/>
    </row>
    <row r="165" spans="1:11" s="25" customFormat="1" ht="30.75" customHeight="1" x14ac:dyDescent="0.25">
      <c r="A165" s="67" t="s">
        <v>22</v>
      </c>
      <c r="B165" s="14" t="s">
        <v>263</v>
      </c>
      <c r="C165" s="9" t="s">
        <v>88</v>
      </c>
      <c r="D165" s="9">
        <v>1</v>
      </c>
      <c r="E165" s="13"/>
      <c r="F165" s="327">
        <f t="shared" si="16"/>
        <v>0</v>
      </c>
      <c r="G165" s="258"/>
    </row>
    <row r="166" spans="1:11" s="25" customFormat="1" ht="31.35" customHeight="1" x14ac:dyDescent="0.25">
      <c r="A166" s="67" t="s">
        <v>23</v>
      </c>
      <c r="B166" s="104" t="s">
        <v>170</v>
      </c>
      <c r="C166" s="302" t="s">
        <v>13</v>
      </c>
      <c r="D166" s="9">
        <f>D59+(D55*2)+D58</f>
        <v>2488</v>
      </c>
      <c r="E166" s="13"/>
      <c r="F166" s="327">
        <f t="shared" si="16"/>
        <v>0</v>
      </c>
      <c r="G166" s="258"/>
    </row>
    <row r="167" spans="1:11" s="25" customFormat="1" ht="19.5" customHeight="1" x14ac:dyDescent="0.25">
      <c r="A167" s="67" t="s">
        <v>76</v>
      </c>
      <c r="B167" s="14" t="s">
        <v>171</v>
      </c>
      <c r="C167" s="9" t="s">
        <v>13</v>
      </c>
      <c r="D167" s="9">
        <f>D58</f>
        <v>58</v>
      </c>
      <c r="E167" s="13"/>
      <c r="F167" s="327">
        <f t="shared" si="16"/>
        <v>0</v>
      </c>
      <c r="G167" s="258"/>
    </row>
    <row r="168" spans="1:11" s="25" customFormat="1" ht="31.95" customHeight="1" x14ac:dyDescent="0.25">
      <c r="A168" s="67" t="s">
        <v>81</v>
      </c>
      <c r="B168" s="14" t="s">
        <v>173</v>
      </c>
      <c r="C168" s="9" t="s">
        <v>13</v>
      </c>
      <c r="D168" s="9">
        <f>D170</f>
        <v>360</v>
      </c>
      <c r="E168" s="13"/>
      <c r="F168" s="327">
        <f t="shared" si="16"/>
        <v>0</v>
      </c>
      <c r="G168" s="258"/>
    </row>
    <row r="169" spans="1:11" s="25" customFormat="1" ht="54" customHeight="1" x14ac:dyDescent="0.25">
      <c r="A169" s="67" t="s">
        <v>101</v>
      </c>
      <c r="B169" s="14" t="s">
        <v>518</v>
      </c>
      <c r="C169" s="9" t="s">
        <v>88</v>
      </c>
      <c r="D169" s="9">
        <v>1</v>
      </c>
      <c r="E169" s="13"/>
      <c r="F169" s="327">
        <f t="shared" si="16"/>
        <v>0</v>
      </c>
      <c r="G169" s="258"/>
    </row>
    <row r="170" spans="1:11" s="25" customFormat="1" ht="16.8" customHeight="1" x14ac:dyDescent="0.25">
      <c r="A170" s="67" t="s">
        <v>110</v>
      </c>
      <c r="B170" s="14" t="s">
        <v>172</v>
      </c>
      <c r="C170" s="9" t="s">
        <v>13</v>
      </c>
      <c r="D170" s="9">
        <v>360</v>
      </c>
      <c r="E170" s="13"/>
      <c r="F170" s="327">
        <f t="shared" si="16"/>
        <v>0</v>
      </c>
      <c r="G170" s="258"/>
    </row>
    <row r="171" spans="1:11" s="25" customFormat="1" ht="21" customHeight="1" x14ac:dyDescent="0.25">
      <c r="A171" s="67" t="s">
        <v>494</v>
      </c>
      <c r="B171" s="14" t="s">
        <v>174</v>
      </c>
      <c r="C171" s="9" t="s">
        <v>13</v>
      </c>
      <c r="D171" s="9">
        <v>141</v>
      </c>
      <c r="E171" s="13"/>
      <c r="F171" s="327">
        <f t="shared" si="16"/>
        <v>0</v>
      </c>
      <c r="G171" s="258"/>
    </row>
    <row r="172" spans="1:11" s="52" customFormat="1" x14ac:dyDescent="0.25">
      <c r="A172" s="26"/>
      <c r="B172" s="94" t="s">
        <v>24</v>
      </c>
      <c r="C172" s="27"/>
      <c r="D172" s="244"/>
      <c r="E172" s="28"/>
      <c r="F172" s="332">
        <f>SUM(F164:F171)</f>
        <v>0</v>
      </c>
      <c r="G172" s="260"/>
      <c r="H172" s="25"/>
      <c r="I172" s="72"/>
      <c r="K172" s="17"/>
    </row>
    <row r="173" spans="1:11" ht="15" customHeight="1" x14ac:dyDescent="0.25">
      <c r="A173" s="5"/>
      <c r="B173" s="12"/>
      <c r="C173" s="9"/>
      <c r="D173" s="9"/>
      <c r="E173" s="11"/>
      <c r="F173" s="15"/>
    </row>
    <row r="174" spans="1:11" hidden="1" x14ac:dyDescent="0.25">
      <c r="A174" s="5">
        <v>11</v>
      </c>
      <c r="B174" s="12" t="s">
        <v>25</v>
      </c>
      <c r="C174" s="9"/>
      <c r="D174" s="9"/>
      <c r="E174" s="11"/>
      <c r="F174" s="15"/>
    </row>
    <row r="175" spans="1:11" ht="140.25" hidden="1" customHeight="1" x14ac:dyDescent="0.25">
      <c r="A175" s="67" t="s">
        <v>26</v>
      </c>
      <c r="B175" s="104" t="s">
        <v>155</v>
      </c>
      <c r="C175" s="9" t="s">
        <v>3</v>
      </c>
      <c r="D175" s="102"/>
      <c r="E175" s="13"/>
      <c r="F175" s="98">
        <f t="shared" ref="F175:F193" si="17">E175*D175</f>
        <v>0</v>
      </c>
    </row>
    <row r="176" spans="1:11" ht="52.8" hidden="1" x14ac:dyDescent="0.25">
      <c r="A176" s="67" t="s">
        <v>27</v>
      </c>
      <c r="B176" s="105" t="s">
        <v>64</v>
      </c>
      <c r="C176" s="9" t="s">
        <v>3</v>
      </c>
      <c r="D176" s="102"/>
      <c r="E176" s="13"/>
      <c r="F176" s="98">
        <f t="shared" si="17"/>
        <v>0</v>
      </c>
    </row>
    <row r="177" spans="1:9" ht="30" hidden="1" customHeight="1" x14ac:dyDescent="0.25">
      <c r="A177" s="67" t="s">
        <v>46</v>
      </c>
      <c r="B177" s="104" t="s">
        <v>67</v>
      </c>
      <c r="C177" s="9" t="s">
        <v>16</v>
      </c>
      <c r="D177" s="102"/>
      <c r="E177" s="13"/>
      <c r="F177" s="98">
        <f t="shared" si="17"/>
        <v>0</v>
      </c>
    </row>
    <row r="178" spans="1:9" ht="30" hidden="1" customHeight="1" x14ac:dyDescent="0.25">
      <c r="A178" s="67" t="s">
        <v>28</v>
      </c>
      <c r="B178" s="14" t="s">
        <v>79</v>
      </c>
      <c r="C178" s="9" t="s">
        <v>16</v>
      </c>
      <c r="D178" s="102"/>
      <c r="E178" s="13"/>
      <c r="F178" s="98">
        <f t="shared" si="17"/>
        <v>0</v>
      </c>
    </row>
    <row r="179" spans="1:9" s="18" customFormat="1" ht="33.75" hidden="1" customHeight="1" x14ac:dyDescent="0.25">
      <c r="A179" s="67" t="s">
        <v>37</v>
      </c>
      <c r="B179" s="14" t="s">
        <v>89</v>
      </c>
      <c r="C179" s="9" t="s">
        <v>16</v>
      </c>
      <c r="D179" s="102"/>
      <c r="E179" s="13"/>
      <c r="F179" s="98">
        <f t="shared" si="17"/>
        <v>0</v>
      </c>
      <c r="G179" s="258"/>
      <c r="H179" s="25"/>
      <c r="I179" s="71"/>
    </row>
    <row r="180" spans="1:9" s="18" customFormat="1" ht="33.75" hidden="1" customHeight="1" x14ac:dyDescent="0.25">
      <c r="A180" s="67" t="s">
        <v>39</v>
      </c>
      <c r="B180" s="14" t="s">
        <v>77</v>
      </c>
      <c r="C180" s="9" t="s">
        <v>16</v>
      </c>
      <c r="D180" s="102"/>
      <c r="E180" s="13"/>
      <c r="F180" s="98">
        <f>E180*D180</f>
        <v>0</v>
      </c>
      <c r="G180" s="258"/>
      <c r="H180" s="25"/>
      <c r="I180" s="71"/>
    </row>
    <row r="181" spans="1:9" s="18" customFormat="1" ht="21" hidden="1" customHeight="1" x14ac:dyDescent="0.25">
      <c r="A181" s="67" t="s">
        <v>53</v>
      </c>
      <c r="B181" s="14" t="s">
        <v>156</v>
      </c>
      <c r="C181" s="9" t="s">
        <v>16</v>
      </c>
      <c r="D181" s="102"/>
      <c r="E181" s="13"/>
      <c r="F181" s="98">
        <f t="shared" si="17"/>
        <v>0</v>
      </c>
      <c r="G181" s="258"/>
      <c r="H181" s="25"/>
      <c r="I181" s="71"/>
    </row>
    <row r="182" spans="1:9" s="18" customFormat="1" ht="28.5" hidden="1" customHeight="1" x14ac:dyDescent="0.25">
      <c r="A182" s="67" t="s">
        <v>54</v>
      </c>
      <c r="B182" s="14" t="s">
        <v>75</v>
      </c>
      <c r="C182" s="9" t="s">
        <v>16</v>
      </c>
      <c r="D182" s="102"/>
      <c r="E182" s="13"/>
      <c r="F182" s="98">
        <f t="shared" si="17"/>
        <v>0</v>
      </c>
      <c r="G182" s="258"/>
      <c r="H182" s="25"/>
      <c r="I182" s="71"/>
    </row>
    <row r="183" spans="1:9" s="18" customFormat="1" ht="30.75" hidden="1" customHeight="1" x14ac:dyDescent="0.25">
      <c r="A183" s="67" t="s">
        <v>55</v>
      </c>
      <c r="B183" s="14" t="s">
        <v>68</v>
      </c>
      <c r="C183" s="9" t="s">
        <v>16</v>
      </c>
      <c r="D183" s="102"/>
      <c r="E183" s="13"/>
      <c r="F183" s="98">
        <f t="shared" si="17"/>
        <v>0</v>
      </c>
      <c r="G183" s="258"/>
      <c r="H183" s="25"/>
      <c r="I183" s="71"/>
    </row>
    <row r="184" spans="1:9" hidden="1" x14ac:dyDescent="0.25">
      <c r="A184" s="67" t="s">
        <v>56</v>
      </c>
      <c r="B184" s="14" t="s">
        <v>157</v>
      </c>
      <c r="C184" s="9" t="s">
        <v>16</v>
      </c>
      <c r="D184" s="102"/>
      <c r="E184" s="13"/>
      <c r="F184" s="98">
        <f t="shared" si="17"/>
        <v>0</v>
      </c>
    </row>
    <row r="185" spans="1:9" hidden="1" x14ac:dyDescent="0.25">
      <c r="A185" s="67" t="s">
        <v>57</v>
      </c>
      <c r="B185" s="14" t="s">
        <v>158</v>
      </c>
      <c r="C185" s="9" t="s">
        <v>16</v>
      </c>
      <c r="D185" s="102"/>
      <c r="E185" s="68"/>
      <c r="F185" s="98">
        <f t="shared" si="17"/>
        <v>0</v>
      </c>
    </row>
    <row r="186" spans="1:9" hidden="1" x14ac:dyDescent="0.25">
      <c r="A186" s="67" t="s">
        <v>90</v>
      </c>
      <c r="B186" s="14" t="s">
        <v>69</v>
      </c>
      <c r="C186" s="9" t="s">
        <v>16</v>
      </c>
      <c r="D186" s="102"/>
      <c r="E186" s="68"/>
      <c r="F186" s="98">
        <f t="shared" si="17"/>
        <v>0</v>
      </c>
    </row>
    <row r="187" spans="1:9" hidden="1" x14ac:dyDescent="0.25">
      <c r="A187" s="67" t="s">
        <v>70</v>
      </c>
      <c r="B187" s="14" t="s">
        <v>82</v>
      </c>
      <c r="C187" s="9" t="s">
        <v>16</v>
      </c>
      <c r="D187" s="102"/>
      <c r="E187" s="68"/>
      <c r="F187" s="98">
        <f t="shared" si="17"/>
        <v>0</v>
      </c>
    </row>
    <row r="188" spans="1:9" hidden="1" x14ac:dyDescent="0.25">
      <c r="A188" s="67" t="s">
        <v>71</v>
      </c>
      <c r="B188" s="14" t="s">
        <v>98</v>
      </c>
      <c r="C188" s="9" t="s">
        <v>16</v>
      </c>
      <c r="D188" s="102"/>
      <c r="E188" s="68"/>
      <c r="F188" s="98">
        <f t="shared" si="17"/>
        <v>0</v>
      </c>
    </row>
    <row r="189" spans="1:9" hidden="1" x14ac:dyDescent="0.25">
      <c r="A189" s="67" t="s">
        <v>72</v>
      </c>
      <c r="B189" s="14" t="s">
        <v>85</v>
      </c>
      <c r="C189" s="9" t="s">
        <v>14</v>
      </c>
      <c r="D189" s="102"/>
      <c r="E189" s="68"/>
      <c r="F189" s="98">
        <f t="shared" si="17"/>
        <v>0</v>
      </c>
    </row>
    <row r="190" spans="1:9" hidden="1" x14ac:dyDescent="0.25">
      <c r="A190" s="67" t="s">
        <v>91</v>
      </c>
      <c r="B190" s="14" t="s">
        <v>92</v>
      </c>
      <c r="C190" s="9" t="s">
        <v>16</v>
      </c>
      <c r="D190" s="102"/>
      <c r="E190" s="68"/>
      <c r="F190" s="98">
        <f t="shared" si="17"/>
        <v>0</v>
      </c>
    </row>
    <row r="191" spans="1:9" ht="26.4" hidden="1" x14ac:dyDescent="0.25">
      <c r="A191" s="67" t="s">
        <v>73</v>
      </c>
      <c r="B191" s="14" t="s">
        <v>159</v>
      </c>
      <c r="C191" s="9" t="s">
        <v>16</v>
      </c>
      <c r="D191" s="102"/>
      <c r="E191" s="68"/>
      <c r="F191" s="98">
        <f t="shared" si="17"/>
        <v>0</v>
      </c>
    </row>
    <row r="192" spans="1:9" ht="26.4" hidden="1" x14ac:dyDescent="0.25">
      <c r="A192" s="67" t="s">
        <v>74</v>
      </c>
      <c r="B192" s="14" t="s">
        <v>160</v>
      </c>
      <c r="C192" s="9" t="s">
        <v>96</v>
      </c>
      <c r="D192" s="102"/>
      <c r="E192" s="68"/>
      <c r="F192" s="98">
        <f t="shared" si="17"/>
        <v>0</v>
      </c>
    </row>
    <row r="193" spans="1:9" ht="81.75" hidden="1" customHeight="1" x14ac:dyDescent="0.25">
      <c r="A193" s="67" t="s">
        <v>93</v>
      </c>
      <c r="B193" s="104" t="s">
        <v>161</v>
      </c>
      <c r="C193" s="9" t="s">
        <v>16</v>
      </c>
      <c r="D193" s="102"/>
      <c r="E193" s="68"/>
      <c r="F193" s="98">
        <f t="shared" si="17"/>
        <v>0</v>
      </c>
    </row>
    <row r="194" spans="1:9" ht="81.75" hidden="1" customHeight="1" x14ac:dyDescent="0.25">
      <c r="A194" s="67" t="s">
        <v>94</v>
      </c>
      <c r="B194" s="104" t="s">
        <v>162</v>
      </c>
      <c r="C194" s="9" t="s">
        <v>16</v>
      </c>
      <c r="D194" s="102"/>
      <c r="E194" s="68"/>
      <c r="F194" s="98">
        <f>E194*D194</f>
        <v>0</v>
      </c>
    </row>
    <row r="195" spans="1:9" ht="81.75" hidden="1" customHeight="1" x14ac:dyDescent="0.25">
      <c r="A195" s="67" t="s">
        <v>95</v>
      </c>
      <c r="B195" s="104" t="s">
        <v>163</v>
      </c>
      <c r="C195" s="9" t="s">
        <v>16</v>
      </c>
      <c r="D195" s="102"/>
      <c r="E195" s="68"/>
      <c r="F195" s="98">
        <f>E195*D195</f>
        <v>0</v>
      </c>
    </row>
    <row r="196" spans="1:9" ht="81.75" hidden="1" customHeight="1" x14ac:dyDescent="0.25">
      <c r="A196" s="67" t="s">
        <v>97</v>
      </c>
      <c r="B196" s="104" t="s">
        <v>164</v>
      </c>
      <c r="C196" s="9" t="s">
        <v>16</v>
      </c>
      <c r="D196" s="102"/>
      <c r="E196" s="68"/>
      <c r="F196" s="98">
        <f>E196*D196</f>
        <v>0</v>
      </c>
    </row>
    <row r="197" spans="1:9" s="52" customFormat="1" hidden="1" x14ac:dyDescent="0.25">
      <c r="A197" s="75"/>
      <c r="B197" s="76" t="s">
        <v>29</v>
      </c>
      <c r="C197" s="77"/>
      <c r="D197" s="96"/>
      <c r="E197" s="78"/>
      <c r="F197" s="79">
        <f>SUM(F175:F196)</f>
        <v>0</v>
      </c>
      <c r="G197" s="260"/>
      <c r="H197" s="25"/>
      <c r="I197" s="72"/>
    </row>
    <row r="198" spans="1:9" s="17" customFormat="1" ht="52.8" x14ac:dyDescent="0.25">
      <c r="A198" s="5">
        <v>10</v>
      </c>
      <c r="B198" s="12" t="s">
        <v>325</v>
      </c>
      <c r="C198" s="9"/>
      <c r="D198" s="9"/>
      <c r="E198" s="13"/>
      <c r="F198" s="15"/>
      <c r="G198" s="260"/>
      <c r="H198" s="25"/>
      <c r="I198" s="72"/>
    </row>
    <row r="199" spans="1:9" s="17" customFormat="1" x14ac:dyDescent="0.25">
      <c r="A199" s="5" t="s">
        <v>26</v>
      </c>
      <c r="B199" s="12" t="s">
        <v>219</v>
      </c>
      <c r="C199" s="9" t="s">
        <v>6</v>
      </c>
      <c r="D199" s="9"/>
      <c r="E199" s="13"/>
      <c r="F199" s="15"/>
      <c r="G199" s="260"/>
      <c r="H199" s="25"/>
      <c r="I199" s="72"/>
    </row>
    <row r="200" spans="1:9" s="17" customFormat="1" ht="15.6" x14ac:dyDescent="0.25">
      <c r="A200" s="254"/>
      <c r="B200" s="278"/>
      <c r="C200" s="279"/>
      <c r="D200" s="280"/>
      <c r="E200" s="281"/>
      <c r="F200" s="282"/>
      <c r="G200" s="260"/>
      <c r="H200" s="25"/>
      <c r="I200" s="72"/>
    </row>
    <row r="201" spans="1:9" s="17" customFormat="1" ht="15.6" x14ac:dyDescent="0.25">
      <c r="A201" s="283" t="s">
        <v>220</v>
      </c>
      <c r="B201" s="12" t="s">
        <v>328</v>
      </c>
      <c r="C201" s="279"/>
      <c r="D201" s="280"/>
      <c r="E201" s="281"/>
      <c r="F201" s="282"/>
      <c r="G201" s="260"/>
      <c r="H201" s="25"/>
      <c r="I201" s="72"/>
    </row>
    <row r="202" spans="1:9" s="17" customFormat="1" ht="60" customHeight="1" x14ac:dyDescent="0.25">
      <c r="A202" s="254" t="s">
        <v>326</v>
      </c>
      <c r="B202" s="301" t="s">
        <v>399</v>
      </c>
      <c r="C202" s="302" t="s">
        <v>291</v>
      </c>
      <c r="D202" s="9">
        <v>1</v>
      </c>
      <c r="E202" s="304"/>
      <c r="F202" s="303">
        <f>D202*E202</f>
        <v>0</v>
      </c>
      <c r="G202" s="260"/>
      <c r="H202" s="25"/>
      <c r="I202" s="72"/>
    </row>
    <row r="203" spans="1:9" s="17" customFormat="1" ht="82.2" customHeight="1" x14ac:dyDescent="0.25">
      <c r="A203" s="254" t="s">
        <v>403</v>
      </c>
      <c r="B203" s="14" t="s">
        <v>413</v>
      </c>
      <c r="C203" s="9" t="s">
        <v>96</v>
      </c>
      <c r="D203" s="9">
        <v>1</v>
      </c>
      <c r="E203" s="13"/>
      <c r="F203" s="327">
        <f t="shared" ref="F203:F209" si="18">D203*E203</f>
        <v>0</v>
      </c>
      <c r="G203" s="260"/>
      <c r="H203" s="25"/>
      <c r="I203" s="72"/>
    </row>
    <row r="204" spans="1:9" s="17" customFormat="1" ht="51.45" customHeight="1" x14ac:dyDescent="0.25">
      <c r="A204" s="254" t="s">
        <v>404</v>
      </c>
      <c r="B204" s="14" t="s">
        <v>400</v>
      </c>
      <c r="C204" s="9" t="s">
        <v>96</v>
      </c>
      <c r="D204" s="9">
        <v>1</v>
      </c>
      <c r="E204" s="13"/>
      <c r="F204" s="327">
        <f>D204*E204</f>
        <v>0</v>
      </c>
      <c r="G204" s="260"/>
      <c r="H204" s="300"/>
      <c r="I204" s="72"/>
    </row>
    <row r="205" spans="1:9" s="17" customFormat="1" x14ac:dyDescent="0.25">
      <c r="A205" s="67"/>
      <c r="B205" s="97" t="s">
        <v>327</v>
      </c>
      <c r="C205" s="10"/>
      <c r="D205" s="9"/>
      <c r="E205" s="11"/>
      <c r="F205" s="333">
        <f>SUM(F202:F204)</f>
        <v>0</v>
      </c>
      <c r="G205" s="260"/>
      <c r="H205" s="25"/>
      <c r="I205" s="72"/>
    </row>
    <row r="206" spans="1:9" s="17" customFormat="1" ht="15.6" x14ac:dyDescent="0.25">
      <c r="A206" s="254"/>
      <c r="B206" s="278"/>
      <c r="C206" s="279"/>
      <c r="D206" s="280"/>
      <c r="E206" s="281"/>
      <c r="F206" s="282"/>
      <c r="G206" s="260"/>
      <c r="H206" s="25"/>
      <c r="I206" s="72"/>
    </row>
    <row r="207" spans="1:9" s="17" customFormat="1" ht="15.6" x14ac:dyDescent="0.25">
      <c r="A207" s="283" t="s">
        <v>310</v>
      </c>
      <c r="B207" s="12" t="s">
        <v>332</v>
      </c>
      <c r="C207" s="279"/>
      <c r="D207" s="280"/>
      <c r="E207" s="281"/>
      <c r="F207" s="282"/>
      <c r="G207" s="260"/>
      <c r="H207" s="25"/>
      <c r="I207" s="72"/>
    </row>
    <row r="208" spans="1:9" s="17" customFormat="1" ht="103.95" customHeight="1" x14ac:dyDescent="0.25">
      <c r="A208" s="254" t="s">
        <v>329</v>
      </c>
      <c r="B208" s="14" t="s">
        <v>292</v>
      </c>
      <c r="C208" s="9" t="s">
        <v>96</v>
      </c>
      <c r="D208" s="9">
        <v>1</v>
      </c>
      <c r="E208" s="13"/>
      <c r="F208" s="327">
        <f t="shared" si="18"/>
        <v>0</v>
      </c>
      <c r="G208" s="260"/>
      <c r="H208" s="25"/>
      <c r="I208" s="72"/>
    </row>
    <row r="209" spans="1:9" s="17" customFormat="1" ht="148.19999999999999" customHeight="1" x14ac:dyDescent="0.25">
      <c r="A209" s="254" t="s">
        <v>330</v>
      </c>
      <c r="B209" s="14" t="s">
        <v>293</v>
      </c>
      <c r="C209" s="9" t="s">
        <v>96</v>
      </c>
      <c r="D209" s="9">
        <v>1</v>
      </c>
      <c r="E209" s="13"/>
      <c r="F209" s="327">
        <f t="shared" si="18"/>
        <v>0</v>
      </c>
      <c r="G209" s="260"/>
      <c r="H209" s="25"/>
      <c r="I209" s="72"/>
    </row>
    <row r="210" spans="1:9" s="17" customFormat="1" ht="15.6" x14ac:dyDescent="0.25">
      <c r="A210" s="254"/>
      <c r="B210" s="97" t="s">
        <v>331</v>
      </c>
      <c r="C210" s="279"/>
      <c r="D210" s="280"/>
      <c r="E210" s="281"/>
      <c r="F210" s="333">
        <f>SUM(F208:F209)</f>
        <v>0</v>
      </c>
      <c r="G210" s="260"/>
      <c r="H210" s="25"/>
      <c r="I210" s="72"/>
    </row>
    <row r="211" spans="1:9" s="17" customFormat="1" ht="15.6" x14ac:dyDescent="0.25">
      <c r="A211" s="254"/>
      <c r="B211" s="278"/>
      <c r="C211" s="279"/>
      <c r="D211" s="280"/>
      <c r="E211" s="281"/>
      <c r="F211" s="282"/>
      <c r="G211" s="260"/>
      <c r="H211" s="25"/>
      <c r="I211" s="72"/>
    </row>
    <row r="212" spans="1:9" s="17" customFormat="1" ht="39.6" x14ac:dyDescent="0.25">
      <c r="A212" s="283" t="s">
        <v>311</v>
      </c>
      <c r="B212" s="12" t="s">
        <v>336</v>
      </c>
      <c r="C212" s="279"/>
      <c r="D212" s="280"/>
      <c r="E212" s="281"/>
      <c r="F212" s="282"/>
      <c r="G212" s="260"/>
      <c r="H212" s="25"/>
      <c r="I212" s="72"/>
    </row>
    <row r="213" spans="1:9" s="17" customFormat="1" ht="37.200000000000003" customHeight="1" x14ac:dyDescent="0.25">
      <c r="A213" s="254" t="s">
        <v>333</v>
      </c>
      <c r="B213" s="14" t="s">
        <v>338</v>
      </c>
      <c r="C213" s="9" t="s">
        <v>16</v>
      </c>
      <c r="D213" s="9">
        <v>28</v>
      </c>
      <c r="E213" s="13"/>
      <c r="F213" s="327">
        <f>D213*E213</f>
        <v>0</v>
      </c>
      <c r="G213" s="260"/>
      <c r="H213" s="25"/>
      <c r="I213" s="72"/>
    </row>
    <row r="214" spans="1:9" s="17" customFormat="1" ht="31.5" customHeight="1" x14ac:dyDescent="0.25">
      <c r="A214" s="254" t="s">
        <v>334</v>
      </c>
      <c r="B214" s="14" t="s">
        <v>294</v>
      </c>
      <c r="C214" s="9" t="s">
        <v>16</v>
      </c>
      <c r="D214" s="9">
        <v>1</v>
      </c>
      <c r="E214" s="13"/>
      <c r="F214" s="327">
        <f t="shared" ref="F214:F220" si="19">D214*E214</f>
        <v>0</v>
      </c>
      <c r="G214" s="260"/>
      <c r="H214" s="25"/>
      <c r="I214" s="72"/>
    </row>
    <row r="215" spans="1:9" s="17" customFormat="1" ht="45" customHeight="1" x14ac:dyDescent="0.25">
      <c r="A215" s="254" t="s">
        <v>405</v>
      </c>
      <c r="B215" s="14" t="s">
        <v>295</v>
      </c>
      <c r="C215" s="9" t="s">
        <v>16</v>
      </c>
      <c r="D215" s="9">
        <v>8</v>
      </c>
      <c r="E215" s="13"/>
      <c r="F215" s="327">
        <f t="shared" si="19"/>
        <v>0</v>
      </c>
      <c r="G215" s="260"/>
      <c r="H215" s="25"/>
      <c r="I215" s="72"/>
    </row>
    <row r="216" spans="1:9" s="17" customFormat="1" ht="26.4" x14ac:dyDescent="0.25">
      <c r="A216" s="254" t="s">
        <v>406</v>
      </c>
      <c r="B216" s="14" t="s">
        <v>296</v>
      </c>
      <c r="C216" s="9" t="s">
        <v>16</v>
      </c>
      <c r="D216" s="9">
        <v>4</v>
      </c>
      <c r="E216" s="13"/>
      <c r="F216" s="327">
        <f t="shared" si="19"/>
        <v>0</v>
      </c>
      <c r="G216" s="260"/>
      <c r="H216" s="25"/>
      <c r="I216" s="72"/>
    </row>
    <row r="217" spans="1:9" s="17" customFormat="1" ht="26.4" x14ac:dyDescent="0.25">
      <c r="A217" s="254" t="s">
        <v>407</v>
      </c>
      <c r="B217" s="14" t="s">
        <v>297</v>
      </c>
      <c r="C217" s="9" t="s">
        <v>16</v>
      </c>
      <c r="D217" s="9">
        <v>2</v>
      </c>
      <c r="E217" s="13"/>
      <c r="F217" s="327">
        <f t="shared" si="19"/>
        <v>0</v>
      </c>
      <c r="G217" s="260"/>
      <c r="H217" s="25"/>
      <c r="I217" s="72"/>
    </row>
    <row r="218" spans="1:9" s="17" customFormat="1" ht="26.4" x14ac:dyDescent="0.25">
      <c r="A218" s="254" t="s">
        <v>408</v>
      </c>
      <c r="B218" s="14" t="s">
        <v>298</v>
      </c>
      <c r="C218" s="9" t="s">
        <v>16</v>
      </c>
      <c r="D218" s="9">
        <v>10</v>
      </c>
      <c r="E218" s="13"/>
      <c r="F218" s="327">
        <f t="shared" si="19"/>
        <v>0</v>
      </c>
      <c r="G218" s="260"/>
      <c r="H218" s="25"/>
      <c r="I218" s="72"/>
    </row>
    <row r="219" spans="1:9" s="17" customFormat="1" ht="26.4" x14ac:dyDescent="0.25">
      <c r="A219" s="254" t="s">
        <v>409</v>
      </c>
      <c r="B219" s="14" t="s">
        <v>299</v>
      </c>
      <c r="C219" s="9" t="s">
        <v>16</v>
      </c>
      <c r="D219" s="9">
        <v>54</v>
      </c>
      <c r="E219" s="13"/>
      <c r="F219" s="327">
        <f t="shared" si="19"/>
        <v>0</v>
      </c>
      <c r="G219" s="260"/>
      <c r="H219" s="25"/>
      <c r="I219" s="72"/>
    </row>
    <row r="220" spans="1:9" s="17" customFormat="1" ht="26.4" x14ac:dyDescent="0.25">
      <c r="A220" s="254" t="s">
        <v>410</v>
      </c>
      <c r="B220" s="14" t="s">
        <v>300</v>
      </c>
      <c r="C220" s="9" t="s">
        <v>16</v>
      </c>
      <c r="D220" s="9">
        <v>14</v>
      </c>
      <c r="E220" s="13"/>
      <c r="F220" s="327">
        <f t="shared" si="19"/>
        <v>0</v>
      </c>
      <c r="G220" s="260"/>
      <c r="H220" s="25"/>
      <c r="I220" s="72"/>
    </row>
    <row r="221" spans="1:9" s="17" customFormat="1" ht="60" customHeight="1" x14ac:dyDescent="0.25">
      <c r="A221" s="254" t="s">
        <v>492</v>
      </c>
      <c r="B221" s="14" t="s">
        <v>493</v>
      </c>
      <c r="C221" s="9" t="s">
        <v>16</v>
      </c>
      <c r="D221" s="9">
        <v>1</v>
      </c>
      <c r="E221" s="13"/>
      <c r="F221" s="327">
        <f t="shared" ref="F221" si="20">D221*E221</f>
        <v>0</v>
      </c>
      <c r="G221" s="260"/>
      <c r="H221" s="25"/>
      <c r="I221" s="72"/>
    </row>
    <row r="222" spans="1:9" s="17" customFormat="1" ht="15.6" x14ac:dyDescent="0.25">
      <c r="A222" s="254"/>
      <c r="B222" s="97" t="s">
        <v>335</v>
      </c>
      <c r="C222" s="279"/>
      <c r="D222" s="280"/>
      <c r="E222" s="281"/>
      <c r="F222" s="333">
        <f>SUM(F213:F221)</f>
        <v>0</v>
      </c>
      <c r="G222" s="260"/>
      <c r="H222" s="25"/>
      <c r="I222" s="72"/>
    </row>
    <row r="223" spans="1:9" s="17" customFormat="1" ht="15.6" x14ac:dyDescent="0.25">
      <c r="A223" s="254"/>
      <c r="B223" s="278"/>
      <c r="C223" s="284"/>
      <c r="D223" s="280"/>
      <c r="E223" s="285"/>
      <c r="F223" s="282"/>
      <c r="G223" s="260"/>
      <c r="H223" s="25"/>
      <c r="I223" s="72"/>
    </row>
    <row r="224" spans="1:9" s="17" customFormat="1" ht="66" customHeight="1" x14ac:dyDescent="0.25">
      <c r="A224" s="283" t="s">
        <v>312</v>
      </c>
      <c r="B224" s="305" t="s">
        <v>346</v>
      </c>
      <c r="C224" s="284"/>
      <c r="D224" s="280"/>
      <c r="E224" s="285"/>
      <c r="F224" s="282"/>
      <c r="G224" s="260"/>
      <c r="H224" s="25"/>
      <c r="I224" s="72"/>
    </row>
    <row r="225" spans="1:9" s="17" customFormat="1" ht="39.6" x14ac:dyDescent="0.25">
      <c r="A225" s="254" t="s">
        <v>337</v>
      </c>
      <c r="B225" s="14" t="s">
        <v>303</v>
      </c>
      <c r="C225" s="9" t="s">
        <v>16</v>
      </c>
      <c r="D225" s="9">
        <v>2</v>
      </c>
      <c r="E225" s="13"/>
      <c r="F225" s="327">
        <f t="shared" ref="F225:F231" si="21">D225*E225</f>
        <v>0</v>
      </c>
      <c r="G225" s="260"/>
      <c r="H225" s="25"/>
      <c r="I225" s="72"/>
    </row>
    <row r="226" spans="1:9" s="17" customFormat="1" ht="39.6" x14ac:dyDescent="0.25">
      <c r="A226" s="254" t="s">
        <v>339</v>
      </c>
      <c r="B226" s="14" t="s">
        <v>304</v>
      </c>
      <c r="C226" s="9" t="s">
        <v>16</v>
      </c>
      <c r="D226" s="9">
        <v>10</v>
      </c>
      <c r="E226" s="13"/>
      <c r="F226" s="327">
        <f t="shared" si="21"/>
        <v>0</v>
      </c>
      <c r="G226" s="260"/>
      <c r="H226" s="25"/>
      <c r="I226" s="72"/>
    </row>
    <row r="227" spans="1:9" s="17" customFormat="1" ht="39.6" x14ac:dyDescent="0.25">
      <c r="A227" s="254" t="s">
        <v>340</v>
      </c>
      <c r="B227" s="14" t="s">
        <v>305</v>
      </c>
      <c r="C227" s="9" t="s">
        <v>16</v>
      </c>
      <c r="D227" s="9">
        <v>6</v>
      </c>
      <c r="E227" s="13"/>
      <c r="F227" s="327">
        <f t="shared" si="21"/>
        <v>0</v>
      </c>
      <c r="G227" s="260"/>
      <c r="H227" s="25"/>
      <c r="I227" s="72"/>
    </row>
    <row r="228" spans="1:9" s="17" customFormat="1" ht="39.75" customHeight="1" x14ac:dyDescent="0.25">
      <c r="A228" s="254" t="s">
        <v>341</v>
      </c>
      <c r="B228" s="14" t="s">
        <v>306</v>
      </c>
      <c r="C228" s="9" t="s">
        <v>16</v>
      </c>
      <c r="D228" s="9">
        <v>18</v>
      </c>
      <c r="E228" s="13"/>
      <c r="F228" s="327">
        <f t="shared" si="21"/>
        <v>0</v>
      </c>
      <c r="G228" s="260"/>
      <c r="H228" s="25"/>
      <c r="I228" s="72"/>
    </row>
    <row r="229" spans="1:9" s="17" customFormat="1" ht="26.4" x14ac:dyDescent="0.25">
      <c r="A229" s="254" t="s">
        <v>342</v>
      </c>
      <c r="B229" s="14" t="s">
        <v>307</v>
      </c>
      <c r="C229" s="9" t="s">
        <v>16</v>
      </c>
      <c r="D229" s="9">
        <v>22</v>
      </c>
      <c r="E229" s="13"/>
      <c r="F229" s="327">
        <f t="shared" si="21"/>
        <v>0</v>
      </c>
      <c r="G229" s="260"/>
      <c r="H229" s="25"/>
      <c r="I229" s="72"/>
    </row>
    <row r="230" spans="1:9" s="17" customFormat="1" ht="26.4" x14ac:dyDescent="0.25">
      <c r="A230" s="254" t="s">
        <v>343</v>
      </c>
      <c r="B230" s="14" t="s">
        <v>308</v>
      </c>
      <c r="C230" s="9" t="s">
        <v>16</v>
      </c>
      <c r="D230" s="9">
        <v>63</v>
      </c>
      <c r="E230" s="13"/>
      <c r="F230" s="327">
        <f t="shared" si="21"/>
        <v>0</v>
      </c>
      <c r="G230" s="260"/>
      <c r="H230" s="25"/>
      <c r="I230" s="72"/>
    </row>
    <row r="231" spans="1:9" s="17" customFormat="1" ht="26.4" x14ac:dyDescent="0.25">
      <c r="A231" s="254" t="s">
        <v>344</v>
      </c>
      <c r="B231" s="14" t="s">
        <v>309</v>
      </c>
      <c r="C231" s="9" t="s">
        <v>16</v>
      </c>
      <c r="D231" s="9">
        <v>1</v>
      </c>
      <c r="E231" s="13"/>
      <c r="F231" s="327">
        <f t="shared" si="21"/>
        <v>0</v>
      </c>
      <c r="G231" s="260"/>
      <c r="H231" s="25"/>
      <c r="I231" s="72"/>
    </row>
    <row r="232" spans="1:9" s="17" customFormat="1" x14ac:dyDescent="0.25">
      <c r="A232" s="67"/>
      <c r="B232" s="97" t="s">
        <v>345</v>
      </c>
      <c r="C232" s="10"/>
      <c r="D232" s="9"/>
      <c r="E232" s="11"/>
      <c r="F232" s="333">
        <f>SUM(F225:F231)</f>
        <v>0</v>
      </c>
      <c r="G232" s="260"/>
      <c r="H232" s="25"/>
      <c r="I232" s="72"/>
    </row>
    <row r="233" spans="1:9" s="17" customFormat="1" x14ac:dyDescent="0.25">
      <c r="A233" s="67"/>
      <c r="B233" s="69"/>
      <c r="C233" s="70"/>
      <c r="D233" s="70"/>
      <c r="E233" s="68"/>
      <c r="F233" s="15"/>
      <c r="G233" s="260"/>
      <c r="H233" s="25"/>
      <c r="I233" s="72"/>
    </row>
    <row r="234" spans="1:9" s="17" customFormat="1" x14ac:dyDescent="0.25">
      <c r="A234" s="283" t="s">
        <v>313</v>
      </c>
      <c r="B234" s="55" t="s">
        <v>350</v>
      </c>
      <c r="C234" s="70"/>
      <c r="D234" s="70"/>
      <c r="E234" s="68"/>
      <c r="F234" s="15"/>
      <c r="G234" s="260"/>
      <c r="H234" s="25"/>
      <c r="I234" s="72"/>
    </row>
    <row r="235" spans="1:9" s="17" customFormat="1" ht="66" customHeight="1" x14ac:dyDescent="0.25">
      <c r="A235" s="254" t="s">
        <v>347</v>
      </c>
      <c r="B235" s="14" t="s">
        <v>301</v>
      </c>
      <c r="C235" s="9" t="s">
        <v>16</v>
      </c>
      <c r="D235" s="9">
        <v>8</v>
      </c>
      <c r="E235" s="13"/>
      <c r="F235" s="327">
        <f>D235*E235</f>
        <v>0</v>
      </c>
      <c r="G235" s="260"/>
      <c r="H235" s="25"/>
      <c r="I235" s="72"/>
    </row>
    <row r="236" spans="1:9" s="17" customFormat="1" ht="39.6" x14ac:dyDescent="0.25">
      <c r="A236" s="254" t="s">
        <v>348</v>
      </c>
      <c r="B236" s="14" t="s">
        <v>302</v>
      </c>
      <c r="C236" s="9" t="s">
        <v>16</v>
      </c>
      <c r="D236" s="9">
        <v>2</v>
      </c>
      <c r="E236" s="13"/>
      <c r="F236" s="327">
        <f>D236*E236</f>
        <v>0</v>
      </c>
      <c r="G236" s="260"/>
      <c r="H236" s="25"/>
      <c r="I236" s="72"/>
    </row>
    <row r="237" spans="1:9" s="17" customFormat="1" x14ac:dyDescent="0.25">
      <c r="A237" s="67"/>
      <c r="B237" s="97" t="s">
        <v>349</v>
      </c>
      <c r="C237" s="70"/>
      <c r="D237" s="70"/>
      <c r="E237" s="68"/>
      <c r="F237" s="333">
        <f>SUM(F235:F236)</f>
        <v>0</v>
      </c>
      <c r="G237" s="260"/>
      <c r="H237" s="25"/>
      <c r="I237" s="72"/>
    </row>
    <row r="238" spans="1:9" s="17" customFormat="1" x14ac:dyDescent="0.25">
      <c r="A238" s="67"/>
      <c r="B238" s="69"/>
      <c r="C238" s="70"/>
      <c r="D238" s="70"/>
      <c r="E238" s="68"/>
      <c r="F238" s="15"/>
      <c r="G238" s="260"/>
      <c r="H238" s="25"/>
      <c r="I238" s="72"/>
    </row>
    <row r="239" spans="1:9" s="17" customFormat="1" x14ac:dyDescent="0.25">
      <c r="A239" s="283" t="s">
        <v>314</v>
      </c>
      <c r="B239" s="12" t="s">
        <v>290</v>
      </c>
      <c r="C239" s="70"/>
      <c r="D239" s="70"/>
      <c r="E239" s="68"/>
      <c r="F239" s="15"/>
      <c r="G239" s="260"/>
      <c r="H239" s="25"/>
      <c r="I239" s="72"/>
    </row>
    <row r="240" spans="1:9" s="17" customFormat="1" ht="85.5" customHeight="1" x14ac:dyDescent="0.25">
      <c r="A240" s="254" t="s">
        <v>351</v>
      </c>
      <c r="B240" s="14" t="s">
        <v>316</v>
      </c>
      <c r="C240" s="9" t="s">
        <v>16</v>
      </c>
      <c r="D240" s="9">
        <v>2</v>
      </c>
      <c r="E240" s="13"/>
      <c r="F240" s="327">
        <f>D240*E240</f>
        <v>0</v>
      </c>
      <c r="G240" s="260"/>
      <c r="H240" s="25"/>
      <c r="I240" s="72"/>
    </row>
    <row r="241" spans="1:9" s="17" customFormat="1" ht="76.2" customHeight="1" x14ac:dyDescent="0.25">
      <c r="A241" s="254" t="s">
        <v>352</v>
      </c>
      <c r="B241" s="14" t="s">
        <v>317</v>
      </c>
      <c r="C241" s="9" t="s">
        <v>16</v>
      </c>
      <c r="D241" s="9">
        <v>14</v>
      </c>
      <c r="E241" s="13"/>
      <c r="F241" s="327">
        <f>D241*E241</f>
        <v>0</v>
      </c>
      <c r="G241" s="260"/>
      <c r="H241" s="25"/>
      <c r="I241" s="72"/>
    </row>
    <row r="242" spans="1:9" s="17" customFormat="1" ht="75" customHeight="1" x14ac:dyDescent="0.25">
      <c r="A242" s="254" t="s">
        <v>412</v>
      </c>
      <c r="B242" s="14" t="s">
        <v>486</v>
      </c>
      <c r="C242" s="9" t="s">
        <v>96</v>
      </c>
      <c r="D242" s="9">
        <v>1</v>
      </c>
      <c r="E242" s="13"/>
      <c r="F242" s="327">
        <f>D242*E242</f>
        <v>0</v>
      </c>
      <c r="G242" s="260"/>
      <c r="H242" s="25"/>
      <c r="I242" s="72"/>
    </row>
    <row r="243" spans="1:9" s="17" customFormat="1" ht="52.8" x14ac:dyDescent="0.25">
      <c r="A243" s="254" t="s">
        <v>485</v>
      </c>
      <c r="B243" s="14" t="s">
        <v>318</v>
      </c>
      <c r="C243" s="9" t="s">
        <v>16</v>
      </c>
      <c r="D243" s="9">
        <v>23</v>
      </c>
      <c r="E243" s="13"/>
      <c r="F243" s="327">
        <f>D243*E243</f>
        <v>0</v>
      </c>
      <c r="G243" s="260"/>
      <c r="H243" s="25"/>
      <c r="I243" s="72"/>
    </row>
    <row r="244" spans="1:9" s="17" customFormat="1" x14ac:dyDescent="0.25">
      <c r="A244" s="5"/>
      <c r="B244" s="97" t="s">
        <v>353</v>
      </c>
      <c r="C244" s="10"/>
      <c r="D244" s="9"/>
      <c r="E244" s="11"/>
      <c r="F244" s="333">
        <f>SUM(F240:F243)</f>
        <v>0</v>
      </c>
      <c r="G244" s="260"/>
      <c r="H244" s="25"/>
      <c r="I244" s="72"/>
    </row>
    <row r="245" spans="1:9" s="17" customFormat="1" x14ac:dyDescent="0.25">
      <c r="A245" s="67"/>
      <c r="B245" s="286"/>
      <c r="C245" s="287"/>
      <c r="D245" s="70"/>
      <c r="E245" s="288"/>
      <c r="F245" s="92"/>
      <c r="G245" s="260"/>
      <c r="H245" s="25"/>
      <c r="I245" s="72"/>
    </row>
    <row r="246" spans="1:9" s="299" customFormat="1" x14ac:dyDescent="0.25">
      <c r="A246" s="5" t="s">
        <v>315</v>
      </c>
      <c r="B246" s="6" t="s">
        <v>358</v>
      </c>
      <c r="C246" s="292"/>
      <c r="D246" s="293"/>
      <c r="E246" s="294"/>
      <c r="F246" s="295"/>
      <c r="G246" s="296"/>
      <c r="H246" s="297"/>
      <c r="I246" s="298"/>
    </row>
    <row r="247" spans="1:9" s="17" customFormat="1" ht="132.75" customHeight="1" x14ac:dyDescent="0.25">
      <c r="A247" s="306" t="s">
        <v>354</v>
      </c>
      <c r="B247" s="14" t="s">
        <v>293</v>
      </c>
      <c r="C247" s="9" t="s">
        <v>96</v>
      </c>
      <c r="D247" s="9">
        <v>1</v>
      </c>
      <c r="E247" s="13"/>
      <c r="F247" s="327">
        <f t="shared" ref="F247:F248" si="22">D247*E247</f>
        <v>0</v>
      </c>
      <c r="G247" s="260"/>
      <c r="H247" s="25"/>
      <c r="I247" s="72"/>
    </row>
    <row r="248" spans="1:9" s="17" customFormat="1" ht="51.45" customHeight="1" x14ac:dyDescent="0.25">
      <c r="A248" s="306" t="s">
        <v>355</v>
      </c>
      <c r="B248" s="14" t="s">
        <v>401</v>
      </c>
      <c r="C248" s="9" t="s">
        <v>96</v>
      </c>
      <c r="D248" s="9">
        <v>1</v>
      </c>
      <c r="E248" s="13"/>
      <c r="F248" s="327">
        <f t="shared" si="22"/>
        <v>0</v>
      </c>
      <c r="G248" s="260"/>
      <c r="H248" s="300"/>
      <c r="I248" s="72"/>
    </row>
    <row r="249" spans="1:9" s="17" customFormat="1" ht="39.6" x14ac:dyDescent="0.25">
      <c r="A249" s="306" t="s">
        <v>356</v>
      </c>
      <c r="B249" s="14" t="s">
        <v>359</v>
      </c>
      <c r="C249" s="9" t="s">
        <v>16</v>
      </c>
      <c r="D249" s="9">
        <v>21</v>
      </c>
      <c r="E249" s="13"/>
      <c r="F249" s="327">
        <f>D249*E249</f>
        <v>0</v>
      </c>
      <c r="G249" s="260"/>
      <c r="H249" s="25"/>
      <c r="I249" s="72"/>
    </row>
    <row r="250" spans="1:9" s="17" customFormat="1" ht="66" x14ac:dyDescent="0.25">
      <c r="A250" s="306" t="s">
        <v>411</v>
      </c>
      <c r="B250" s="14" t="s">
        <v>360</v>
      </c>
      <c r="C250" s="9" t="s">
        <v>16</v>
      </c>
      <c r="D250" s="9">
        <v>1</v>
      </c>
      <c r="E250" s="13"/>
      <c r="F250" s="327">
        <f>D250*E250</f>
        <v>0</v>
      </c>
      <c r="G250" s="260"/>
      <c r="H250" s="25"/>
      <c r="I250" s="72"/>
    </row>
    <row r="251" spans="1:9" s="17" customFormat="1" x14ac:dyDescent="0.25">
      <c r="A251" s="67"/>
      <c r="B251" s="97" t="s">
        <v>357</v>
      </c>
      <c r="C251" s="287"/>
      <c r="D251" s="70"/>
      <c r="E251" s="288"/>
      <c r="F251" s="333">
        <f>SUM(F247:F250)</f>
        <v>0</v>
      </c>
      <c r="G251" s="260"/>
      <c r="H251" s="25"/>
      <c r="I251" s="72"/>
    </row>
    <row r="252" spans="1:9" s="17" customFormat="1" x14ac:dyDescent="0.25">
      <c r="A252" s="67"/>
      <c r="B252" s="286"/>
      <c r="C252" s="287"/>
      <c r="D252" s="70"/>
      <c r="E252" s="288"/>
      <c r="F252" s="92"/>
      <c r="G252" s="260"/>
      <c r="H252" s="25"/>
      <c r="I252" s="72"/>
    </row>
    <row r="253" spans="1:9" s="17" customFormat="1" x14ac:dyDescent="0.25">
      <c r="A253" s="67"/>
      <c r="B253" s="97" t="s">
        <v>221</v>
      </c>
      <c r="C253" s="287"/>
      <c r="D253" s="70"/>
      <c r="E253" s="288"/>
      <c r="F253" s="333">
        <f>F205+F210+F222+F232+F237+F244+F251</f>
        <v>0</v>
      </c>
      <c r="G253" s="260"/>
      <c r="H253" s="25"/>
      <c r="I253" s="72"/>
    </row>
    <row r="254" spans="1:9" s="17" customFormat="1" x14ac:dyDescent="0.25">
      <c r="A254" s="67"/>
      <c r="B254" s="286"/>
      <c r="C254" s="287"/>
      <c r="D254" s="70"/>
      <c r="E254" s="288"/>
      <c r="F254" s="92"/>
      <c r="G254" s="260"/>
      <c r="H254" s="25"/>
      <c r="I254" s="72"/>
    </row>
    <row r="255" spans="1:9" s="17" customFormat="1" x14ac:dyDescent="0.25">
      <c r="A255" s="5" t="s">
        <v>27</v>
      </c>
      <c r="B255" s="12" t="s">
        <v>361</v>
      </c>
      <c r="C255" s="9" t="s">
        <v>6</v>
      </c>
      <c r="D255" s="9"/>
      <c r="E255" s="13"/>
      <c r="F255" s="15"/>
      <c r="G255" s="260"/>
      <c r="H255" s="25"/>
      <c r="I255" s="72"/>
    </row>
    <row r="256" spans="1:9" s="17" customFormat="1" ht="26.4" x14ac:dyDescent="0.25">
      <c r="A256" s="5" t="s">
        <v>222</v>
      </c>
      <c r="B256" s="12" t="s">
        <v>362</v>
      </c>
      <c r="C256" s="264"/>
      <c r="D256" s="264"/>
      <c r="E256" s="265"/>
      <c r="F256" s="247"/>
      <c r="G256" s="260"/>
      <c r="H256" s="25"/>
      <c r="I256" s="72"/>
    </row>
    <row r="257" spans="1:9" s="17" customFormat="1" ht="51.75" customHeight="1" x14ac:dyDescent="0.25">
      <c r="A257" s="254" t="s">
        <v>363</v>
      </c>
      <c r="B257" s="14" t="s">
        <v>402</v>
      </c>
      <c r="C257" s="9" t="s">
        <v>96</v>
      </c>
      <c r="D257" s="9">
        <v>1</v>
      </c>
      <c r="E257" s="13"/>
      <c r="F257" s="327">
        <f t="shared" ref="F257" si="23">D257*E257</f>
        <v>0</v>
      </c>
      <c r="G257" s="260"/>
      <c r="H257" s="25"/>
      <c r="I257" s="72"/>
    </row>
    <row r="258" spans="1:9" s="17" customFormat="1" ht="88.5" customHeight="1" x14ac:dyDescent="0.25">
      <c r="A258" s="254" t="s">
        <v>365</v>
      </c>
      <c r="B258" s="14" t="s">
        <v>364</v>
      </c>
      <c r="C258" s="9" t="s">
        <v>96</v>
      </c>
      <c r="D258" s="9">
        <v>1</v>
      </c>
      <c r="E258" s="13"/>
      <c r="F258" s="327">
        <f t="shared" ref="F258:F262" si="24">D258*E258</f>
        <v>0</v>
      </c>
      <c r="G258" s="260"/>
      <c r="H258" s="25"/>
      <c r="I258" s="72"/>
    </row>
    <row r="259" spans="1:9" s="17" customFormat="1" ht="43.95" customHeight="1" x14ac:dyDescent="0.25">
      <c r="A259" s="254" t="s">
        <v>366</v>
      </c>
      <c r="B259" s="14" t="s">
        <v>397</v>
      </c>
      <c r="C259" s="9" t="s">
        <v>96</v>
      </c>
      <c r="D259" s="9">
        <v>1</v>
      </c>
      <c r="E259" s="13"/>
      <c r="F259" s="327">
        <f t="shared" si="24"/>
        <v>0</v>
      </c>
      <c r="G259" s="260"/>
      <c r="H259" s="25"/>
      <c r="I259" s="72"/>
    </row>
    <row r="260" spans="1:9" s="17" customFormat="1" ht="76.2" customHeight="1" x14ac:dyDescent="0.25">
      <c r="A260" s="254" t="s">
        <v>368</v>
      </c>
      <c r="B260" s="14" t="s">
        <v>367</v>
      </c>
      <c r="C260" s="9" t="s">
        <v>96</v>
      </c>
      <c r="D260" s="9">
        <v>1</v>
      </c>
      <c r="E260" s="13"/>
      <c r="F260" s="327">
        <f t="shared" si="24"/>
        <v>0</v>
      </c>
      <c r="G260" s="260"/>
      <c r="H260" s="25"/>
      <c r="I260" s="72"/>
    </row>
    <row r="261" spans="1:9" s="17" customFormat="1" ht="130.5" customHeight="1" x14ac:dyDescent="0.25">
      <c r="A261" s="254" t="s">
        <v>370</v>
      </c>
      <c r="B261" s="14" t="s">
        <v>369</v>
      </c>
      <c r="C261" s="9" t="s">
        <v>16</v>
      </c>
      <c r="D261" s="9">
        <v>1</v>
      </c>
      <c r="E261" s="13"/>
      <c r="F261" s="327">
        <f t="shared" si="24"/>
        <v>0</v>
      </c>
      <c r="G261" s="260"/>
      <c r="H261" s="25"/>
      <c r="I261" s="72"/>
    </row>
    <row r="262" spans="1:9" s="17" customFormat="1" ht="45" customHeight="1" x14ac:dyDescent="0.25">
      <c r="A262" s="254" t="s">
        <v>372</v>
      </c>
      <c r="B262" s="14" t="s">
        <v>371</v>
      </c>
      <c r="C262" s="9" t="s">
        <v>16</v>
      </c>
      <c r="D262" s="9">
        <v>13</v>
      </c>
      <c r="E262" s="13"/>
      <c r="F262" s="327">
        <f t="shared" si="24"/>
        <v>0</v>
      </c>
      <c r="G262" s="260"/>
      <c r="H262" s="25"/>
      <c r="I262" s="72"/>
    </row>
    <row r="263" spans="1:9" s="17" customFormat="1" ht="33.75" customHeight="1" x14ac:dyDescent="0.25">
      <c r="A263" s="254" t="s">
        <v>398</v>
      </c>
      <c r="B263" s="14" t="s">
        <v>395</v>
      </c>
      <c r="C263" s="9" t="s">
        <v>16</v>
      </c>
      <c r="D263" s="9">
        <v>21</v>
      </c>
      <c r="E263" s="13"/>
      <c r="F263" s="327">
        <f>D263*E263</f>
        <v>0</v>
      </c>
      <c r="G263" s="260"/>
      <c r="H263" s="25"/>
      <c r="I263" s="72"/>
    </row>
    <row r="264" spans="1:9" s="17" customFormat="1" ht="15.6" x14ac:dyDescent="0.25">
      <c r="A264" s="254"/>
      <c r="B264" s="97" t="s">
        <v>373</v>
      </c>
      <c r="C264" s="279"/>
      <c r="D264" s="280"/>
      <c r="E264" s="285"/>
      <c r="F264" s="333">
        <f>SUM(F257:F263)</f>
        <v>0</v>
      </c>
      <c r="G264" s="260"/>
      <c r="H264" s="25"/>
      <c r="I264" s="72"/>
    </row>
    <row r="265" spans="1:9" s="17" customFormat="1" ht="18" x14ac:dyDescent="0.25">
      <c r="A265" s="67"/>
      <c r="B265" s="289"/>
      <c r="C265" s="279"/>
      <c r="D265" s="280"/>
      <c r="E265" s="281"/>
      <c r="F265" s="282"/>
      <c r="G265" s="260"/>
      <c r="H265" s="25"/>
      <c r="I265" s="72"/>
    </row>
    <row r="266" spans="1:9" s="17" customFormat="1" ht="15.6" x14ac:dyDescent="0.25">
      <c r="A266" s="5" t="s">
        <v>223</v>
      </c>
      <c r="B266" s="12" t="s">
        <v>374</v>
      </c>
      <c r="C266" s="279"/>
      <c r="D266" s="280"/>
      <c r="E266" s="281"/>
      <c r="F266" s="282"/>
      <c r="G266" s="260"/>
      <c r="H266" s="25"/>
      <c r="I266" s="72"/>
    </row>
    <row r="267" spans="1:9" s="17" customFormat="1" ht="39.6" x14ac:dyDescent="0.25">
      <c r="A267" s="254" t="s">
        <v>375</v>
      </c>
      <c r="B267" s="14" t="s">
        <v>376</v>
      </c>
      <c r="C267" s="9" t="s">
        <v>96</v>
      </c>
      <c r="D267" s="9">
        <v>1</v>
      </c>
      <c r="E267" s="13"/>
      <c r="F267" s="327">
        <f t="shared" ref="F267:F269" si="25">D267*E267</f>
        <v>0</v>
      </c>
      <c r="G267" s="260"/>
      <c r="H267" s="25"/>
      <c r="I267" s="72"/>
    </row>
    <row r="268" spans="1:9" s="17" customFormat="1" ht="86.25" customHeight="1" x14ac:dyDescent="0.25">
      <c r="A268" s="254" t="s">
        <v>377</v>
      </c>
      <c r="B268" s="14" t="s">
        <v>378</v>
      </c>
      <c r="C268" s="9" t="s">
        <v>96</v>
      </c>
      <c r="D268" s="9">
        <v>1</v>
      </c>
      <c r="E268" s="13"/>
      <c r="F268" s="327">
        <f t="shared" si="25"/>
        <v>0</v>
      </c>
      <c r="G268" s="260"/>
      <c r="H268" s="25"/>
      <c r="I268" s="72"/>
    </row>
    <row r="269" spans="1:9" s="17" customFormat="1" ht="39.6" x14ac:dyDescent="0.25">
      <c r="A269" s="254" t="s">
        <v>379</v>
      </c>
      <c r="B269" s="14" t="s">
        <v>380</v>
      </c>
      <c r="C269" s="9" t="s">
        <v>96</v>
      </c>
      <c r="D269" s="9">
        <v>1</v>
      </c>
      <c r="E269" s="13"/>
      <c r="F269" s="327">
        <f t="shared" si="25"/>
        <v>0</v>
      </c>
      <c r="G269" s="260"/>
      <c r="H269" s="25"/>
      <c r="I269" s="72"/>
    </row>
    <row r="270" spans="1:9" s="17" customFormat="1" ht="15.6" x14ac:dyDescent="0.25">
      <c r="A270" s="67"/>
      <c r="B270" s="97" t="s">
        <v>381</v>
      </c>
      <c r="C270" s="279"/>
      <c r="D270" s="280"/>
      <c r="E270" s="281"/>
      <c r="F270" s="333">
        <f>SUM(F267:F269)</f>
        <v>0</v>
      </c>
      <c r="G270" s="260"/>
      <c r="H270" s="25"/>
      <c r="I270" s="72"/>
    </row>
    <row r="271" spans="1:9" s="17" customFormat="1" x14ac:dyDescent="0.25">
      <c r="A271" s="67"/>
      <c r="B271" s="14"/>
      <c r="C271" s="9"/>
      <c r="D271" s="9"/>
      <c r="E271" s="13"/>
      <c r="F271" s="98"/>
      <c r="G271" s="260"/>
      <c r="H271" s="25"/>
      <c r="I271" s="72"/>
    </row>
    <row r="272" spans="1:9" s="17" customFormat="1" ht="15.6" x14ac:dyDescent="0.25">
      <c r="A272" s="5" t="s">
        <v>319</v>
      </c>
      <c r="B272" s="12" t="s">
        <v>382</v>
      </c>
      <c r="C272" s="279"/>
      <c r="D272" s="280"/>
      <c r="E272" s="281"/>
      <c r="F272" s="282"/>
      <c r="G272" s="260"/>
      <c r="H272" s="25"/>
      <c r="I272" s="72"/>
    </row>
    <row r="273" spans="1:11" s="17" customFormat="1" ht="61.95" customHeight="1" x14ac:dyDescent="0.25">
      <c r="A273" s="67" t="s">
        <v>383</v>
      </c>
      <c r="B273" s="14" t="s">
        <v>396</v>
      </c>
      <c r="C273" s="9" t="s">
        <v>96</v>
      </c>
      <c r="D273" s="9">
        <v>1</v>
      </c>
      <c r="E273" s="13"/>
      <c r="F273" s="327">
        <f>D273*E273</f>
        <v>0</v>
      </c>
      <c r="G273" s="260"/>
      <c r="H273" s="25"/>
      <c r="I273" s="72"/>
    </row>
    <row r="274" spans="1:11" s="17" customFormat="1" ht="36.450000000000003" customHeight="1" x14ac:dyDescent="0.25">
      <c r="A274" s="67" t="s">
        <v>384</v>
      </c>
      <c r="B274" s="14" t="s">
        <v>385</v>
      </c>
      <c r="C274" s="9" t="s">
        <v>16</v>
      </c>
      <c r="D274" s="9">
        <v>1</v>
      </c>
      <c r="E274" s="13"/>
      <c r="F274" s="327">
        <f t="shared" ref="F274:F276" si="26">D274*E274</f>
        <v>0</v>
      </c>
      <c r="G274" s="260"/>
      <c r="H274" s="25"/>
      <c r="I274" s="72"/>
    </row>
    <row r="275" spans="1:11" s="17" customFormat="1" ht="41.25" customHeight="1" x14ac:dyDescent="0.25">
      <c r="A275" s="67" t="s">
        <v>386</v>
      </c>
      <c r="B275" s="14" t="s">
        <v>387</v>
      </c>
      <c r="C275" s="9" t="s">
        <v>16</v>
      </c>
      <c r="D275" s="9">
        <v>20</v>
      </c>
      <c r="E275" s="13"/>
      <c r="F275" s="327">
        <f t="shared" si="26"/>
        <v>0</v>
      </c>
      <c r="G275" s="260"/>
      <c r="H275" s="25"/>
      <c r="I275" s="72"/>
    </row>
    <row r="276" spans="1:11" s="17" customFormat="1" ht="26.4" x14ac:dyDescent="0.25">
      <c r="A276" s="67" t="s">
        <v>388</v>
      </c>
      <c r="B276" s="14" t="s">
        <v>389</v>
      </c>
      <c r="C276" s="9" t="s">
        <v>16</v>
      </c>
      <c r="D276" s="9">
        <v>5</v>
      </c>
      <c r="E276" s="13"/>
      <c r="F276" s="327">
        <f t="shared" si="26"/>
        <v>0</v>
      </c>
      <c r="G276" s="260"/>
      <c r="H276" s="25"/>
      <c r="I276" s="72"/>
    </row>
    <row r="277" spans="1:11" s="17" customFormat="1" ht="30.45" customHeight="1" x14ac:dyDescent="0.25">
      <c r="A277" s="67" t="s">
        <v>390</v>
      </c>
      <c r="B277" s="14" t="s">
        <v>391</v>
      </c>
      <c r="C277" s="9" t="s">
        <v>16</v>
      </c>
      <c r="D277" s="9">
        <v>1</v>
      </c>
      <c r="E277" s="13"/>
      <c r="F277" s="327">
        <f>D277*E277</f>
        <v>0</v>
      </c>
      <c r="G277" s="260"/>
      <c r="H277" s="25"/>
      <c r="I277" s="72"/>
    </row>
    <row r="278" spans="1:11" s="17" customFormat="1" ht="26.4" x14ac:dyDescent="0.25">
      <c r="A278" s="67" t="s">
        <v>482</v>
      </c>
      <c r="B278" s="14" t="s">
        <v>483</v>
      </c>
      <c r="C278" s="9" t="s">
        <v>16</v>
      </c>
      <c r="D278" s="9">
        <v>1</v>
      </c>
      <c r="E278" s="13"/>
      <c r="F278" s="327">
        <f>D278*E278</f>
        <v>0</v>
      </c>
      <c r="G278" s="260"/>
      <c r="H278" s="25"/>
      <c r="I278" s="72"/>
    </row>
    <row r="279" spans="1:11" s="17" customFormat="1" x14ac:dyDescent="0.25">
      <c r="A279" s="67"/>
      <c r="B279" s="97" t="s">
        <v>392</v>
      </c>
      <c r="C279" s="10"/>
      <c r="D279" s="9"/>
      <c r="E279" s="11"/>
      <c r="F279" s="333">
        <f>SUM(F273:F278)</f>
        <v>0</v>
      </c>
      <c r="G279" s="260"/>
      <c r="H279" s="25"/>
      <c r="I279" s="72"/>
    </row>
    <row r="280" spans="1:11" s="17" customFormat="1" x14ac:dyDescent="0.25">
      <c r="A280" s="67"/>
      <c r="B280" s="286"/>
      <c r="C280" s="287"/>
      <c r="D280" s="70"/>
      <c r="E280" s="288"/>
      <c r="F280" s="92"/>
      <c r="G280" s="260"/>
      <c r="H280" s="25"/>
      <c r="I280" s="72"/>
    </row>
    <row r="281" spans="1:11" s="17" customFormat="1" x14ac:dyDescent="0.25">
      <c r="A281" s="67"/>
      <c r="B281" s="97" t="s">
        <v>224</v>
      </c>
      <c r="C281" s="287"/>
      <c r="D281" s="70"/>
      <c r="E281" s="288"/>
      <c r="F281" s="333">
        <f>F264+F270+F279</f>
        <v>0</v>
      </c>
      <c r="G281" s="260"/>
      <c r="H281" s="25"/>
      <c r="I281" s="72"/>
    </row>
    <row r="282" spans="1:11" s="17" customFormat="1" x14ac:dyDescent="0.25">
      <c r="A282" s="67"/>
      <c r="B282" s="286"/>
      <c r="C282" s="286"/>
      <c r="D282" s="286"/>
      <c r="E282" s="286"/>
      <c r="F282" s="286"/>
      <c r="G282" s="260"/>
      <c r="H282" s="25"/>
      <c r="I282" s="72"/>
    </row>
    <row r="283" spans="1:11" s="17" customFormat="1" x14ac:dyDescent="0.25">
      <c r="A283" s="5" t="s">
        <v>46</v>
      </c>
      <c r="B283" s="12" t="s">
        <v>393</v>
      </c>
      <c r="C283" s="287"/>
      <c r="D283" s="70"/>
      <c r="E283" s="288"/>
      <c r="F283" s="92"/>
      <c r="G283" s="260"/>
      <c r="H283" s="25"/>
      <c r="I283" s="72"/>
    </row>
    <row r="284" spans="1:11" s="17" customFormat="1" ht="38.700000000000003" customHeight="1" x14ac:dyDescent="0.25">
      <c r="A284" s="67" t="s">
        <v>225</v>
      </c>
      <c r="B284" s="14" t="s">
        <v>394</v>
      </c>
      <c r="C284" s="9" t="s">
        <v>16</v>
      </c>
      <c r="D284" s="9">
        <v>2</v>
      </c>
      <c r="E284" s="13"/>
      <c r="F284" s="327">
        <f>D284*E284</f>
        <v>0</v>
      </c>
      <c r="G284" s="260"/>
      <c r="H284" s="25"/>
      <c r="I284" s="72"/>
    </row>
    <row r="285" spans="1:11" s="17" customFormat="1" ht="34.5" customHeight="1" x14ac:dyDescent="0.25">
      <c r="A285" s="67" t="s">
        <v>321</v>
      </c>
      <c r="B285" s="14" t="s">
        <v>320</v>
      </c>
      <c r="C285" s="9" t="s">
        <v>16</v>
      </c>
      <c r="D285" s="9">
        <v>2</v>
      </c>
      <c r="E285" s="13"/>
      <c r="F285" s="327">
        <f>D285*E285</f>
        <v>0</v>
      </c>
      <c r="G285" s="260"/>
      <c r="H285" s="25"/>
      <c r="I285" s="72"/>
    </row>
    <row r="286" spans="1:11" s="17" customFormat="1" x14ac:dyDescent="0.25">
      <c r="A286" s="67"/>
      <c r="B286" s="97" t="s">
        <v>226</v>
      </c>
      <c r="C286" s="287"/>
      <c r="D286" s="70"/>
      <c r="E286" s="288"/>
      <c r="F286" s="333">
        <f>SUM(F284:F285)</f>
        <v>0</v>
      </c>
      <c r="G286" s="260"/>
      <c r="H286" s="25"/>
      <c r="I286" s="72"/>
    </row>
    <row r="287" spans="1:11" s="17" customFormat="1" x14ac:dyDescent="0.25">
      <c r="A287" s="67"/>
      <c r="B287" s="69"/>
      <c r="C287" s="70"/>
      <c r="D287" s="70"/>
      <c r="E287" s="68"/>
      <c r="F287" s="15"/>
      <c r="G287" s="260"/>
      <c r="H287" s="25"/>
      <c r="I287" s="72"/>
    </row>
    <row r="288" spans="1:11" s="17" customFormat="1" x14ac:dyDescent="0.25">
      <c r="A288" s="80"/>
      <c r="B288" s="95" t="s">
        <v>29</v>
      </c>
      <c r="C288" s="77"/>
      <c r="D288" s="96"/>
      <c r="E288" s="78"/>
      <c r="F288" s="328">
        <f>F253+F281+F286</f>
        <v>0</v>
      </c>
      <c r="G288" s="260"/>
      <c r="H288" s="290"/>
      <c r="I288" s="72"/>
      <c r="K288" s="291"/>
    </row>
    <row r="289" spans="1:9" s="52" customFormat="1" x14ac:dyDescent="0.25">
      <c r="A289" s="67"/>
      <c r="B289" s="263"/>
      <c r="C289" s="264"/>
      <c r="D289" s="264"/>
      <c r="E289" s="265"/>
      <c r="F289" s="247"/>
      <c r="G289" s="260"/>
      <c r="H289" s="25"/>
      <c r="I289" s="72"/>
    </row>
    <row r="290" spans="1:9" s="52" customFormat="1" x14ac:dyDescent="0.25">
      <c r="A290" s="5">
        <v>11</v>
      </c>
      <c r="B290" s="90" t="s">
        <v>108</v>
      </c>
      <c r="C290" s="70"/>
      <c r="D290" s="70"/>
      <c r="E290" s="68"/>
      <c r="F290" s="15"/>
      <c r="G290" s="260"/>
      <c r="H290" s="25"/>
      <c r="I290" s="72"/>
    </row>
    <row r="291" spans="1:9" s="52" customFormat="1" ht="57.75" customHeight="1" x14ac:dyDescent="0.25">
      <c r="A291" s="67" t="s">
        <v>61</v>
      </c>
      <c r="B291" s="262" t="s">
        <v>109</v>
      </c>
      <c r="C291" s="9" t="s">
        <v>14</v>
      </c>
      <c r="D291" s="9">
        <v>718.7</v>
      </c>
      <c r="E291" s="13"/>
      <c r="F291" s="334">
        <f>+E291*D291</f>
        <v>0</v>
      </c>
      <c r="G291" s="260"/>
      <c r="H291" s="25"/>
      <c r="I291" s="72"/>
    </row>
    <row r="292" spans="1:9" s="52" customFormat="1" ht="39.6" x14ac:dyDescent="0.25">
      <c r="A292" s="67" t="s">
        <v>62</v>
      </c>
      <c r="B292" s="262" t="s">
        <v>228</v>
      </c>
      <c r="C292" s="9" t="s">
        <v>14</v>
      </c>
      <c r="D292" s="9">
        <v>65.34</v>
      </c>
      <c r="E292" s="13"/>
      <c r="F292" s="334">
        <f>+E292*D292</f>
        <v>0</v>
      </c>
      <c r="G292" s="260"/>
      <c r="H292" s="25"/>
      <c r="I292" s="72"/>
    </row>
    <row r="293" spans="1:9" s="52" customFormat="1" ht="67.8" x14ac:dyDescent="0.25">
      <c r="A293" s="67" t="s">
        <v>87</v>
      </c>
      <c r="B293" s="262" t="s">
        <v>480</v>
      </c>
      <c r="C293" s="9" t="s">
        <v>13</v>
      </c>
      <c r="D293" s="9">
        <v>701.6</v>
      </c>
      <c r="E293" s="13"/>
      <c r="F293" s="334">
        <f>+E293*D293</f>
        <v>0</v>
      </c>
      <c r="G293" s="260"/>
      <c r="H293" s="25"/>
      <c r="I293" s="72"/>
    </row>
    <row r="294" spans="1:9" s="52" customFormat="1" ht="45" customHeight="1" x14ac:dyDescent="0.25">
      <c r="A294" s="67" t="s">
        <v>102</v>
      </c>
      <c r="B294" s="262" t="s">
        <v>479</v>
      </c>
      <c r="C294" s="9" t="s">
        <v>14</v>
      </c>
      <c r="D294" s="9">
        <v>50</v>
      </c>
      <c r="E294" s="13"/>
      <c r="F294" s="334">
        <f>+E294*D294</f>
        <v>0</v>
      </c>
      <c r="G294" s="260"/>
      <c r="H294" s="25"/>
      <c r="I294" s="72"/>
    </row>
    <row r="295" spans="1:9" s="52" customFormat="1" x14ac:dyDescent="0.25">
      <c r="A295" s="80"/>
      <c r="B295" s="95" t="s">
        <v>30</v>
      </c>
      <c r="C295" s="77"/>
      <c r="D295" s="96"/>
      <c r="E295" s="78"/>
      <c r="F295" s="328">
        <f>SUM(F290:F294)</f>
        <v>0</v>
      </c>
      <c r="G295" s="260"/>
      <c r="H295" s="25"/>
      <c r="I295" s="72"/>
    </row>
    <row r="296" spans="1:9" s="52" customFormat="1" x14ac:dyDescent="0.25">
      <c r="A296" s="67"/>
      <c r="B296" s="69"/>
      <c r="C296" s="70"/>
      <c r="D296" s="70"/>
      <c r="E296" s="68"/>
      <c r="F296" s="15"/>
      <c r="G296" s="260"/>
      <c r="H296" s="25"/>
      <c r="I296" s="72"/>
    </row>
    <row r="297" spans="1:9" ht="22.5" customHeight="1" x14ac:dyDescent="0.25">
      <c r="A297" s="5">
        <v>12</v>
      </c>
      <c r="B297" s="55" t="s">
        <v>103</v>
      </c>
      <c r="C297" s="70"/>
      <c r="D297" s="70"/>
      <c r="E297" s="68"/>
      <c r="F297" s="15"/>
    </row>
    <row r="298" spans="1:9" ht="65.25" customHeight="1" x14ac:dyDescent="0.25">
      <c r="A298" s="67" t="s">
        <v>264</v>
      </c>
      <c r="B298" s="69" t="s">
        <v>270</v>
      </c>
      <c r="C298" s="9" t="s">
        <v>13</v>
      </c>
      <c r="D298" s="70">
        <v>25</v>
      </c>
      <c r="E298" s="68"/>
      <c r="F298" s="327">
        <f t="shared" ref="F298:F310" si="27">E298*D298</f>
        <v>0</v>
      </c>
    </row>
    <row r="299" spans="1:9" ht="45" customHeight="1" x14ac:dyDescent="0.25">
      <c r="A299" s="67" t="s">
        <v>265</v>
      </c>
      <c r="B299" s="69" t="s">
        <v>271</v>
      </c>
      <c r="C299" s="9" t="s">
        <v>13</v>
      </c>
      <c r="D299" s="70">
        <v>45</v>
      </c>
      <c r="E299" s="68"/>
      <c r="F299" s="327">
        <f t="shared" si="27"/>
        <v>0</v>
      </c>
    </row>
    <row r="300" spans="1:9" ht="44.85" customHeight="1" x14ac:dyDescent="0.25">
      <c r="A300" s="67" t="s">
        <v>266</v>
      </c>
      <c r="B300" s="69" t="s">
        <v>272</v>
      </c>
      <c r="C300" s="9" t="s">
        <v>13</v>
      </c>
      <c r="D300" s="70">
        <v>245</v>
      </c>
      <c r="E300" s="68"/>
      <c r="F300" s="327">
        <f t="shared" si="27"/>
        <v>0</v>
      </c>
    </row>
    <row r="301" spans="1:9" ht="22.5" customHeight="1" x14ac:dyDescent="0.25">
      <c r="A301" s="67" t="s">
        <v>267</v>
      </c>
      <c r="B301" s="69" t="s">
        <v>273</v>
      </c>
      <c r="C301" s="9" t="s">
        <v>14</v>
      </c>
      <c r="D301" s="70">
        <v>60</v>
      </c>
      <c r="E301" s="68"/>
      <c r="F301" s="327">
        <f t="shared" si="27"/>
        <v>0</v>
      </c>
    </row>
    <row r="302" spans="1:9" ht="52.5" customHeight="1" x14ac:dyDescent="0.25">
      <c r="A302" s="67" t="s">
        <v>268</v>
      </c>
      <c r="B302" s="69" t="s">
        <v>287</v>
      </c>
      <c r="C302" s="9" t="s">
        <v>16</v>
      </c>
      <c r="D302" s="70">
        <v>110</v>
      </c>
      <c r="E302" s="68"/>
      <c r="F302" s="327">
        <f t="shared" si="27"/>
        <v>0</v>
      </c>
    </row>
    <row r="303" spans="1:9" ht="52.35" customHeight="1" x14ac:dyDescent="0.25">
      <c r="A303" s="67" t="s">
        <v>269</v>
      </c>
      <c r="B303" s="69" t="s">
        <v>276</v>
      </c>
      <c r="C303" s="9" t="s">
        <v>16</v>
      </c>
      <c r="D303" s="70">
        <v>20</v>
      </c>
      <c r="E303" s="68"/>
      <c r="F303" s="327">
        <f t="shared" si="27"/>
        <v>0</v>
      </c>
    </row>
    <row r="304" spans="1:9" ht="50.85" customHeight="1" x14ac:dyDescent="0.25">
      <c r="A304" s="67" t="s">
        <v>280</v>
      </c>
      <c r="B304" s="69" t="s">
        <v>288</v>
      </c>
      <c r="C304" s="9" t="s">
        <v>16</v>
      </c>
      <c r="D304" s="70">
        <v>35</v>
      </c>
      <c r="E304" s="68"/>
      <c r="F304" s="327">
        <f t="shared" si="27"/>
        <v>0</v>
      </c>
    </row>
    <row r="305" spans="1:16" ht="60.75" customHeight="1" x14ac:dyDescent="0.25">
      <c r="A305" s="67" t="s">
        <v>281</v>
      </c>
      <c r="B305" s="69" t="s">
        <v>324</v>
      </c>
      <c r="C305" s="9" t="s">
        <v>14</v>
      </c>
      <c r="D305" s="70">
        <v>65</v>
      </c>
      <c r="E305" s="68"/>
      <c r="F305" s="327">
        <f t="shared" si="27"/>
        <v>0</v>
      </c>
    </row>
    <row r="306" spans="1:16" ht="29.1" customHeight="1" x14ac:dyDescent="0.25">
      <c r="A306" s="67" t="s">
        <v>282</v>
      </c>
      <c r="B306" s="69" t="s">
        <v>275</v>
      </c>
      <c r="C306" s="9" t="s">
        <v>16</v>
      </c>
      <c r="D306" s="70">
        <v>8</v>
      </c>
      <c r="E306" s="68"/>
      <c r="F306" s="327">
        <f t="shared" si="27"/>
        <v>0</v>
      </c>
    </row>
    <row r="307" spans="1:16" ht="39.6" customHeight="1" x14ac:dyDescent="0.25">
      <c r="A307" s="67" t="s">
        <v>283</v>
      </c>
      <c r="B307" s="69" t="s">
        <v>279</v>
      </c>
      <c r="C307" s="9" t="s">
        <v>16</v>
      </c>
      <c r="D307" s="70">
        <v>2</v>
      </c>
      <c r="E307" s="68"/>
      <c r="F307" s="327">
        <f t="shared" si="27"/>
        <v>0</v>
      </c>
    </row>
    <row r="308" spans="1:16" ht="40.35" customHeight="1" x14ac:dyDescent="0.25">
      <c r="A308" s="67" t="s">
        <v>284</v>
      </c>
      <c r="B308" s="69" t="s">
        <v>278</v>
      </c>
      <c r="C308" s="9" t="s">
        <v>16</v>
      </c>
      <c r="D308" s="70">
        <v>2</v>
      </c>
      <c r="E308" s="68"/>
      <c r="F308" s="327">
        <f t="shared" si="27"/>
        <v>0</v>
      </c>
    </row>
    <row r="309" spans="1:16" ht="44.1" customHeight="1" x14ac:dyDescent="0.25">
      <c r="A309" s="67" t="s">
        <v>285</v>
      </c>
      <c r="B309" s="69" t="s">
        <v>277</v>
      </c>
      <c r="C309" s="9" t="s">
        <v>16</v>
      </c>
      <c r="D309" s="70">
        <v>2</v>
      </c>
      <c r="E309" s="68"/>
      <c r="F309" s="327">
        <f t="shared" si="27"/>
        <v>0</v>
      </c>
    </row>
    <row r="310" spans="1:16" ht="55.5" customHeight="1" x14ac:dyDescent="0.25">
      <c r="A310" s="67" t="s">
        <v>468</v>
      </c>
      <c r="B310" s="69" t="s">
        <v>469</v>
      </c>
      <c r="C310" s="9" t="s">
        <v>13</v>
      </c>
      <c r="D310" s="70">
        <v>250</v>
      </c>
      <c r="E310" s="68"/>
      <c r="F310" s="327">
        <f t="shared" si="27"/>
        <v>0</v>
      </c>
    </row>
    <row r="311" spans="1:16" s="52" customFormat="1" x14ac:dyDescent="0.25">
      <c r="A311" s="80"/>
      <c r="B311" s="95" t="s">
        <v>289</v>
      </c>
      <c r="C311" s="77"/>
      <c r="D311" s="96"/>
      <c r="E311" s="78"/>
      <c r="F311" s="328">
        <f>SUM(F298:F310)</f>
        <v>0</v>
      </c>
      <c r="G311" s="260"/>
      <c r="H311" s="25"/>
      <c r="I311" s="72"/>
    </row>
    <row r="312" spans="1:16" s="54" customFormat="1" ht="13.8" x14ac:dyDescent="0.25">
      <c r="A312" s="56"/>
      <c r="B312" s="57"/>
      <c r="C312" s="58"/>
      <c r="D312" s="245"/>
      <c r="E312" s="59"/>
      <c r="F312" s="65"/>
      <c r="G312" s="260"/>
      <c r="H312" s="238"/>
      <c r="I312" s="73"/>
    </row>
    <row r="313" spans="1:16" s="54" customFormat="1" ht="14.4" thickBot="1" x14ac:dyDescent="0.3">
      <c r="A313" s="248"/>
      <c r="B313" s="249"/>
      <c r="C313" s="250"/>
      <c r="D313" s="251"/>
      <c r="E313" s="252"/>
      <c r="F313" s="253"/>
      <c r="G313" s="260"/>
      <c r="H313" s="238"/>
      <c r="I313" s="73"/>
    </row>
    <row r="314" spans="1:16" s="54" customFormat="1" ht="25.5" customHeight="1" thickTop="1" thickBot="1" x14ac:dyDescent="0.3">
      <c r="A314" s="269"/>
      <c r="B314" s="270" t="s">
        <v>229</v>
      </c>
      <c r="C314" s="270"/>
      <c r="D314" s="271"/>
      <c r="E314" s="272"/>
      <c r="F314" s="335">
        <f>+F311+F172+F161+F94+F85+F78+F62+F47+F22+F12+F295+F288</f>
        <v>0</v>
      </c>
      <c r="G314" s="260"/>
      <c r="H314" s="238"/>
      <c r="I314" s="73"/>
    </row>
    <row r="315" spans="1:16" s="17" customFormat="1" ht="30" customHeight="1" thickTop="1" x14ac:dyDescent="0.25">
      <c r="A315" s="34"/>
      <c r="B315" s="35"/>
      <c r="C315" s="36"/>
      <c r="D315" s="61"/>
      <c r="E315" s="37"/>
      <c r="F315" s="33"/>
      <c r="G315" s="260"/>
      <c r="H315" s="25"/>
      <c r="I315" s="72"/>
    </row>
    <row r="316" spans="1:16" s="17" customFormat="1" ht="30" customHeight="1" x14ac:dyDescent="0.25">
      <c r="A316" s="30"/>
      <c r="B316" s="31"/>
      <c r="C316" s="32"/>
      <c r="D316" s="61"/>
      <c r="E316" s="33"/>
      <c r="F316" s="33"/>
      <c r="G316" s="260"/>
      <c r="H316" s="25"/>
      <c r="I316" s="72"/>
    </row>
    <row r="317" spans="1:16" s="17" customFormat="1" ht="30" customHeight="1" x14ac:dyDescent="0.25">
      <c r="A317" s="30"/>
      <c r="B317" s="31"/>
      <c r="C317" s="32"/>
      <c r="D317" s="61"/>
      <c r="E317" s="33"/>
      <c r="F317" s="33"/>
      <c r="G317" s="260"/>
      <c r="H317" s="25"/>
      <c r="I317" s="72"/>
    </row>
    <row r="318" spans="1:16" s="17" customFormat="1" ht="45" customHeight="1" x14ac:dyDescent="0.25">
      <c r="A318" s="30"/>
      <c r="B318" s="31"/>
      <c r="C318" s="32"/>
      <c r="D318" s="61"/>
      <c r="E318" s="33"/>
      <c r="F318" s="33"/>
      <c r="G318" s="260"/>
      <c r="H318" s="25"/>
      <c r="I318" s="72"/>
    </row>
    <row r="319" spans="1:16" s="17" customFormat="1" ht="30" customHeight="1" x14ac:dyDescent="0.25">
      <c r="A319" s="30"/>
      <c r="B319" s="31"/>
      <c r="C319" s="32"/>
      <c r="D319" s="61"/>
      <c r="E319" s="33"/>
      <c r="F319" s="33"/>
      <c r="G319" s="260"/>
      <c r="H319" s="25"/>
      <c r="I319" s="72"/>
    </row>
    <row r="320" spans="1:16" s="17" customFormat="1" ht="45.75" customHeight="1" x14ac:dyDescent="0.25">
      <c r="A320" s="30"/>
      <c r="B320" s="31"/>
      <c r="C320" s="32"/>
      <c r="D320" s="61"/>
      <c r="E320" s="33"/>
      <c r="F320" s="33"/>
      <c r="G320" s="260"/>
      <c r="H320" s="25"/>
      <c r="I320" s="72"/>
      <c r="J320" s="52"/>
      <c r="K320" s="52"/>
      <c r="L320" s="52"/>
      <c r="M320" s="52"/>
      <c r="N320" s="52"/>
      <c r="O320" s="52"/>
      <c r="P320" s="52"/>
    </row>
    <row r="321" spans="1:16" s="17" customFormat="1" ht="15" customHeight="1" x14ac:dyDescent="0.25">
      <c r="A321" s="30"/>
      <c r="B321" s="31"/>
      <c r="C321" s="32"/>
      <c r="D321" s="61"/>
      <c r="E321" s="33"/>
      <c r="F321" s="38"/>
      <c r="G321" s="260"/>
      <c r="H321" s="25"/>
      <c r="I321" s="72"/>
      <c r="J321" s="52"/>
      <c r="K321" s="52"/>
      <c r="L321" s="52"/>
      <c r="M321" s="52"/>
      <c r="N321" s="52"/>
      <c r="O321" s="52"/>
      <c r="P321" s="52"/>
    </row>
    <row r="322" spans="1:16" s="17" customFormat="1" ht="15" customHeight="1" x14ac:dyDescent="0.25">
      <c r="A322" s="30"/>
      <c r="B322" s="31"/>
      <c r="C322" s="32"/>
      <c r="D322" s="61"/>
      <c r="E322" s="33"/>
      <c r="F322" s="38"/>
      <c r="G322" s="260"/>
      <c r="H322" s="25"/>
      <c r="I322" s="72"/>
      <c r="J322" s="52"/>
      <c r="K322" s="52"/>
      <c r="L322" s="52"/>
      <c r="M322" s="52"/>
      <c r="N322" s="52"/>
      <c r="O322" s="52"/>
      <c r="P322" s="52"/>
    </row>
    <row r="323" spans="1:16" s="17" customFormat="1" ht="26.25" customHeight="1" x14ac:dyDescent="0.25">
      <c r="A323" s="30"/>
      <c r="B323" s="31"/>
      <c r="C323" s="32"/>
      <c r="D323" s="61"/>
      <c r="E323" s="33"/>
      <c r="F323" s="33"/>
      <c r="G323" s="260"/>
      <c r="H323" s="25"/>
      <c r="I323" s="72"/>
      <c r="J323" s="52"/>
      <c r="K323" s="52"/>
      <c r="L323" s="52"/>
      <c r="M323" s="52"/>
      <c r="N323" s="52"/>
      <c r="O323" s="52"/>
      <c r="P323" s="52"/>
    </row>
    <row r="324" spans="1:16" s="17" customFormat="1" ht="30.75" customHeight="1" x14ac:dyDescent="0.25">
      <c r="A324" s="30"/>
      <c r="B324" s="31"/>
      <c r="C324" s="32"/>
      <c r="D324" s="61"/>
      <c r="E324" s="33"/>
      <c r="F324" s="33"/>
      <c r="G324" s="260"/>
      <c r="H324" s="25"/>
      <c r="I324" s="72"/>
      <c r="J324" s="52"/>
      <c r="K324" s="52"/>
      <c r="L324" s="52"/>
      <c r="M324" s="52"/>
      <c r="N324" s="52"/>
      <c r="O324" s="52"/>
      <c r="P324" s="52"/>
    </row>
    <row r="325" spans="1:16" s="17" customFormat="1" ht="30" customHeight="1" x14ac:dyDescent="0.25">
      <c r="A325" s="30"/>
      <c r="B325" s="31"/>
      <c r="C325" s="32"/>
      <c r="D325" s="61"/>
      <c r="E325" s="33"/>
      <c r="F325" s="33"/>
      <c r="G325" s="260"/>
      <c r="H325" s="25"/>
      <c r="I325" s="72"/>
      <c r="J325" s="52"/>
      <c r="K325" s="52"/>
      <c r="L325" s="52"/>
      <c r="N325" s="52"/>
      <c r="P325" s="52"/>
    </row>
    <row r="326" spans="1:16" s="17" customFormat="1" ht="15" customHeight="1" x14ac:dyDescent="0.25">
      <c r="A326" s="30"/>
      <c r="B326" s="31"/>
      <c r="C326" s="32"/>
      <c r="D326" s="61"/>
      <c r="E326" s="33"/>
      <c r="F326" s="33"/>
      <c r="G326" s="260"/>
      <c r="H326" s="25"/>
      <c r="I326" s="72"/>
      <c r="J326" s="52"/>
      <c r="K326" s="52"/>
      <c r="L326" s="52"/>
      <c r="M326" s="52"/>
      <c r="N326" s="52"/>
      <c r="O326" s="52"/>
      <c r="P326" s="52"/>
    </row>
    <row r="327" spans="1:16" s="17" customFormat="1" ht="15" customHeight="1" x14ac:dyDescent="0.25">
      <c r="A327" s="30"/>
      <c r="B327" s="31"/>
      <c r="C327" s="32"/>
      <c r="D327" s="61"/>
      <c r="E327" s="33"/>
      <c r="F327" s="33"/>
      <c r="G327" s="260"/>
      <c r="H327" s="25"/>
      <c r="I327" s="72"/>
      <c r="J327" s="52"/>
      <c r="K327" s="52"/>
      <c r="L327" s="52"/>
      <c r="M327" s="52"/>
      <c r="N327" s="52"/>
      <c r="O327" s="52"/>
      <c r="P327" s="52"/>
    </row>
    <row r="328" spans="1:16" s="17" customFormat="1" ht="15" customHeight="1" x14ac:dyDescent="0.25">
      <c r="A328" s="34"/>
      <c r="B328" s="35"/>
      <c r="C328" s="32"/>
      <c r="D328" s="61"/>
      <c r="E328" s="33"/>
      <c r="F328" s="37"/>
      <c r="G328" s="260"/>
      <c r="H328" s="25"/>
      <c r="I328" s="72"/>
      <c r="J328" s="52"/>
      <c r="K328" s="52"/>
      <c r="L328" s="52"/>
      <c r="M328" s="52"/>
      <c r="N328" s="52"/>
      <c r="O328" s="52"/>
      <c r="P328" s="52"/>
    </row>
    <row r="329" spans="1:16" s="17" customFormat="1" ht="15" customHeight="1" x14ac:dyDescent="0.25">
      <c r="A329" s="34"/>
      <c r="B329" s="31"/>
      <c r="C329" s="32"/>
      <c r="D329" s="61"/>
      <c r="E329" s="33"/>
      <c r="F329" s="33"/>
      <c r="G329" s="260"/>
      <c r="H329" s="25"/>
      <c r="I329" s="72"/>
      <c r="J329" s="52"/>
      <c r="K329" s="52"/>
      <c r="L329" s="52"/>
      <c r="M329" s="52"/>
      <c r="N329" s="52"/>
      <c r="O329" s="52"/>
      <c r="P329" s="52"/>
    </row>
    <row r="330" spans="1:16" s="17" customFormat="1" ht="15" customHeight="1" x14ac:dyDescent="0.25">
      <c r="A330" s="34"/>
      <c r="B330" s="35"/>
      <c r="C330" s="32"/>
      <c r="D330" s="61"/>
      <c r="E330" s="33"/>
      <c r="F330" s="33"/>
      <c r="G330" s="260"/>
      <c r="H330" s="25"/>
      <c r="I330" s="72"/>
      <c r="K330" s="52"/>
      <c r="L330" s="52"/>
      <c r="M330" s="52"/>
      <c r="N330" s="52"/>
      <c r="O330" s="52"/>
      <c r="P330" s="52"/>
    </row>
    <row r="331" spans="1:16" s="17" customFormat="1" ht="15" customHeight="1" x14ac:dyDescent="0.25">
      <c r="A331" s="30"/>
      <c r="B331" s="31"/>
      <c r="C331" s="32"/>
      <c r="D331" s="61"/>
      <c r="E331" s="33"/>
      <c r="F331" s="33"/>
      <c r="G331" s="260"/>
      <c r="H331" s="25"/>
      <c r="I331" s="72"/>
      <c r="J331" s="52"/>
      <c r="K331" s="52"/>
      <c r="L331" s="52"/>
      <c r="M331" s="52"/>
      <c r="N331" s="52"/>
      <c r="O331" s="52"/>
      <c r="P331" s="52"/>
    </row>
    <row r="332" spans="1:16" s="17" customFormat="1" ht="15" customHeight="1" x14ac:dyDescent="0.25">
      <c r="A332" s="30"/>
      <c r="B332" s="31"/>
      <c r="C332" s="32"/>
      <c r="D332" s="61"/>
      <c r="E332" s="37"/>
      <c r="F332" s="33"/>
      <c r="G332" s="260"/>
      <c r="H332" s="25"/>
      <c r="I332" s="72"/>
      <c r="J332" s="54"/>
      <c r="K332" s="54"/>
      <c r="L332" s="54"/>
      <c r="M332" s="54"/>
      <c r="N332" s="54"/>
      <c r="O332" s="54"/>
      <c r="P332" s="54"/>
    </row>
    <row r="333" spans="1:16" s="17" customFormat="1" ht="15" customHeight="1" x14ac:dyDescent="0.25">
      <c r="A333" s="30"/>
      <c r="B333" s="31"/>
      <c r="C333" s="32"/>
      <c r="D333" s="61"/>
      <c r="E333" s="33"/>
      <c r="F333" s="33"/>
      <c r="G333" s="260"/>
      <c r="H333" s="25"/>
      <c r="I333" s="72"/>
      <c r="J333" s="54"/>
      <c r="K333" s="54"/>
      <c r="L333" s="54"/>
      <c r="M333" s="54"/>
      <c r="N333" s="54"/>
      <c r="O333" s="54"/>
      <c r="P333" s="54"/>
    </row>
    <row r="334" spans="1:16" s="17" customFormat="1" ht="15" customHeight="1" x14ac:dyDescent="0.25">
      <c r="A334" s="30"/>
      <c r="B334" s="31"/>
      <c r="C334" s="32"/>
      <c r="D334" s="61"/>
      <c r="E334" s="33"/>
      <c r="F334" s="33"/>
      <c r="G334" s="260"/>
      <c r="H334" s="25"/>
      <c r="I334" s="72"/>
      <c r="J334" s="54"/>
      <c r="K334" s="54"/>
      <c r="L334" s="54"/>
      <c r="M334" s="54"/>
      <c r="N334" s="54"/>
      <c r="O334" s="54"/>
      <c r="P334" s="54"/>
    </row>
    <row r="335" spans="1:16" s="17" customFormat="1" ht="15" customHeight="1" x14ac:dyDescent="0.25">
      <c r="A335" s="30"/>
      <c r="B335" s="31"/>
      <c r="C335" s="32"/>
      <c r="D335" s="61"/>
      <c r="E335" s="33"/>
      <c r="F335" s="33"/>
      <c r="G335" s="260"/>
      <c r="H335" s="25"/>
      <c r="I335" s="72"/>
      <c r="J335" s="54"/>
      <c r="K335" s="54"/>
      <c r="L335" s="54"/>
      <c r="M335" s="54"/>
      <c r="N335" s="54"/>
      <c r="O335" s="54"/>
      <c r="P335" s="54"/>
    </row>
    <row r="336" spans="1:16" s="17" customFormat="1" ht="29.25" customHeight="1" x14ac:dyDescent="0.25">
      <c r="A336" s="30"/>
      <c r="B336" s="31"/>
      <c r="C336" s="32"/>
      <c r="D336" s="61"/>
      <c r="E336" s="42"/>
      <c r="F336" s="33"/>
      <c r="G336" s="260"/>
      <c r="H336" s="25"/>
      <c r="I336" s="72"/>
    </row>
    <row r="337" spans="1:9" s="17" customFormat="1" ht="29.25" customHeight="1" x14ac:dyDescent="0.25">
      <c r="A337" s="30"/>
      <c r="B337" s="31"/>
      <c r="C337" s="32"/>
      <c r="D337" s="61"/>
      <c r="E337" s="33"/>
      <c r="F337" s="33"/>
      <c r="G337" s="260"/>
      <c r="H337" s="25"/>
      <c r="I337" s="72"/>
    </row>
    <row r="338" spans="1:9" s="17" customFormat="1" ht="17.25" customHeight="1" x14ac:dyDescent="0.25">
      <c r="A338" s="30"/>
      <c r="B338" s="31"/>
      <c r="C338" s="32"/>
      <c r="D338" s="61"/>
      <c r="E338" s="33"/>
      <c r="F338" s="33"/>
      <c r="G338" s="260"/>
      <c r="H338" s="25"/>
      <c r="I338" s="72"/>
    </row>
    <row r="339" spans="1:9" s="17" customFormat="1" ht="15" customHeight="1" x14ac:dyDescent="0.25">
      <c r="A339" s="39"/>
      <c r="B339" s="40"/>
      <c r="C339" s="32"/>
      <c r="D339" s="61"/>
      <c r="E339" s="42"/>
      <c r="F339" s="33"/>
      <c r="G339" s="260"/>
      <c r="H339" s="25"/>
      <c r="I339" s="72"/>
    </row>
    <row r="340" spans="1:9" s="17" customFormat="1" ht="15" customHeight="1" x14ac:dyDescent="0.25">
      <c r="A340" s="34"/>
      <c r="B340" s="35"/>
      <c r="C340" s="32"/>
      <c r="D340" s="61"/>
      <c r="E340" s="33"/>
      <c r="F340" s="37"/>
      <c r="G340" s="260"/>
      <c r="H340" s="25"/>
      <c r="I340" s="72"/>
    </row>
    <row r="341" spans="1:9" s="17" customFormat="1" ht="27" customHeight="1" x14ac:dyDescent="0.25">
      <c r="A341" s="34"/>
      <c r="B341" s="31"/>
      <c r="C341" s="32"/>
      <c r="D341" s="61"/>
      <c r="E341" s="33"/>
      <c r="F341" s="33"/>
      <c r="G341" s="260"/>
      <c r="H341" s="25"/>
      <c r="I341" s="72"/>
    </row>
    <row r="342" spans="1:9" s="17" customFormat="1" ht="15" customHeight="1" x14ac:dyDescent="0.25">
      <c r="A342" s="34"/>
      <c r="B342" s="35"/>
      <c r="C342" s="32"/>
      <c r="D342" s="61"/>
      <c r="E342" s="33"/>
      <c r="F342" s="33"/>
      <c r="G342" s="260"/>
      <c r="H342" s="25"/>
      <c r="I342" s="72"/>
    </row>
    <row r="343" spans="1:9" s="17" customFormat="1" ht="15" customHeight="1" x14ac:dyDescent="0.25">
      <c r="A343" s="30"/>
      <c r="B343" s="31"/>
      <c r="C343" s="32"/>
      <c r="D343" s="61"/>
      <c r="E343" s="33"/>
      <c r="F343" s="33"/>
      <c r="G343" s="260"/>
      <c r="H343" s="25"/>
      <c r="I343" s="72"/>
    </row>
    <row r="344" spans="1:9" s="17" customFormat="1" ht="15" customHeight="1" x14ac:dyDescent="0.25">
      <c r="A344" s="30"/>
      <c r="B344" s="31"/>
      <c r="C344" s="32"/>
      <c r="D344" s="61"/>
      <c r="E344" s="33"/>
      <c r="F344" s="33"/>
      <c r="G344" s="260"/>
      <c r="H344" s="25"/>
      <c r="I344" s="72"/>
    </row>
    <row r="345" spans="1:9" s="17" customFormat="1" ht="30.75" customHeight="1" x14ac:dyDescent="0.25">
      <c r="A345" s="30"/>
      <c r="B345" s="31"/>
      <c r="C345" s="32"/>
      <c r="D345" s="61"/>
      <c r="E345" s="33"/>
      <c r="F345" s="33"/>
      <c r="G345" s="260"/>
      <c r="H345" s="25"/>
      <c r="I345" s="72"/>
    </row>
    <row r="346" spans="1:9" s="17" customFormat="1" ht="30" customHeight="1" x14ac:dyDescent="0.25">
      <c r="A346" s="30"/>
      <c r="B346" s="31"/>
      <c r="C346" s="32"/>
      <c r="D346" s="61"/>
      <c r="E346" s="33"/>
      <c r="F346" s="33"/>
      <c r="G346" s="260"/>
      <c r="H346" s="25"/>
      <c r="I346" s="72"/>
    </row>
    <row r="347" spans="1:9" s="17" customFormat="1" ht="30" customHeight="1" x14ac:dyDescent="0.25">
      <c r="A347" s="30"/>
      <c r="B347" s="31"/>
      <c r="C347" s="32"/>
      <c r="D347" s="61"/>
      <c r="E347" s="33"/>
      <c r="F347" s="33"/>
      <c r="G347" s="260"/>
      <c r="H347" s="25"/>
      <c r="I347" s="72"/>
    </row>
    <row r="348" spans="1:9" s="17" customFormat="1" x14ac:dyDescent="0.25">
      <c r="A348" s="30"/>
      <c r="B348" s="31"/>
      <c r="C348" s="32"/>
      <c r="D348" s="61"/>
      <c r="E348" s="33"/>
      <c r="F348" s="33"/>
      <c r="G348" s="260"/>
      <c r="H348" s="25"/>
      <c r="I348" s="72"/>
    </row>
    <row r="349" spans="1:9" s="17" customFormat="1" x14ac:dyDescent="0.25">
      <c r="A349" s="30"/>
      <c r="B349" s="31"/>
      <c r="C349" s="32"/>
      <c r="D349" s="61"/>
      <c r="E349" s="33"/>
      <c r="F349" s="33"/>
      <c r="G349" s="260"/>
      <c r="H349" s="25"/>
      <c r="I349" s="72"/>
    </row>
    <row r="350" spans="1:9" s="17" customFormat="1" x14ac:dyDescent="0.25">
      <c r="A350" s="30"/>
      <c r="B350" s="31"/>
      <c r="C350" s="32"/>
      <c r="D350" s="61"/>
      <c r="E350" s="33"/>
      <c r="F350" s="33"/>
      <c r="G350" s="260"/>
      <c r="H350" s="25"/>
      <c r="I350" s="72"/>
    </row>
    <row r="351" spans="1:9" s="17" customFormat="1" ht="45" customHeight="1" x14ac:dyDescent="0.25">
      <c r="A351" s="30"/>
      <c r="B351" s="31"/>
      <c r="C351" s="32"/>
      <c r="D351" s="61"/>
      <c r="E351" s="33"/>
      <c r="F351" s="33"/>
      <c r="G351" s="260"/>
      <c r="H351" s="25"/>
      <c r="I351" s="72"/>
    </row>
    <row r="352" spans="1:9" s="17" customFormat="1" ht="15" customHeight="1" x14ac:dyDescent="0.25">
      <c r="A352" s="30"/>
      <c r="B352" s="31"/>
      <c r="C352" s="32"/>
      <c r="D352" s="61"/>
      <c r="E352" s="33"/>
      <c r="F352" s="33"/>
      <c r="G352" s="260"/>
      <c r="H352" s="25"/>
      <c r="I352" s="72"/>
    </row>
    <row r="353" spans="1:9" s="17" customFormat="1" ht="30" customHeight="1" x14ac:dyDescent="0.25">
      <c r="A353" s="30"/>
      <c r="B353" s="31"/>
      <c r="C353" s="32"/>
      <c r="D353" s="61"/>
      <c r="E353" s="33"/>
      <c r="F353" s="33"/>
      <c r="G353" s="260"/>
      <c r="H353" s="25"/>
      <c r="I353" s="72"/>
    </row>
    <row r="354" spans="1:9" s="17" customFormat="1" x14ac:dyDescent="0.25">
      <c r="A354" s="30"/>
      <c r="B354" s="31"/>
      <c r="C354" s="32"/>
      <c r="D354" s="61"/>
      <c r="E354" s="33"/>
      <c r="F354" s="33"/>
      <c r="G354" s="260"/>
      <c r="H354" s="25"/>
      <c r="I354" s="72"/>
    </row>
    <row r="355" spans="1:9" s="17" customFormat="1" x14ac:dyDescent="0.25">
      <c r="A355" s="30"/>
      <c r="B355" s="31"/>
      <c r="C355" s="32"/>
      <c r="D355" s="61"/>
      <c r="E355" s="33"/>
      <c r="F355" s="33"/>
      <c r="G355" s="260"/>
      <c r="H355" s="25"/>
      <c r="I355" s="72"/>
    </row>
    <row r="356" spans="1:9" s="17" customFormat="1" x14ac:dyDescent="0.25">
      <c r="A356" s="30"/>
      <c r="B356" s="31"/>
      <c r="C356" s="32"/>
      <c r="D356" s="61"/>
      <c r="E356" s="33"/>
      <c r="F356" s="33"/>
      <c r="G356" s="260"/>
      <c r="H356" s="25"/>
      <c r="I356" s="72"/>
    </row>
    <row r="357" spans="1:9" s="17" customFormat="1" x14ac:dyDescent="0.25">
      <c r="A357" s="30"/>
      <c r="B357" s="43"/>
      <c r="C357" s="44"/>
      <c r="D357" s="61"/>
      <c r="E357" s="38"/>
      <c r="F357" s="33"/>
      <c r="G357" s="260"/>
      <c r="H357" s="25"/>
      <c r="I357" s="72"/>
    </row>
    <row r="358" spans="1:9" s="17" customFormat="1" x14ac:dyDescent="0.25">
      <c r="A358" s="30"/>
      <c r="B358" s="43"/>
      <c r="C358" s="32"/>
      <c r="D358" s="61"/>
      <c r="E358" s="33"/>
      <c r="F358" s="33"/>
      <c r="G358" s="260"/>
      <c r="H358" s="25"/>
      <c r="I358" s="72"/>
    </row>
    <row r="359" spans="1:9" s="17" customFormat="1" x14ac:dyDescent="0.25">
      <c r="A359" s="30"/>
      <c r="B359" s="31"/>
      <c r="C359" s="32"/>
      <c r="D359" s="61"/>
      <c r="E359" s="33"/>
      <c r="F359" s="33"/>
      <c r="G359" s="260"/>
      <c r="H359" s="25"/>
      <c r="I359" s="72"/>
    </row>
    <row r="360" spans="1:9" s="17" customFormat="1" x14ac:dyDescent="0.25">
      <c r="A360" s="30"/>
      <c r="B360" s="45"/>
      <c r="C360" s="46"/>
      <c r="D360" s="62"/>
      <c r="E360" s="47"/>
      <c r="F360" s="33"/>
      <c r="G360" s="260"/>
      <c r="H360" s="25"/>
      <c r="I360" s="72"/>
    </row>
    <row r="361" spans="1:9" s="17" customFormat="1" x14ac:dyDescent="0.25">
      <c r="A361" s="30"/>
      <c r="B361" s="43"/>
      <c r="C361" s="44"/>
      <c r="D361" s="61"/>
      <c r="E361" s="38"/>
      <c r="F361" s="33"/>
      <c r="G361" s="260"/>
      <c r="H361" s="25"/>
      <c r="I361" s="72"/>
    </row>
    <row r="362" spans="1:9" s="17" customFormat="1" x14ac:dyDescent="0.25">
      <c r="A362" s="30"/>
      <c r="B362" s="31"/>
      <c r="C362" s="32"/>
      <c r="D362" s="61"/>
      <c r="E362" s="33"/>
      <c r="F362" s="33"/>
      <c r="G362" s="260"/>
      <c r="H362" s="25"/>
      <c r="I362" s="72"/>
    </row>
    <row r="363" spans="1:9" s="17" customFormat="1" x14ac:dyDescent="0.25">
      <c r="A363" s="30"/>
      <c r="B363" s="31"/>
      <c r="C363" s="32"/>
      <c r="D363" s="61"/>
      <c r="E363" s="33"/>
      <c r="F363" s="33"/>
      <c r="G363" s="260"/>
      <c r="H363" s="25"/>
      <c r="I363" s="72"/>
    </row>
    <row r="364" spans="1:9" s="17" customFormat="1" x14ac:dyDescent="0.25">
      <c r="A364" s="30"/>
      <c r="B364" s="31"/>
      <c r="C364" s="32"/>
      <c r="D364" s="61"/>
      <c r="E364" s="33"/>
      <c r="F364" s="33"/>
      <c r="G364" s="260"/>
      <c r="H364" s="25"/>
      <c r="I364" s="72"/>
    </row>
    <row r="365" spans="1:9" s="17" customFormat="1" x14ac:dyDescent="0.25">
      <c r="A365" s="30"/>
      <c r="B365" s="35"/>
      <c r="C365" s="36"/>
      <c r="D365" s="61"/>
      <c r="E365" s="37"/>
      <c r="F365" s="37"/>
      <c r="G365" s="260"/>
      <c r="H365" s="25"/>
      <c r="I365" s="72"/>
    </row>
    <row r="366" spans="1:9" s="17" customFormat="1" x14ac:dyDescent="0.25">
      <c r="A366" s="34"/>
      <c r="B366" s="35"/>
      <c r="C366" s="36"/>
      <c r="D366" s="61"/>
      <c r="E366" s="37"/>
      <c r="F366" s="33"/>
      <c r="G366" s="260"/>
      <c r="H366" s="25"/>
      <c r="I366" s="72"/>
    </row>
    <row r="367" spans="1:9" s="17" customFormat="1" x14ac:dyDescent="0.25">
      <c r="A367" s="34"/>
      <c r="B367" s="35"/>
      <c r="C367" s="36"/>
      <c r="D367" s="61"/>
      <c r="E367" s="37"/>
      <c r="F367" s="33"/>
      <c r="G367" s="260"/>
      <c r="H367" s="25"/>
      <c r="I367" s="72"/>
    </row>
    <row r="368" spans="1:9" s="17" customFormat="1" x14ac:dyDescent="0.25">
      <c r="A368" s="30"/>
      <c r="B368" s="31"/>
      <c r="C368" s="36"/>
      <c r="D368" s="61"/>
      <c r="E368" s="37"/>
      <c r="F368" s="37"/>
      <c r="G368" s="260"/>
      <c r="H368" s="25"/>
      <c r="I368" s="72"/>
    </row>
    <row r="369" spans="1:10" s="17" customFormat="1" x14ac:dyDescent="0.25">
      <c r="A369" s="30"/>
      <c r="B369" s="31"/>
      <c r="C369" s="32"/>
      <c r="D369" s="61"/>
      <c r="E369" s="33"/>
      <c r="F369" s="33"/>
      <c r="G369" s="260"/>
      <c r="H369" s="25"/>
      <c r="I369" s="72"/>
    </row>
    <row r="370" spans="1:10" s="17" customFormat="1" x14ac:dyDescent="0.25">
      <c r="A370" s="30"/>
      <c r="B370" s="31"/>
      <c r="C370" s="32"/>
      <c r="D370" s="61"/>
      <c r="E370" s="33"/>
      <c r="F370" s="33"/>
      <c r="G370" s="260"/>
      <c r="H370" s="25"/>
      <c r="I370" s="72"/>
    </row>
    <row r="371" spans="1:10" s="17" customFormat="1" x14ac:dyDescent="0.25">
      <c r="A371" s="30"/>
      <c r="B371" s="31"/>
      <c r="C371" s="32"/>
      <c r="D371" s="61"/>
      <c r="E371" s="33"/>
      <c r="F371" s="33"/>
      <c r="G371" s="260"/>
      <c r="H371" s="25"/>
      <c r="I371" s="72"/>
    </row>
    <row r="372" spans="1:10" s="17" customFormat="1" ht="15" customHeight="1" x14ac:dyDescent="0.25">
      <c r="A372" s="30"/>
      <c r="B372" s="31"/>
      <c r="C372" s="32"/>
      <c r="D372" s="61"/>
      <c r="E372" s="33"/>
      <c r="F372" s="33"/>
      <c r="G372" s="260"/>
      <c r="H372" s="25"/>
      <c r="I372" s="72"/>
    </row>
    <row r="373" spans="1:10" s="17" customFormat="1" ht="15" customHeight="1" x14ac:dyDescent="0.25">
      <c r="A373" s="30"/>
      <c r="B373" s="31"/>
      <c r="C373" s="32"/>
      <c r="D373" s="61"/>
      <c r="E373" s="33"/>
      <c r="F373" s="33"/>
      <c r="G373" s="258"/>
      <c r="H373" s="25"/>
      <c r="I373" s="72"/>
    </row>
    <row r="374" spans="1:10" s="17" customFormat="1" ht="15" customHeight="1" x14ac:dyDescent="0.25">
      <c r="A374" s="30"/>
      <c r="B374" s="31"/>
      <c r="C374" s="32"/>
      <c r="D374" s="61"/>
      <c r="E374" s="33"/>
      <c r="F374" s="33"/>
      <c r="G374" s="258"/>
      <c r="H374" s="25"/>
      <c r="I374" s="72"/>
    </row>
    <row r="375" spans="1:10" s="17" customFormat="1" ht="15" customHeight="1" x14ac:dyDescent="0.25">
      <c r="A375" s="30"/>
      <c r="B375" s="31"/>
      <c r="C375" s="32"/>
      <c r="D375" s="61"/>
      <c r="E375" s="33"/>
      <c r="F375" s="33"/>
      <c r="G375" s="258"/>
      <c r="H375" s="25"/>
      <c r="I375" s="71"/>
      <c r="J375" s="18"/>
    </row>
    <row r="376" spans="1:10" s="17" customFormat="1" ht="15" customHeight="1" x14ac:dyDescent="0.25">
      <c r="A376" s="30"/>
      <c r="B376" s="31"/>
      <c r="C376" s="32"/>
      <c r="D376" s="61"/>
      <c r="E376" s="33"/>
      <c r="F376" s="33"/>
      <c r="G376" s="258"/>
      <c r="H376" s="25"/>
      <c r="I376" s="71"/>
      <c r="J376" s="18"/>
    </row>
    <row r="377" spans="1:10" s="18" customFormat="1" ht="15" customHeight="1" x14ac:dyDescent="0.25">
      <c r="A377" s="30"/>
      <c r="B377" s="35"/>
      <c r="C377" s="32"/>
      <c r="D377" s="61"/>
      <c r="E377" s="33"/>
      <c r="F377" s="37"/>
      <c r="G377" s="260"/>
      <c r="H377" s="25"/>
      <c r="I377" s="71"/>
    </row>
    <row r="378" spans="1:10" s="18" customFormat="1" x14ac:dyDescent="0.25">
      <c r="A378" s="34"/>
      <c r="B378" s="35"/>
      <c r="C378" s="36"/>
      <c r="D378" s="61"/>
      <c r="E378" s="37"/>
      <c r="F378" s="33"/>
      <c r="G378" s="260"/>
      <c r="H378" s="25"/>
      <c r="I378" s="71"/>
    </row>
    <row r="379" spans="1:10" s="18" customFormat="1" ht="15" customHeight="1" x14ac:dyDescent="0.25">
      <c r="A379" s="34"/>
      <c r="B379" s="35"/>
      <c r="C379" s="36"/>
      <c r="D379" s="61"/>
      <c r="E379" s="37"/>
      <c r="F379" s="33"/>
      <c r="G379" s="260"/>
      <c r="H379" s="25"/>
      <c r="I379" s="72"/>
      <c r="J379" s="17"/>
    </row>
    <row r="380" spans="1:10" s="17" customFormat="1" x14ac:dyDescent="0.25">
      <c r="A380" s="30"/>
      <c r="B380" s="31"/>
      <c r="C380" s="32"/>
      <c r="D380" s="61"/>
      <c r="E380" s="33"/>
      <c r="F380" s="33"/>
      <c r="G380" s="258"/>
      <c r="H380" s="25"/>
      <c r="I380" s="72"/>
    </row>
    <row r="381" spans="1:10" s="17" customFormat="1" x14ac:dyDescent="0.25">
      <c r="A381" s="30"/>
      <c r="B381" s="31"/>
      <c r="C381" s="32"/>
      <c r="D381" s="61"/>
      <c r="E381" s="33"/>
      <c r="F381" s="33"/>
      <c r="G381" s="258"/>
      <c r="H381" s="25"/>
      <c r="I381" s="72"/>
    </row>
    <row r="382" spans="1:10" s="17" customFormat="1" x14ac:dyDescent="0.25">
      <c r="A382" s="30"/>
      <c r="B382" s="31"/>
      <c r="C382" s="32"/>
      <c r="D382" s="61"/>
      <c r="E382" s="33"/>
      <c r="F382" s="33"/>
      <c r="G382" s="258"/>
      <c r="H382" s="25"/>
      <c r="I382" s="71"/>
      <c r="J382" s="18"/>
    </row>
    <row r="383" spans="1:10" s="18" customFormat="1" x14ac:dyDescent="0.25">
      <c r="A383" s="30"/>
      <c r="B383" s="35"/>
      <c r="C383" s="36"/>
      <c r="D383" s="61"/>
      <c r="E383" s="37"/>
      <c r="F383" s="37"/>
      <c r="G383" s="258"/>
      <c r="H383" s="25"/>
      <c r="I383" s="71"/>
    </row>
    <row r="384" spans="1:10" s="18" customFormat="1" x14ac:dyDescent="0.25">
      <c r="A384" s="34"/>
      <c r="B384" s="35"/>
      <c r="C384" s="36"/>
      <c r="D384" s="61"/>
      <c r="E384" s="37"/>
      <c r="F384" s="33"/>
      <c r="G384" s="258"/>
      <c r="H384" s="25"/>
      <c r="I384" s="71"/>
    </row>
    <row r="385" spans="1:10" s="18" customFormat="1" x14ac:dyDescent="0.25">
      <c r="A385" s="34"/>
      <c r="B385" s="35"/>
      <c r="C385" s="36"/>
      <c r="D385" s="61"/>
      <c r="E385" s="37"/>
      <c r="F385" s="33"/>
      <c r="G385" s="260"/>
      <c r="H385" s="25"/>
      <c r="I385" s="71"/>
    </row>
    <row r="386" spans="1:10" s="18" customFormat="1" x14ac:dyDescent="0.25">
      <c r="A386" s="30"/>
      <c r="B386" s="31"/>
      <c r="C386" s="32"/>
      <c r="D386" s="61"/>
      <c r="E386" s="33"/>
      <c r="F386" s="33"/>
      <c r="G386" s="260"/>
      <c r="H386" s="25"/>
      <c r="I386" s="71"/>
    </row>
    <row r="387" spans="1:10" s="18" customFormat="1" x14ac:dyDescent="0.25">
      <c r="A387" s="30"/>
      <c r="B387" s="31"/>
      <c r="C387" s="32"/>
      <c r="D387" s="61"/>
      <c r="E387" s="33"/>
      <c r="F387" s="33"/>
      <c r="G387" s="260"/>
      <c r="H387" s="25"/>
      <c r="I387" s="72"/>
      <c r="J387" s="17"/>
    </row>
    <row r="388" spans="1:10" s="17" customFormat="1" x14ac:dyDescent="0.25">
      <c r="A388" s="30"/>
      <c r="B388" s="31"/>
      <c r="C388" s="32"/>
      <c r="D388" s="61"/>
      <c r="E388" s="33"/>
      <c r="F388" s="33"/>
      <c r="G388" s="260"/>
      <c r="H388" s="25"/>
      <c r="I388" s="72"/>
    </row>
    <row r="389" spans="1:10" s="17" customFormat="1" x14ac:dyDescent="0.25">
      <c r="A389" s="30"/>
      <c r="B389" s="31"/>
      <c r="C389" s="32"/>
      <c r="D389" s="61"/>
      <c r="E389" s="33"/>
      <c r="F389" s="33"/>
      <c r="G389" s="258"/>
      <c r="H389" s="25"/>
      <c r="I389" s="72"/>
    </row>
    <row r="390" spans="1:10" s="17" customFormat="1" x14ac:dyDescent="0.25">
      <c r="A390" s="30"/>
      <c r="B390" s="48"/>
      <c r="C390" s="32"/>
      <c r="D390" s="61"/>
      <c r="E390" s="33"/>
      <c r="F390" s="33"/>
      <c r="G390" s="258"/>
      <c r="H390" s="25"/>
      <c r="I390" s="72"/>
    </row>
    <row r="391" spans="1:10" s="17" customFormat="1" x14ac:dyDescent="0.25">
      <c r="A391" s="30"/>
      <c r="B391" s="35"/>
      <c r="C391" s="36"/>
      <c r="D391" s="61"/>
      <c r="E391" s="37"/>
      <c r="F391" s="37"/>
      <c r="G391" s="258"/>
      <c r="H391" s="25"/>
      <c r="I391" s="71"/>
      <c r="J391" s="18"/>
    </row>
    <row r="392" spans="1:10" s="18" customFormat="1" x14ac:dyDescent="0.25">
      <c r="A392" s="34"/>
      <c r="B392" s="35"/>
      <c r="C392" s="36"/>
      <c r="D392" s="61"/>
      <c r="E392" s="37"/>
      <c r="F392" s="33"/>
      <c r="G392" s="258"/>
      <c r="H392" s="25"/>
      <c r="I392" s="71"/>
    </row>
    <row r="393" spans="1:10" s="18" customFormat="1" x14ac:dyDescent="0.25">
      <c r="A393" s="34"/>
      <c r="B393" s="35"/>
      <c r="C393" s="36"/>
      <c r="D393" s="61"/>
      <c r="E393" s="37"/>
      <c r="F393" s="33"/>
      <c r="G393" s="258"/>
      <c r="H393" s="25"/>
      <c r="I393" s="71"/>
    </row>
    <row r="394" spans="1:10" s="18" customFormat="1" x14ac:dyDescent="0.25">
      <c r="A394" s="30"/>
      <c r="B394" s="31"/>
      <c r="C394" s="32"/>
      <c r="D394" s="61"/>
      <c r="E394" s="33"/>
      <c r="F394" s="33"/>
      <c r="G394" s="258"/>
      <c r="H394" s="25"/>
      <c r="I394" s="71"/>
    </row>
    <row r="395" spans="1:10" s="18" customFormat="1" x14ac:dyDescent="0.25">
      <c r="A395" s="30"/>
      <c r="B395" s="31"/>
      <c r="C395" s="32"/>
      <c r="D395" s="61"/>
      <c r="E395" s="33"/>
      <c r="F395" s="33"/>
      <c r="G395" s="258"/>
      <c r="H395" s="25"/>
      <c r="I395" s="71"/>
    </row>
    <row r="396" spans="1:10" s="18" customFormat="1" x14ac:dyDescent="0.25">
      <c r="A396" s="30"/>
      <c r="B396" s="31"/>
      <c r="C396" s="32"/>
      <c r="D396" s="61"/>
      <c r="E396" s="33"/>
      <c r="F396" s="33"/>
      <c r="G396" s="258"/>
      <c r="H396" s="25"/>
      <c r="I396" s="71"/>
    </row>
    <row r="397" spans="1:10" s="18" customFormat="1" x14ac:dyDescent="0.25">
      <c r="A397" s="30"/>
      <c r="B397" s="31"/>
      <c r="C397" s="32"/>
      <c r="D397" s="61"/>
      <c r="E397" s="33"/>
      <c r="F397" s="33"/>
      <c r="G397" s="258"/>
      <c r="H397" s="25"/>
      <c r="I397" s="71"/>
    </row>
    <row r="398" spans="1:10" s="18" customFormat="1" x14ac:dyDescent="0.25">
      <c r="A398" s="30"/>
      <c r="B398" s="31"/>
      <c r="C398" s="32"/>
      <c r="D398" s="61"/>
      <c r="E398" s="33"/>
      <c r="F398" s="33"/>
      <c r="G398" s="258"/>
      <c r="H398" s="25"/>
      <c r="I398" s="71"/>
    </row>
    <row r="399" spans="1:10" s="18" customFormat="1" x14ac:dyDescent="0.25">
      <c r="A399" s="30"/>
      <c r="B399" s="31"/>
      <c r="C399" s="32"/>
      <c r="D399" s="61"/>
      <c r="E399" s="33"/>
      <c r="F399" s="33"/>
      <c r="G399" s="258"/>
      <c r="H399" s="25"/>
      <c r="I399" s="71"/>
    </row>
    <row r="400" spans="1:10" s="18" customFormat="1" x14ac:dyDescent="0.25">
      <c r="A400" s="30"/>
      <c r="B400" s="31"/>
      <c r="C400" s="32"/>
      <c r="D400" s="61"/>
      <c r="E400" s="33"/>
      <c r="F400" s="33"/>
      <c r="G400" s="258"/>
      <c r="H400" s="25"/>
      <c r="I400" s="71"/>
    </row>
    <row r="401" spans="1:10" s="18" customFormat="1" x14ac:dyDescent="0.25">
      <c r="A401" s="30"/>
      <c r="B401" s="31"/>
      <c r="C401" s="32"/>
      <c r="D401" s="61"/>
      <c r="E401" s="33"/>
      <c r="F401" s="33"/>
      <c r="G401" s="258"/>
      <c r="H401" s="25"/>
      <c r="I401" s="71"/>
    </row>
    <row r="402" spans="1:10" s="18" customFormat="1" x14ac:dyDescent="0.25">
      <c r="A402" s="30"/>
      <c r="B402" s="31"/>
      <c r="C402" s="32"/>
      <c r="D402" s="61"/>
      <c r="E402" s="33"/>
      <c r="F402" s="33"/>
      <c r="G402" s="258"/>
      <c r="H402" s="25"/>
      <c r="I402" s="71"/>
    </row>
    <row r="403" spans="1:10" s="18" customFormat="1" x14ac:dyDescent="0.25">
      <c r="A403" s="30"/>
      <c r="B403" s="31"/>
      <c r="C403" s="32"/>
      <c r="D403" s="61"/>
      <c r="E403" s="33"/>
      <c r="F403" s="33"/>
      <c r="G403" s="258"/>
      <c r="H403" s="25"/>
      <c r="I403" s="71"/>
    </row>
    <row r="404" spans="1:10" s="18" customFormat="1" x14ac:dyDescent="0.25">
      <c r="A404" s="30"/>
      <c r="B404" s="31"/>
      <c r="C404" s="32"/>
      <c r="D404" s="61"/>
      <c r="E404" s="33"/>
      <c r="F404" s="33"/>
      <c r="G404" s="258"/>
      <c r="H404" s="25"/>
      <c r="I404" s="71"/>
    </row>
    <row r="405" spans="1:10" s="18" customFormat="1" x14ac:dyDescent="0.25">
      <c r="A405" s="30"/>
      <c r="B405" s="31"/>
      <c r="C405" s="32"/>
      <c r="D405" s="61"/>
      <c r="E405" s="33"/>
      <c r="F405" s="33"/>
      <c r="G405" s="258"/>
      <c r="H405" s="25"/>
      <c r="I405" s="71"/>
    </row>
    <row r="406" spans="1:10" s="18" customFormat="1" x14ac:dyDescent="0.25">
      <c r="A406" s="30"/>
      <c r="B406" s="49"/>
      <c r="C406" s="41"/>
      <c r="D406" s="61"/>
      <c r="E406" s="50"/>
      <c r="F406" s="42"/>
      <c r="G406" s="258"/>
      <c r="H406" s="25"/>
      <c r="I406" s="71"/>
    </row>
    <row r="407" spans="1:10" s="18" customFormat="1" x14ac:dyDescent="0.25">
      <c r="A407" s="30"/>
      <c r="B407" s="49"/>
      <c r="C407" s="41"/>
      <c r="D407" s="61"/>
      <c r="E407" s="50"/>
      <c r="F407" s="42"/>
      <c r="G407" s="258"/>
      <c r="H407" s="25"/>
      <c r="I407" s="71"/>
    </row>
    <row r="408" spans="1:10" s="18" customFormat="1" x14ac:dyDescent="0.25">
      <c r="A408" s="30"/>
      <c r="B408" s="31"/>
      <c r="C408" s="32"/>
      <c r="D408" s="61"/>
      <c r="E408" s="33"/>
      <c r="F408" s="33"/>
      <c r="G408" s="258"/>
      <c r="H408" s="25"/>
      <c r="I408" s="71"/>
    </row>
    <row r="409" spans="1:10" s="18" customFormat="1" x14ac:dyDescent="0.25">
      <c r="A409" s="30"/>
      <c r="B409" s="31"/>
      <c r="C409" s="32"/>
      <c r="D409" s="61"/>
      <c r="E409" s="33"/>
      <c r="F409" s="33"/>
      <c r="G409" s="260"/>
      <c r="H409" s="25"/>
      <c r="I409" s="71"/>
    </row>
    <row r="410" spans="1:10" s="18" customFormat="1" x14ac:dyDescent="0.25">
      <c r="A410" s="30"/>
      <c r="B410" s="35"/>
      <c r="C410" s="36"/>
      <c r="D410" s="61"/>
      <c r="E410" s="37"/>
      <c r="F410" s="37"/>
      <c r="G410" s="260"/>
      <c r="H410" s="25"/>
      <c r="I410" s="71"/>
    </row>
    <row r="411" spans="1:10" s="18" customFormat="1" x14ac:dyDescent="0.25">
      <c r="A411" s="34"/>
      <c r="B411" s="35"/>
      <c r="C411" s="36"/>
      <c r="D411" s="61"/>
      <c r="E411" s="37"/>
      <c r="F411" s="33"/>
      <c r="G411" s="260"/>
      <c r="H411" s="25"/>
      <c r="I411" s="72"/>
      <c r="J411" s="17"/>
    </row>
    <row r="412" spans="1:10" s="17" customFormat="1" x14ac:dyDescent="0.25">
      <c r="A412" s="34"/>
      <c r="B412" s="35"/>
      <c r="C412" s="36"/>
      <c r="D412" s="61"/>
      <c r="E412" s="37"/>
      <c r="F412" s="33"/>
      <c r="G412" s="258"/>
      <c r="H412" s="25"/>
      <c r="I412" s="72"/>
    </row>
    <row r="413" spans="1:10" s="17" customFormat="1" x14ac:dyDescent="0.25">
      <c r="A413" s="30"/>
      <c r="B413" s="31"/>
      <c r="C413" s="32"/>
      <c r="D413" s="61"/>
      <c r="E413" s="33"/>
      <c r="F413" s="33"/>
      <c r="G413" s="258"/>
      <c r="H413" s="25"/>
      <c r="I413" s="72"/>
    </row>
    <row r="414" spans="1:10" s="17" customFormat="1" x14ac:dyDescent="0.25">
      <c r="A414" s="30"/>
      <c r="B414" s="35"/>
      <c r="C414" s="36"/>
      <c r="D414" s="61"/>
      <c r="E414" s="37"/>
      <c r="F414" s="37"/>
      <c r="G414" s="258"/>
      <c r="H414" s="25"/>
      <c r="I414" s="71"/>
      <c r="J414" s="18"/>
    </row>
    <row r="415" spans="1:10" s="18" customFormat="1" x14ac:dyDescent="0.25">
      <c r="A415" s="30"/>
      <c r="B415" s="31"/>
      <c r="C415" s="32"/>
      <c r="D415" s="61"/>
      <c r="E415" s="33"/>
      <c r="F415" s="33"/>
      <c r="G415" s="260"/>
      <c r="H415" s="25"/>
      <c r="I415" s="71"/>
    </row>
    <row r="416" spans="1:10" s="18" customFormat="1" x14ac:dyDescent="0.25">
      <c r="A416" s="30"/>
      <c r="B416" s="31"/>
      <c r="C416" s="32"/>
      <c r="D416" s="61"/>
      <c r="E416" s="33"/>
      <c r="F416" s="33"/>
      <c r="G416" s="260"/>
      <c r="H416" s="25"/>
      <c r="I416" s="71"/>
    </row>
    <row r="417" spans="1:10" s="18" customFormat="1" x14ac:dyDescent="0.25">
      <c r="A417" s="30"/>
      <c r="B417" s="31"/>
      <c r="C417" s="32"/>
      <c r="D417" s="61"/>
      <c r="E417" s="33"/>
      <c r="F417" s="33"/>
      <c r="G417" s="260"/>
      <c r="H417" s="25"/>
      <c r="I417" s="72"/>
      <c r="J417" s="17"/>
    </row>
    <row r="418" spans="1:10" s="17" customFormat="1" x14ac:dyDescent="0.25">
      <c r="A418" s="30"/>
      <c r="B418" s="35"/>
      <c r="C418" s="36"/>
      <c r="D418" s="61"/>
      <c r="E418" s="37"/>
      <c r="F418" s="37"/>
      <c r="G418" s="260"/>
      <c r="H418" s="25"/>
      <c r="I418" s="72"/>
    </row>
    <row r="419" spans="1:10" s="17" customFormat="1" x14ac:dyDescent="0.25">
      <c r="A419" s="34"/>
      <c r="B419" s="35"/>
      <c r="C419" s="36"/>
      <c r="D419" s="61"/>
      <c r="E419" s="37"/>
      <c r="F419" s="37"/>
      <c r="G419" s="260"/>
      <c r="H419" s="25"/>
      <c r="I419" s="72"/>
    </row>
    <row r="420" spans="1:10" s="17" customFormat="1" x14ac:dyDescent="0.25">
      <c r="A420" s="34"/>
      <c r="B420" s="35"/>
      <c r="C420" s="36"/>
      <c r="D420" s="61"/>
      <c r="E420" s="37"/>
      <c r="F420" s="37"/>
      <c r="G420" s="260"/>
      <c r="H420" s="25"/>
      <c r="I420" s="72"/>
    </row>
    <row r="421" spans="1:10" s="17" customFormat="1" x14ac:dyDescent="0.25">
      <c r="A421"/>
      <c r="B421"/>
      <c r="C421"/>
      <c r="D421" s="60"/>
      <c r="E421"/>
      <c r="F421"/>
      <c r="G421" s="260"/>
      <c r="H421" s="25"/>
      <c r="I421" s="72"/>
    </row>
    <row r="422" spans="1:10" s="17" customFormat="1" x14ac:dyDescent="0.25">
      <c r="A422"/>
      <c r="B422"/>
      <c r="C422"/>
      <c r="D422" s="60"/>
      <c r="E422"/>
      <c r="F422"/>
      <c r="G422" s="260"/>
      <c r="H422" s="25"/>
      <c r="I422" s="72"/>
    </row>
    <row r="423" spans="1:10" s="17" customFormat="1" x14ac:dyDescent="0.25">
      <c r="A423"/>
      <c r="B423"/>
      <c r="C423"/>
      <c r="D423" s="60"/>
      <c r="E423"/>
      <c r="F423"/>
      <c r="G423" s="258"/>
      <c r="H423" s="25"/>
      <c r="I423" s="72"/>
    </row>
    <row r="424" spans="1:10" s="17" customFormat="1" x14ac:dyDescent="0.25">
      <c r="A424"/>
      <c r="B424"/>
      <c r="C424"/>
      <c r="D424" s="60"/>
      <c r="E424"/>
      <c r="F424"/>
      <c r="G424" s="258"/>
      <c r="H424" s="25"/>
      <c r="I424" s="72"/>
    </row>
    <row r="425" spans="1:10" s="17" customFormat="1" x14ac:dyDescent="0.25">
      <c r="A425"/>
      <c r="B425"/>
      <c r="C425"/>
      <c r="D425" s="60"/>
      <c r="E425"/>
      <c r="F425"/>
      <c r="G425" s="258"/>
      <c r="H425" s="25"/>
      <c r="I425" s="71"/>
      <c r="J425"/>
    </row>
  </sheetData>
  <mergeCells count="3">
    <mergeCell ref="A1:F1"/>
    <mergeCell ref="A2:F2"/>
    <mergeCell ref="A3:F3"/>
  </mergeCells>
  <phoneticPr fontId="40" type="noConversion"/>
  <pageMargins left="1.0900000000000001" right="0.54" top="0.81" bottom="0.55000000000000004" header="0.51181102362204722" footer="0.51181102362204722"/>
  <pageSetup paperSize="9" scale="8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
  <sheetViews>
    <sheetView zoomScale="120" zoomScaleNormal="120" workbookViewId="0">
      <selection activeCell="C11" sqref="C11"/>
    </sheetView>
  </sheetViews>
  <sheetFormatPr baseColWidth="10" defaultRowHeight="13.2" x14ac:dyDescent="0.25"/>
  <sheetData>
    <row r="1" spans="1:9" ht="17.399999999999999" x14ac:dyDescent="0.25">
      <c r="A1" s="204" t="s">
        <v>1</v>
      </c>
      <c r="B1" s="205" t="s">
        <v>146</v>
      </c>
      <c r="C1" s="205" t="s">
        <v>147</v>
      </c>
      <c r="D1" s="209" t="s">
        <v>121</v>
      </c>
      <c r="E1" s="209" t="s">
        <v>122</v>
      </c>
      <c r="F1" s="209" t="s">
        <v>123</v>
      </c>
      <c r="G1" s="209" t="s">
        <v>124</v>
      </c>
      <c r="H1" s="209" t="s">
        <v>125</v>
      </c>
      <c r="I1" s="209" t="s">
        <v>148</v>
      </c>
    </row>
    <row r="2" spans="1:9" ht="17.399999999999999" x14ac:dyDescent="0.3">
      <c r="A2" s="204">
        <v>1</v>
      </c>
      <c r="B2" s="207" t="s">
        <v>149</v>
      </c>
      <c r="C2" s="207">
        <v>24</v>
      </c>
      <c r="D2" s="203">
        <f>0.68*8*0.222*C2</f>
        <v>28.984320000000004</v>
      </c>
      <c r="E2" s="203"/>
      <c r="F2" s="203">
        <f>1.04*6*0.617*C2</f>
        <v>92.401920000000004</v>
      </c>
      <c r="G2" s="203"/>
      <c r="H2" s="203"/>
      <c r="I2" s="203"/>
    </row>
    <row r="3" spans="1:9" ht="17.399999999999999" x14ac:dyDescent="0.3">
      <c r="A3" s="206">
        <v>2</v>
      </c>
      <c r="B3" s="207" t="s">
        <v>150</v>
      </c>
      <c r="C3" s="207">
        <v>34</v>
      </c>
      <c r="D3" s="203">
        <f>0.68*8*0.222*C3</f>
        <v>41.061120000000003</v>
      </c>
      <c r="E3" s="203"/>
      <c r="F3" s="203">
        <f>1.24*10*0.617*C3</f>
        <v>260.12720000000002</v>
      </c>
      <c r="G3" s="203"/>
      <c r="H3" s="203"/>
      <c r="I3" s="203"/>
    </row>
    <row r="4" spans="1:9" ht="17.399999999999999" x14ac:dyDescent="0.3">
      <c r="A4" s="204">
        <v>3</v>
      </c>
      <c r="B4" s="207" t="s">
        <v>151</v>
      </c>
      <c r="C4" s="207">
        <v>10</v>
      </c>
      <c r="D4" s="203">
        <f>0.68*16*0.222*C4</f>
        <v>24.153600000000001</v>
      </c>
      <c r="E4" s="203"/>
      <c r="F4" s="203">
        <f>1.24*16*0.617*C4</f>
        <v>122.4128</v>
      </c>
      <c r="G4" s="203"/>
      <c r="H4" s="203"/>
      <c r="I4" s="203"/>
    </row>
    <row r="5" spans="1:9" ht="17.399999999999999" x14ac:dyDescent="0.25">
      <c r="A5" s="338" t="s">
        <v>105</v>
      </c>
      <c r="B5" s="339"/>
      <c r="C5" s="208"/>
      <c r="D5" s="210">
        <f>SUM(D2:D4)</f>
        <v>94.199040000000011</v>
      </c>
      <c r="E5" s="210"/>
      <c r="F5" s="210">
        <f>SUM(F2:F4)</f>
        <v>474.94192000000004</v>
      </c>
      <c r="G5" s="210"/>
      <c r="H5" s="210"/>
      <c r="I5" s="210"/>
    </row>
    <row r="11" spans="1:9" x14ac:dyDescent="0.25">
      <c r="C11">
        <f>+C2+C3+C4+12</f>
        <v>80</v>
      </c>
    </row>
  </sheetData>
  <mergeCells count="1">
    <mergeCell ref="A5:B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9"/>
  <sheetViews>
    <sheetView view="pageBreakPreview" topLeftCell="B1" zoomScaleNormal="100" zoomScaleSheetLayoutView="100" workbookViewId="0">
      <selection activeCell="L19" sqref="L19"/>
    </sheetView>
  </sheetViews>
  <sheetFormatPr baseColWidth="10" defaultRowHeight="13.2" x14ac:dyDescent="0.25"/>
  <cols>
    <col min="1" max="1" width="37.44140625" customWidth="1"/>
    <col min="2" max="2" width="42.109375" style="107" customWidth="1"/>
    <col min="3" max="3" width="39.109375" style="107" customWidth="1"/>
    <col min="4" max="4" width="13.44140625" style="107" customWidth="1"/>
    <col min="5" max="5" width="15.109375" style="107" customWidth="1"/>
    <col min="6" max="6" width="14.44140625" style="107" customWidth="1"/>
    <col min="7" max="7" width="13.44140625" style="107" customWidth="1"/>
    <col min="8" max="9" width="15.5546875" style="107" bestFit="1" customWidth="1"/>
    <col min="10" max="10" width="15.88671875" style="107" customWidth="1"/>
    <col min="11" max="11" width="15.5546875" style="107" customWidth="1"/>
    <col min="12" max="12" width="14.5546875" style="107" customWidth="1"/>
    <col min="14" max="14" width="19.109375" bestFit="1" customWidth="1"/>
    <col min="258" max="258" width="27.109375" customWidth="1"/>
    <col min="259" max="259" width="29.88671875" customWidth="1"/>
    <col min="260" max="260" width="15.109375" customWidth="1"/>
    <col min="261" max="261" width="12.44140625" customWidth="1"/>
    <col min="262" max="262" width="13.44140625" customWidth="1"/>
    <col min="263" max="263" width="15.5546875" bestFit="1" customWidth="1"/>
    <col min="264" max="264" width="14.109375" bestFit="1" customWidth="1"/>
    <col min="270" max="270" width="19.109375" bestFit="1" customWidth="1"/>
    <col min="514" max="514" width="27.109375" customWidth="1"/>
    <col min="515" max="515" width="29.88671875" customWidth="1"/>
    <col min="516" max="516" width="15.109375" customWidth="1"/>
    <col min="517" max="517" width="12.44140625" customWidth="1"/>
    <col min="518" max="518" width="13.44140625" customWidth="1"/>
    <col min="519" max="519" width="15.5546875" bestFit="1" customWidth="1"/>
    <col min="520" max="520" width="14.109375" bestFit="1" customWidth="1"/>
    <col min="526" max="526" width="19.109375" bestFit="1" customWidth="1"/>
    <col min="770" max="770" width="27.109375" customWidth="1"/>
    <col min="771" max="771" width="29.88671875" customWidth="1"/>
    <col min="772" max="772" width="15.109375" customWidth="1"/>
    <col min="773" max="773" width="12.44140625" customWidth="1"/>
    <col min="774" max="774" width="13.44140625" customWidth="1"/>
    <col min="775" max="775" width="15.5546875" bestFit="1" customWidth="1"/>
    <col min="776" max="776" width="14.109375" bestFit="1" customWidth="1"/>
    <col min="782" max="782" width="19.109375" bestFit="1" customWidth="1"/>
    <col min="1026" max="1026" width="27.109375" customWidth="1"/>
    <col min="1027" max="1027" width="29.88671875" customWidth="1"/>
    <col min="1028" max="1028" width="15.109375" customWidth="1"/>
    <col min="1029" max="1029" width="12.44140625" customWidth="1"/>
    <col min="1030" max="1030" width="13.44140625" customWidth="1"/>
    <col min="1031" max="1031" width="15.5546875" bestFit="1" customWidth="1"/>
    <col min="1032" max="1032" width="14.109375" bestFit="1" customWidth="1"/>
    <col min="1038" max="1038" width="19.109375" bestFit="1" customWidth="1"/>
    <col min="1282" max="1282" width="27.109375" customWidth="1"/>
    <col min="1283" max="1283" width="29.88671875" customWidth="1"/>
    <col min="1284" max="1284" width="15.109375" customWidth="1"/>
    <col min="1285" max="1285" width="12.44140625" customWidth="1"/>
    <col min="1286" max="1286" width="13.44140625" customWidth="1"/>
    <col min="1287" max="1287" width="15.5546875" bestFit="1" customWidth="1"/>
    <col min="1288" max="1288" width="14.109375" bestFit="1" customWidth="1"/>
    <col min="1294" max="1294" width="19.109375" bestFit="1" customWidth="1"/>
    <col min="1538" max="1538" width="27.109375" customWidth="1"/>
    <col min="1539" max="1539" width="29.88671875" customWidth="1"/>
    <col min="1540" max="1540" width="15.109375" customWidth="1"/>
    <col min="1541" max="1541" width="12.44140625" customWidth="1"/>
    <col min="1542" max="1542" width="13.44140625" customWidth="1"/>
    <col min="1543" max="1543" width="15.5546875" bestFit="1" customWidth="1"/>
    <col min="1544" max="1544" width="14.109375" bestFit="1" customWidth="1"/>
    <col min="1550" max="1550" width="19.109375" bestFit="1" customWidth="1"/>
    <col min="1794" max="1794" width="27.109375" customWidth="1"/>
    <col min="1795" max="1795" width="29.88671875" customWidth="1"/>
    <col min="1796" max="1796" width="15.109375" customWidth="1"/>
    <col min="1797" max="1797" width="12.44140625" customWidth="1"/>
    <col min="1798" max="1798" width="13.44140625" customWidth="1"/>
    <col min="1799" max="1799" width="15.5546875" bestFit="1" customWidth="1"/>
    <col min="1800" max="1800" width="14.109375" bestFit="1" customWidth="1"/>
    <col min="1806" max="1806" width="19.109375" bestFit="1" customWidth="1"/>
    <col min="2050" max="2050" width="27.109375" customWidth="1"/>
    <col min="2051" max="2051" width="29.88671875" customWidth="1"/>
    <col min="2052" max="2052" width="15.109375" customWidth="1"/>
    <col min="2053" max="2053" width="12.44140625" customWidth="1"/>
    <col min="2054" max="2054" width="13.44140625" customWidth="1"/>
    <col min="2055" max="2055" width="15.5546875" bestFit="1" customWidth="1"/>
    <col min="2056" max="2056" width="14.109375" bestFit="1" customWidth="1"/>
    <col min="2062" max="2062" width="19.109375" bestFit="1" customWidth="1"/>
    <col min="2306" max="2306" width="27.109375" customWidth="1"/>
    <col min="2307" max="2307" width="29.88671875" customWidth="1"/>
    <col min="2308" max="2308" width="15.109375" customWidth="1"/>
    <col min="2309" max="2309" width="12.44140625" customWidth="1"/>
    <col min="2310" max="2310" width="13.44140625" customWidth="1"/>
    <col min="2311" max="2311" width="15.5546875" bestFit="1" customWidth="1"/>
    <col min="2312" max="2312" width="14.109375" bestFit="1" customWidth="1"/>
    <col min="2318" max="2318" width="19.109375" bestFit="1" customWidth="1"/>
    <col min="2562" max="2562" width="27.109375" customWidth="1"/>
    <col min="2563" max="2563" width="29.88671875" customWidth="1"/>
    <col min="2564" max="2564" width="15.109375" customWidth="1"/>
    <col min="2565" max="2565" width="12.44140625" customWidth="1"/>
    <col min="2566" max="2566" width="13.44140625" customWidth="1"/>
    <col min="2567" max="2567" width="15.5546875" bestFit="1" customWidth="1"/>
    <col min="2568" max="2568" width="14.109375" bestFit="1" customWidth="1"/>
    <col min="2574" max="2574" width="19.109375" bestFit="1" customWidth="1"/>
    <col min="2818" max="2818" width="27.109375" customWidth="1"/>
    <col min="2819" max="2819" width="29.88671875" customWidth="1"/>
    <col min="2820" max="2820" width="15.109375" customWidth="1"/>
    <col min="2821" max="2821" width="12.44140625" customWidth="1"/>
    <col min="2822" max="2822" width="13.44140625" customWidth="1"/>
    <col min="2823" max="2823" width="15.5546875" bestFit="1" customWidth="1"/>
    <col min="2824" max="2824" width="14.109375" bestFit="1" customWidth="1"/>
    <col min="2830" max="2830" width="19.109375" bestFit="1" customWidth="1"/>
    <col min="3074" max="3074" width="27.109375" customWidth="1"/>
    <col min="3075" max="3075" width="29.88671875" customWidth="1"/>
    <col min="3076" max="3076" width="15.109375" customWidth="1"/>
    <col min="3077" max="3077" width="12.44140625" customWidth="1"/>
    <col min="3078" max="3078" width="13.44140625" customWidth="1"/>
    <col min="3079" max="3079" width="15.5546875" bestFit="1" customWidth="1"/>
    <col min="3080" max="3080" width="14.109375" bestFit="1" customWidth="1"/>
    <col min="3086" max="3086" width="19.109375" bestFit="1" customWidth="1"/>
    <col min="3330" max="3330" width="27.109375" customWidth="1"/>
    <col min="3331" max="3331" width="29.88671875" customWidth="1"/>
    <col min="3332" max="3332" width="15.109375" customWidth="1"/>
    <col min="3333" max="3333" width="12.44140625" customWidth="1"/>
    <col min="3334" max="3334" width="13.44140625" customWidth="1"/>
    <col min="3335" max="3335" width="15.5546875" bestFit="1" customWidth="1"/>
    <col min="3336" max="3336" width="14.109375" bestFit="1" customWidth="1"/>
    <col min="3342" max="3342" width="19.109375" bestFit="1" customWidth="1"/>
    <col min="3586" max="3586" width="27.109375" customWidth="1"/>
    <col min="3587" max="3587" width="29.88671875" customWidth="1"/>
    <col min="3588" max="3588" width="15.109375" customWidth="1"/>
    <col min="3589" max="3589" width="12.44140625" customWidth="1"/>
    <col min="3590" max="3590" width="13.44140625" customWidth="1"/>
    <col min="3591" max="3591" width="15.5546875" bestFit="1" customWidth="1"/>
    <col min="3592" max="3592" width="14.109375" bestFit="1" customWidth="1"/>
    <col min="3598" max="3598" width="19.109375" bestFit="1" customWidth="1"/>
    <col min="3842" max="3842" width="27.109375" customWidth="1"/>
    <col min="3843" max="3843" width="29.88671875" customWidth="1"/>
    <col min="3844" max="3844" width="15.109375" customWidth="1"/>
    <col min="3845" max="3845" width="12.44140625" customWidth="1"/>
    <col min="3846" max="3846" width="13.44140625" customWidth="1"/>
    <col min="3847" max="3847" width="15.5546875" bestFit="1" customWidth="1"/>
    <col min="3848" max="3848" width="14.109375" bestFit="1" customWidth="1"/>
    <col min="3854" max="3854" width="19.109375" bestFit="1" customWidth="1"/>
    <col min="4098" max="4098" width="27.109375" customWidth="1"/>
    <col min="4099" max="4099" width="29.88671875" customWidth="1"/>
    <col min="4100" max="4100" width="15.109375" customWidth="1"/>
    <col min="4101" max="4101" width="12.44140625" customWidth="1"/>
    <col min="4102" max="4102" width="13.44140625" customWidth="1"/>
    <col min="4103" max="4103" width="15.5546875" bestFit="1" customWidth="1"/>
    <col min="4104" max="4104" width="14.109375" bestFit="1" customWidth="1"/>
    <col min="4110" max="4110" width="19.109375" bestFit="1" customWidth="1"/>
    <col min="4354" max="4354" width="27.109375" customWidth="1"/>
    <col min="4355" max="4355" width="29.88671875" customWidth="1"/>
    <col min="4356" max="4356" width="15.109375" customWidth="1"/>
    <col min="4357" max="4357" width="12.44140625" customWidth="1"/>
    <col min="4358" max="4358" width="13.44140625" customWidth="1"/>
    <col min="4359" max="4359" width="15.5546875" bestFit="1" customWidth="1"/>
    <col min="4360" max="4360" width="14.109375" bestFit="1" customWidth="1"/>
    <col min="4366" max="4366" width="19.109375" bestFit="1" customWidth="1"/>
    <col min="4610" max="4610" width="27.109375" customWidth="1"/>
    <col min="4611" max="4611" width="29.88671875" customWidth="1"/>
    <col min="4612" max="4612" width="15.109375" customWidth="1"/>
    <col min="4613" max="4613" width="12.44140625" customWidth="1"/>
    <col min="4614" max="4614" width="13.44140625" customWidth="1"/>
    <col min="4615" max="4615" width="15.5546875" bestFit="1" customWidth="1"/>
    <col min="4616" max="4616" width="14.109375" bestFit="1" customWidth="1"/>
    <col min="4622" max="4622" width="19.109375" bestFit="1" customWidth="1"/>
    <col min="4866" max="4866" width="27.109375" customWidth="1"/>
    <col min="4867" max="4867" width="29.88671875" customWidth="1"/>
    <col min="4868" max="4868" width="15.109375" customWidth="1"/>
    <col min="4869" max="4869" width="12.44140625" customWidth="1"/>
    <col min="4870" max="4870" width="13.44140625" customWidth="1"/>
    <col min="4871" max="4871" width="15.5546875" bestFit="1" customWidth="1"/>
    <col min="4872" max="4872" width="14.109375" bestFit="1" customWidth="1"/>
    <col min="4878" max="4878" width="19.109375" bestFit="1" customWidth="1"/>
    <col min="5122" max="5122" width="27.109375" customWidth="1"/>
    <col min="5123" max="5123" width="29.88671875" customWidth="1"/>
    <col min="5124" max="5124" width="15.109375" customWidth="1"/>
    <col min="5125" max="5125" width="12.44140625" customWidth="1"/>
    <col min="5126" max="5126" width="13.44140625" customWidth="1"/>
    <col min="5127" max="5127" width="15.5546875" bestFit="1" customWidth="1"/>
    <col min="5128" max="5128" width="14.109375" bestFit="1" customWidth="1"/>
    <col min="5134" max="5134" width="19.109375" bestFit="1" customWidth="1"/>
    <col min="5378" max="5378" width="27.109375" customWidth="1"/>
    <col min="5379" max="5379" width="29.88671875" customWidth="1"/>
    <col min="5380" max="5380" width="15.109375" customWidth="1"/>
    <col min="5381" max="5381" width="12.44140625" customWidth="1"/>
    <col min="5382" max="5382" width="13.44140625" customWidth="1"/>
    <col min="5383" max="5383" width="15.5546875" bestFit="1" customWidth="1"/>
    <col min="5384" max="5384" width="14.109375" bestFit="1" customWidth="1"/>
    <col min="5390" max="5390" width="19.109375" bestFit="1" customWidth="1"/>
    <col min="5634" max="5634" width="27.109375" customWidth="1"/>
    <col min="5635" max="5635" width="29.88671875" customWidth="1"/>
    <col min="5636" max="5636" width="15.109375" customWidth="1"/>
    <col min="5637" max="5637" width="12.44140625" customWidth="1"/>
    <col min="5638" max="5638" width="13.44140625" customWidth="1"/>
    <col min="5639" max="5639" width="15.5546875" bestFit="1" customWidth="1"/>
    <col min="5640" max="5640" width="14.109375" bestFit="1" customWidth="1"/>
    <col min="5646" max="5646" width="19.109375" bestFit="1" customWidth="1"/>
    <col min="5890" max="5890" width="27.109375" customWidth="1"/>
    <col min="5891" max="5891" width="29.88671875" customWidth="1"/>
    <col min="5892" max="5892" width="15.109375" customWidth="1"/>
    <col min="5893" max="5893" width="12.44140625" customWidth="1"/>
    <col min="5894" max="5894" width="13.44140625" customWidth="1"/>
    <col min="5895" max="5895" width="15.5546875" bestFit="1" customWidth="1"/>
    <col min="5896" max="5896" width="14.109375" bestFit="1" customWidth="1"/>
    <col min="5902" max="5902" width="19.109375" bestFit="1" customWidth="1"/>
    <col min="6146" max="6146" width="27.109375" customWidth="1"/>
    <col min="6147" max="6147" width="29.88671875" customWidth="1"/>
    <col min="6148" max="6148" width="15.109375" customWidth="1"/>
    <col min="6149" max="6149" width="12.44140625" customWidth="1"/>
    <col min="6150" max="6150" width="13.44140625" customWidth="1"/>
    <col min="6151" max="6151" width="15.5546875" bestFit="1" customWidth="1"/>
    <col min="6152" max="6152" width="14.109375" bestFit="1" customWidth="1"/>
    <col min="6158" max="6158" width="19.109375" bestFit="1" customWidth="1"/>
    <col min="6402" max="6402" width="27.109375" customWidth="1"/>
    <col min="6403" max="6403" width="29.88671875" customWidth="1"/>
    <col min="6404" max="6404" width="15.109375" customWidth="1"/>
    <col min="6405" max="6405" width="12.44140625" customWidth="1"/>
    <col min="6406" max="6406" width="13.44140625" customWidth="1"/>
    <col min="6407" max="6407" width="15.5546875" bestFit="1" customWidth="1"/>
    <col min="6408" max="6408" width="14.109375" bestFit="1" customWidth="1"/>
    <col min="6414" max="6414" width="19.109375" bestFit="1" customWidth="1"/>
    <col min="6658" max="6658" width="27.109375" customWidth="1"/>
    <col min="6659" max="6659" width="29.88671875" customWidth="1"/>
    <col min="6660" max="6660" width="15.109375" customWidth="1"/>
    <col min="6661" max="6661" width="12.44140625" customWidth="1"/>
    <col min="6662" max="6662" width="13.44140625" customWidth="1"/>
    <col min="6663" max="6663" width="15.5546875" bestFit="1" customWidth="1"/>
    <col min="6664" max="6664" width="14.109375" bestFit="1" customWidth="1"/>
    <col min="6670" max="6670" width="19.109375" bestFit="1" customWidth="1"/>
    <col min="6914" max="6914" width="27.109375" customWidth="1"/>
    <col min="6915" max="6915" width="29.88671875" customWidth="1"/>
    <col min="6916" max="6916" width="15.109375" customWidth="1"/>
    <col min="6917" max="6917" width="12.44140625" customWidth="1"/>
    <col min="6918" max="6918" width="13.44140625" customWidth="1"/>
    <col min="6919" max="6919" width="15.5546875" bestFit="1" customWidth="1"/>
    <col min="6920" max="6920" width="14.109375" bestFit="1" customWidth="1"/>
    <col min="6926" max="6926" width="19.109375" bestFit="1" customWidth="1"/>
    <col min="7170" max="7170" width="27.109375" customWidth="1"/>
    <col min="7171" max="7171" width="29.88671875" customWidth="1"/>
    <col min="7172" max="7172" width="15.109375" customWidth="1"/>
    <col min="7173" max="7173" width="12.44140625" customWidth="1"/>
    <col min="7174" max="7174" width="13.44140625" customWidth="1"/>
    <col min="7175" max="7175" width="15.5546875" bestFit="1" customWidth="1"/>
    <col min="7176" max="7176" width="14.109375" bestFit="1" customWidth="1"/>
    <col min="7182" max="7182" width="19.109375" bestFit="1" customWidth="1"/>
    <col min="7426" max="7426" width="27.109375" customWidth="1"/>
    <col min="7427" max="7427" width="29.88671875" customWidth="1"/>
    <col min="7428" max="7428" width="15.109375" customWidth="1"/>
    <col min="7429" max="7429" width="12.44140625" customWidth="1"/>
    <col min="7430" max="7430" width="13.44140625" customWidth="1"/>
    <col min="7431" max="7431" width="15.5546875" bestFit="1" customWidth="1"/>
    <col min="7432" max="7432" width="14.109375" bestFit="1" customWidth="1"/>
    <col min="7438" max="7438" width="19.109375" bestFit="1" customWidth="1"/>
    <col min="7682" max="7682" width="27.109375" customWidth="1"/>
    <col min="7683" max="7683" width="29.88671875" customWidth="1"/>
    <col min="7684" max="7684" width="15.109375" customWidth="1"/>
    <col min="7685" max="7685" width="12.44140625" customWidth="1"/>
    <col min="7686" max="7686" width="13.44140625" customWidth="1"/>
    <col min="7687" max="7687" width="15.5546875" bestFit="1" customWidth="1"/>
    <col min="7688" max="7688" width="14.109375" bestFit="1" customWidth="1"/>
    <col min="7694" max="7694" width="19.109375" bestFit="1" customWidth="1"/>
    <col min="7938" max="7938" width="27.109375" customWidth="1"/>
    <col min="7939" max="7939" width="29.88671875" customWidth="1"/>
    <col min="7940" max="7940" width="15.109375" customWidth="1"/>
    <col min="7941" max="7941" width="12.44140625" customWidth="1"/>
    <col min="7942" max="7942" width="13.44140625" customWidth="1"/>
    <col min="7943" max="7943" width="15.5546875" bestFit="1" customWidth="1"/>
    <col min="7944" max="7944" width="14.109375" bestFit="1" customWidth="1"/>
    <col min="7950" max="7950" width="19.109375" bestFit="1" customWidth="1"/>
    <col min="8194" max="8194" width="27.109375" customWidth="1"/>
    <col min="8195" max="8195" width="29.88671875" customWidth="1"/>
    <col min="8196" max="8196" width="15.109375" customWidth="1"/>
    <col min="8197" max="8197" width="12.44140625" customWidth="1"/>
    <col min="8198" max="8198" width="13.44140625" customWidth="1"/>
    <col min="8199" max="8199" width="15.5546875" bestFit="1" customWidth="1"/>
    <col min="8200" max="8200" width="14.109375" bestFit="1" customWidth="1"/>
    <col min="8206" max="8206" width="19.109375" bestFit="1" customWidth="1"/>
    <col min="8450" max="8450" width="27.109375" customWidth="1"/>
    <col min="8451" max="8451" width="29.88671875" customWidth="1"/>
    <col min="8452" max="8452" width="15.109375" customWidth="1"/>
    <col min="8453" max="8453" width="12.44140625" customWidth="1"/>
    <col min="8454" max="8454" width="13.44140625" customWidth="1"/>
    <col min="8455" max="8455" width="15.5546875" bestFit="1" customWidth="1"/>
    <col min="8456" max="8456" width="14.109375" bestFit="1" customWidth="1"/>
    <col min="8462" max="8462" width="19.109375" bestFit="1" customWidth="1"/>
    <col min="8706" max="8706" width="27.109375" customWidth="1"/>
    <col min="8707" max="8707" width="29.88671875" customWidth="1"/>
    <col min="8708" max="8708" width="15.109375" customWidth="1"/>
    <col min="8709" max="8709" width="12.44140625" customWidth="1"/>
    <col min="8710" max="8710" width="13.44140625" customWidth="1"/>
    <col min="8711" max="8711" width="15.5546875" bestFit="1" customWidth="1"/>
    <col min="8712" max="8712" width="14.109375" bestFit="1" customWidth="1"/>
    <col min="8718" max="8718" width="19.109375" bestFit="1" customWidth="1"/>
    <col min="8962" max="8962" width="27.109375" customWidth="1"/>
    <col min="8963" max="8963" width="29.88671875" customWidth="1"/>
    <col min="8964" max="8964" width="15.109375" customWidth="1"/>
    <col min="8965" max="8965" width="12.44140625" customWidth="1"/>
    <col min="8966" max="8966" width="13.44140625" customWidth="1"/>
    <col min="8967" max="8967" width="15.5546875" bestFit="1" customWidth="1"/>
    <col min="8968" max="8968" width="14.109375" bestFit="1" customWidth="1"/>
    <col min="8974" max="8974" width="19.109375" bestFit="1" customWidth="1"/>
    <col min="9218" max="9218" width="27.109375" customWidth="1"/>
    <col min="9219" max="9219" width="29.88671875" customWidth="1"/>
    <col min="9220" max="9220" width="15.109375" customWidth="1"/>
    <col min="9221" max="9221" width="12.44140625" customWidth="1"/>
    <col min="9222" max="9222" width="13.44140625" customWidth="1"/>
    <col min="9223" max="9223" width="15.5546875" bestFit="1" customWidth="1"/>
    <col min="9224" max="9224" width="14.109375" bestFit="1" customWidth="1"/>
    <col min="9230" max="9230" width="19.109375" bestFit="1" customWidth="1"/>
    <col min="9474" max="9474" width="27.109375" customWidth="1"/>
    <col min="9475" max="9475" width="29.88671875" customWidth="1"/>
    <col min="9476" max="9476" width="15.109375" customWidth="1"/>
    <col min="9477" max="9477" width="12.44140625" customWidth="1"/>
    <col min="9478" max="9478" width="13.44140625" customWidth="1"/>
    <col min="9479" max="9479" width="15.5546875" bestFit="1" customWidth="1"/>
    <col min="9480" max="9480" width="14.109375" bestFit="1" customWidth="1"/>
    <col min="9486" max="9486" width="19.109375" bestFit="1" customWidth="1"/>
    <col min="9730" max="9730" width="27.109375" customWidth="1"/>
    <col min="9731" max="9731" width="29.88671875" customWidth="1"/>
    <col min="9732" max="9732" width="15.109375" customWidth="1"/>
    <col min="9733" max="9733" width="12.44140625" customWidth="1"/>
    <col min="9734" max="9734" width="13.44140625" customWidth="1"/>
    <col min="9735" max="9735" width="15.5546875" bestFit="1" customWidth="1"/>
    <col min="9736" max="9736" width="14.109375" bestFit="1" customWidth="1"/>
    <col min="9742" max="9742" width="19.109375" bestFit="1" customWidth="1"/>
    <col min="9986" max="9986" width="27.109375" customWidth="1"/>
    <col min="9987" max="9987" width="29.88671875" customWidth="1"/>
    <col min="9988" max="9988" width="15.109375" customWidth="1"/>
    <col min="9989" max="9989" width="12.44140625" customWidth="1"/>
    <col min="9990" max="9990" width="13.44140625" customWidth="1"/>
    <col min="9991" max="9991" width="15.5546875" bestFit="1" customWidth="1"/>
    <col min="9992" max="9992" width="14.109375" bestFit="1" customWidth="1"/>
    <col min="9998" max="9998" width="19.109375" bestFit="1" customWidth="1"/>
    <col min="10242" max="10242" width="27.109375" customWidth="1"/>
    <col min="10243" max="10243" width="29.88671875" customWidth="1"/>
    <col min="10244" max="10244" width="15.109375" customWidth="1"/>
    <col min="10245" max="10245" width="12.44140625" customWidth="1"/>
    <col min="10246" max="10246" width="13.44140625" customWidth="1"/>
    <col min="10247" max="10247" width="15.5546875" bestFit="1" customWidth="1"/>
    <col min="10248" max="10248" width="14.109375" bestFit="1" customWidth="1"/>
    <col min="10254" max="10254" width="19.109375" bestFit="1" customWidth="1"/>
    <col min="10498" max="10498" width="27.109375" customWidth="1"/>
    <col min="10499" max="10499" width="29.88671875" customWidth="1"/>
    <col min="10500" max="10500" width="15.109375" customWidth="1"/>
    <col min="10501" max="10501" width="12.44140625" customWidth="1"/>
    <col min="10502" max="10502" width="13.44140625" customWidth="1"/>
    <col min="10503" max="10503" width="15.5546875" bestFit="1" customWidth="1"/>
    <col min="10504" max="10504" width="14.109375" bestFit="1" customWidth="1"/>
    <col min="10510" max="10510" width="19.109375" bestFit="1" customWidth="1"/>
    <col min="10754" max="10754" width="27.109375" customWidth="1"/>
    <col min="10755" max="10755" width="29.88671875" customWidth="1"/>
    <col min="10756" max="10756" width="15.109375" customWidth="1"/>
    <col min="10757" max="10757" width="12.44140625" customWidth="1"/>
    <col min="10758" max="10758" width="13.44140625" customWidth="1"/>
    <col min="10759" max="10759" width="15.5546875" bestFit="1" customWidth="1"/>
    <col min="10760" max="10760" width="14.109375" bestFit="1" customWidth="1"/>
    <col min="10766" max="10766" width="19.109375" bestFit="1" customWidth="1"/>
    <col min="11010" max="11010" width="27.109375" customWidth="1"/>
    <col min="11011" max="11011" width="29.88671875" customWidth="1"/>
    <col min="11012" max="11012" width="15.109375" customWidth="1"/>
    <col min="11013" max="11013" width="12.44140625" customWidth="1"/>
    <col min="11014" max="11014" width="13.44140625" customWidth="1"/>
    <col min="11015" max="11015" width="15.5546875" bestFit="1" customWidth="1"/>
    <col min="11016" max="11016" width="14.109375" bestFit="1" customWidth="1"/>
    <col min="11022" max="11022" width="19.109375" bestFit="1" customWidth="1"/>
    <col min="11266" max="11266" width="27.109375" customWidth="1"/>
    <col min="11267" max="11267" width="29.88671875" customWidth="1"/>
    <col min="11268" max="11268" width="15.109375" customWidth="1"/>
    <col min="11269" max="11269" width="12.44140625" customWidth="1"/>
    <col min="11270" max="11270" width="13.44140625" customWidth="1"/>
    <col min="11271" max="11271" width="15.5546875" bestFit="1" customWidth="1"/>
    <col min="11272" max="11272" width="14.109375" bestFit="1" customWidth="1"/>
    <col min="11278" max="11278" width="19.109375" bestFit="1" customWidth="1"/>
    <col min="11522" max="11522" width="27.109375" customWidth="1"/>
    <col min="11523" max="11523" width="29.88671875" customWidth="1"/>
    <col min="11524" max="11524" width="15.109375" customWidth="1"/>
    <col min="11525" max="11525" width="12.44140625" customWidth="1"/>
    <col min="11526" max="11526" width="13.44140625" customWidth="1"/>
    <col min="11527" max="11527" width="15.5546875" bestFit="1" customWidth="1"/>
    <col min="11528" max="11528" width="14.109375" bestFit="1" customWidth="1"/>
    <col min="11534" max="11534" width="19.109375" bestFit="1" customWidth="1"/>
    <col min="11778" max="11778" width="27.109375" customWidth="1"/>
    <col min="11779" max="11779" width="29.88671875" customWidth="1"/>
    <col min="11780" max="11780" width="15.109375" customWidth="1"/>
    <col min="11781" max="11781" width="12.44140625" customWidth="1"/>
    <col min="11782" max="11782" width="13.44140625" customWidth="1"/>
    <col min="11783" max="11783" width="15.5546875" bestFit="1" customWidth="1"/>
    <col min="11784" max="11784" width="14.109375" bestFit="1" customWidth="1"/>
    <col min="11790" max="11790" width="19.109375" bestFit="1" customWidth="1"/>
    <col min="12034" max="12034" width="27.109375" customWidth="1"/>
    <col min="12035" max="12035" width="29.88671875" customWidth="1"/>
    <col min="12036" max="12036" width="15.109375" customWidth="1"/>
    <col min="12037" max="12037" width="12.44140625" customWidth="1"/>
    <col min="12038" max="12038" width="13.44140625" customWidth="1"/>
    <col min="12039" max="12039" width="15.5546875" bestFit="1" customWidth="1"/>
    <col min="12040" max="12040" width="14.109375" bestFit="1" customWidth="1"/>
    <col min="12046" max="12046" width="19.109375" bestFit="1" customWidth="1"/>
    <col min="12290" max="12290" width="27.109375" customWidth="1"/>
    <col min="12291" max="12291" width="29.88671875" customWidth="1"/>
    <col min="12292" max="12292" width="15.109375" customWidth="1"/>
    <col min="12293" max="12293" width="12.44140625" customWidth="1"/>
    <col min="12294" max="12294" width="13.44140625" customWidth="1"/>
    <col min="12295" max="12295" width="15.5546875" bestFit="1" customWidth="1"/>
    <col min="12296" max="12296" width="14.109375" bestFit="1" customWidth="1"/>
    <col min="12302" max="12302" width="19.109375" bestFit="1" customWidth="1"/>
    <col min="12546" max="12546" width="27.109375" customWidth="1"/>
    <col min="12547" max="12547" width="29.88671875" customWidth="1"/>
    <col min="12548" max="12548" width="15.109375" customWidth="1"/>
    <col min="12549" max="12549" width="12.44140625" customWidth="1"/>
    <col min="12550" max="12550" width="13.44140625" customWidth="1"/>
    <col min="12551" max="12551" width="15.5546875" bestFit="1" customWidth="1"/>
    <col min="12552" max="12552" width="14.109375" bestFit="1" customWidth="1"/>
    <col min="12558" max="12558" width="19.109375" bestFit="1" customWidth="1"/>
    <col min="12802" max="12802" width="27.109375" customWidth="1"/>
    <col min="12803" max="12803" width="29.88671875" customWidth="1"/>
    <col min="12804" max="12804" width="15.109375" customWidth="1"/>
    <col min="12805" max="12805" width="12.44140625" customWidth="1"/>
    <col min="12806" max="12806" width="13.44140625" customWidth="1"/>
    <col min="12807" max="12807" width="15.5546875" bestFit="1" customWidth="1"/>
    <col min="12808" max="12808" width="14.109375" bestFit="1" customWidth="1"/>
    <col min="12814" max="12814" width="19.109375" bestFit="1" customWidth="1"/>
    <col min="13058" max="13058" width="27.109375" customWidth="1"/>
    <col min="13059" max="13059" width="29.88671875" customWidth="1"/>
    <col min="13060" max="13060" width="15.109375" customWidth="1"/>
    <col min="13061" max="13061" width="12.44140625" customWidth="1"/>
    <col min="13062" max="13062" width="13.44140625" customWidth="1"/>
    <col min="13063" max="13063" width="15.5546875" bestFit="1" customWidth="1"/>
    <col min="13064" max="13064" width="14.109375" bestFit="1" customWidth="1"/>
    <col min="13070" max="13070" width="19.109375" bestFit="1" customWidth="1"/>
    <col min="13314" max="13314" width="27.109375" customWidth="1"/>
    <col min="13315" max="13315" width="29.88671875" customWidth="1"/>
    <col min="13316" max="13316" width="15.109375" customWidth="1"/>
    <col min="13317" max="13317" width="12.44140625" customWidth="1"/>
    <col min="13318" max="13318" width="13.44140625" customWidth="1"/>
    <col min="13319" max="13319" width="15.5546875" bestFit="1" customWidth="1"/>
    <col min="13320" max="13320" width="14.109375" bestFit="1" customWidth="1"/>
    <col min="13326" max="13326" width="19.109375" bestFit="1" customWidth="1"/>
    <col min="13570" max="13570" width="27.109375" customWidth="1"/>
    <col min="13571" max="13571" width="29.88671875" customWidth="1"/>
    <col min="13572" max="13572" width="15.109375" customWidth="1"/>
    <col min="13573" max="13573" width="12.44140625" customWidth="1"/>
    <col min="13574" max="13574" width="13.44140625" customWidth="1"/>
    <col min="13575" max="13575" width="15.5546875" bestFit="1" customWidth="1"/>
    <col min="13576" max="13576" width="14.109375" bestFit="1" customWidth="1"/>
    <col min="13582" max="13582" width="19.109375" bestFit="1" customWidth="1"/>
    <col min="13826" max="13826" width="27.109375" customWidth="1"/>
    <col min="13827" max="13827" width="29.88671875" customWidth="1"/>
    <col min="13828" max="13828" width="15.109375" customWidth="1"/>
    <col min="13829" max="13829" width="12.44140625" customWidth="1"/>
    <col min="13830" max="13830" width="13.44140625" customWidth="1"/>
    <col min="13831" max="13831" width="15.5546875" bestFit="1" customWidth="1"/>
    <col min="13832" max="13832" width="14.109375" bestFit="1" customWidth="1"/>
    <col min="13838" max="13838" width="19.109375" bestFit="1" customWidth="1"/>
    <col min="14082" max="14082" width="27.109375" customWidth="1"/>
    <col min="14083" max="14083" width="29.88671875" customWidth="1"/>
    <col min="14084" max="14084" width="15.109375" customWidth="1"/>
    <col min="14085" max="14085" width="12.44140625" customWidth="1"/>
    <col min="14086" max="14086" width="13.44140625" customWidth="1"/>
    <col min="14087" max="14087" width="15.5546875" bestFit="1" customWidth="1"/>
    <col min="14088" max="14088" width="14.109375" bestFit="1" customWidth="1"/>
    <col min="14094" max="14094" width="19.109375" bestFit="1" customWidth="1"/>
    <col min="14338" max="14338" width="27.109375" customWidth="1"/>
    <col min="14339" max="14339" width="29.88671875" customWidth="1"/>
    <col min="14340" max="14340" width="15.109375" customWidth="1"/>
    <col min="14341" max="14341" width="12.44140625" customWidth="1"/>
    <col min="14342" max="14342" width="13.44140625" customWidth="1"/>
    <col min="14343" max="14343" width="15.5546875" bestFit="1" customWidth="1"/>
    <col min="14344" max="14344" width="14.109375" bestFit="1" customWidth="1"/>
    <col min="14350" max="14350" width="19.109375" bestFit="1" customWidth="1"/>
    <col min="14594" max="14594" width="27.109375" customWidth="1"/>
    <col min="14595" max="14595" width="29.88671875" customWidth="1"/>
    <col min="14596" max="14596" width="15.109375" customWidth="1"/>
    <col min="14597" max="14597" width="12.44140625" customWidth="1"/>
    <col min="14598" max="14598" width="13.44140625" customWidth="1"/>
    <col min="14599" max="14599" width="15.5546875" bestFit="1" customWidth="1"/>
    <col min="14600" max="14600" width="14.109375" bestFit="1" customWidth="1"/>
    <col min="14606" max="14606" width="19.109375" bestFit="1" customWidth="1"/>
    <col min="14850" max="14850" width="27.109375" customWidth="1"/>
    <col min="14851" max="14851" width="29.88671875" customWidth="1"/>
    <col min="14852" max="14852" width="15.109375" customWidth="1"/>
    <col min="14853" max="14853" width="12.44140625" customWidth="1"/>
    <col min="14854" max="14854" width="13.44140625" customWidth="1"/>
    <col min="14855" max="14855" width="15.5546875" bestFit="1" customWidth="1"/>
    <col min="14856" max="14856" width="14.109375" bestFit="1" customWidth="1"/>
    <col min="14862" max="14862" width="19.109375" bestFit="1" customWidth="1"/>
    <col min="15106" max="15106" width="27.109375" customWidth="1"/>
    <col min="15107" max="15107" width="29.88671875" customWidth="1"/>
    <col min="15108" max="15108" width="15.109375" customWidth="1"/>
    <col min="15109" max="15109" width="12.44140625" customWidth="1"/>
    <col min="15110" max="15110" width="13.44140625" customWidth="1"/>
    <col min="15111" max="15111" width="15.5546875" bestFit="1" customWidth="1"/>
    <col min="15112" max="15112" width="14.109375" bestFit="1" customWidth="1"/>
    <col min="15118" max="15118" width="19.109375" bestFit="1" customWidth="1"/>
    <col min="15362" max="15362" width="27.109375" customWidth="1"/>
    <col min="15363" max="15363" width="29.88671875" customWidth="1"/>
    <col min="15364" max="15364" width="15.109375" customWidth="1"/>
    <col min="15365" max="15365" width="12.44140625" customWidth="1"/>
    <col min="15366" max="15366" width="13.44140625" customWidth="1"/>
    <col min="15367" max="15367" width="15.5546875" bestFit="1" customWidth="1"/>
    <col min="15368" max="15368" width="14.109375" bestFit="1" customWidth="1"/>
    <col min="15374" max="15374" width="19.109375" bestFit="1" customWidth="1"/>
    <col min="15618" max="15618" width="27.109375" customWidth="1"/>
    <col min="15619" max="15619" width="29.88671875" customWidth="1"/>
    <col min="15620" max="15620" width="15.109375" customWidth="1"/>
    <col min="15621" max="15621" width="12.44140625" customWidth="1"/>
    <col min="15622" max="15622" width="13.44140625" customWidth="1"/>
    <col min="15623" max="15623" width="15.5546875" bestFit="1" customWidth="1"/>
    <col min="15624" max="15624" width="14.109375" bestFit="1" customWidth="1"/>
    <col min="15630" max="15630" width="19.109375" bestFit="1" customWidth="1"/>
    <col min="15874" max="15874" width="27.109375" customWidth="1"/>
    <col min="15875" max="15875" width="29.88671875" customWidth="1"/>
    <col min="15876" max="15876" width="15.109375" customWidth="1"/>
    <col min="15877" max="15877" width="12.44140625" customWidth="1"/>
    <col min="15878" max="15878" width="13.44140625" customWidth="1"/>
    <col min="15879" max="15879" width="15.5546875" bestFit="1" customWidth="1"/>
    <col min="15880" max="15880" width="14.109375" bestFit="1" customWidth="1"/>
    <col min="15886" max="15886" width="19.109375" bestFit="1" customWidth="1"/>
    <col min="16130" max="16130" width="27.109375" customWidth="1"/>
    <col min="16131" max="16131" width="29.88671875" customWidth="1"/>
    <col min="16132" max="16132" width="15.109375" customWidth="1"/>
    <col min="16133" max="16133" width="12.44140625" customWidth="1"/>
    <col min="16134" max="16134" width="13.44140625" customWidth="1"/>
    <col min="16135" max="16135" width="15.5546875" bestFit="1" customWidth="1"/>
    <col min="16136" max="16136" width="14.109375" bestFit="1" customWidth="1"/>
    <col min="16142" max="16142" width="19.109375" bestFit="1" customWidth="1"/>
  </cols>
  <sheetData>
    <row r="1" spans="1:12" ht="31.8" x14ac:dyDescent="0.5">
      <c r="B1" s="340"/>
      <c r="C1" s="340"/>
      <c r="D1" s="340"/>
      <c r="E1" s="340"/>
      <c r="F1" s="340"/>
      <c r="G1" s="340"/>
      <c r="H1" s="340"/>
      <c r="I1" s="340"/>
      <c r="J1" s="340"/>
      <c r="K1" s="340"/>
      <c r="L1" s="340"/>
    </row>
    <row r="2" spans="1:12" x14ac:dyDescent="0.25">
      <c r="B2" s="341" t="s">
        <v>111</v>
      </c>
      <c r="C2" s="341"/>
      <c r="D2" s="341"/>
      <c r="E2" s="341"/>
      <c r="F2" s="341"/>
      <c r="G2" s="341"/>
      <c r="H2" s="341"/>
      <c r="I2" s="341"/>
      <c r="J2" s="341"/>
      <c r="K2" s="341"/>
      <c r="L2" s="341"/>
    </row>
    <row r="3" spans="1:12" ht="13.8" thickBot="1" x14ac:dyDescent="0.3">
      <c r="B3" s="106"/>
      <c r="C3" s="106"/>
      <c r="D3" s="106"/>
      <c r="E3" s="106"/>
      <c r="F3" s="106"/>
      <c r="G3" s="106"/>
      <c r="H3" s="106"/>
      <c r="I3" s="106"/>
      <c r="J3" s="106"/>
    </row>
    <row r="4" spans="1:12" ht="24.75" customHeight="1" thickTop="1" x14ac:dyDescent="0.25">
      <c r="A4" s="342" t="s">
        <v>112</v>
      </c>
      <c r="B4" s="342" t="s">
        <v>113</v>
      </c>
      <c r="C4" s="344" t="s">
        <v>114</v>
      </c>
      <c r="D4" s="108" t="s">
        <v>115</v>
      </c>
      <c r="E4" s="346" t="s">
        <v>116</v>
      </c>
      <c r="F4" s="347"/>
      <c r="G4" s="347"/>
      <c r="H4" s="347"/>
      <c r="I4" s="347"/>
      <c r="J4" s="109" t="s">
        <v>117</v>
      </c>
      <c r="K4" s="110" t="s">
        <v>118</v>
      </c>
      <c r="L4" s="111" t="s">
        <v>119</v>
      </c>
    </row>
    <row r="5" spans="1:12" ht="15.6" x14ac:dyDescent="0.3">
      <c r="A5" s="343"/>
      <c r="B5" s="343"/>
      <c r="C5" s="345"/>
      <c r="D5" s="112" t="s">
        <v>120</v>
      </c>
      <c r="E5" s="113" t="s">
        <v>121</v>
      </c>
      <c r="F5" s="114" t="s">
        <v>122</v>
      </c>
      <c r="G5" s="114" t="s">
        <v>123</v>
      </c>
      <c r="H5" s="115" t="s">
        <v>124</v>
      </c>
      <c r="I5" s="116" t="s">
        <v>125</v>
      </c>
      <c r="J5" s="117" t="s">
        <v>126</v>
      </c>
      <c r="K5" s="118" t="s">
        <v>120</v>
      </c>
      <c r="L5" s="119" t="s">
        <v>120</v>
      </c>
    </row>
    <row r="6" spans="1:12" ht="15" x14ac:dyDescent="0.25">
      <c r="A6" s="348" t="s">
        <v>127</v>
      </c>
      <c r="B6" s="351" t="s">
        <v>128</v>
      </c>
      <c r="C6" s="120" t="s">
        <v>129</v>
      </c>
      <c r="D6" s="121" t="e">
        <f>+#REF!</f>
        <v>#REF!</v>
      </c>
      <c r="F6" s="123"/>
      <c r="G6" s="214">
        <f>+Feuil3!F5</f>
        <v>474.94192000000004</v>
      </c>
      <c r="H6" s="123"/>
      <c r="I6" s="123"/>
      <c r="J6" s="216" t="e">
        <f>+D6*7/20</f>
        <v>#REF!</v>
      </c>
      <c r="K6" s="217" t="e">
        <f>+D6*0.4</f>
        <v>#REF!</v>
      </c>
      <c r="L6" s="218" t="e">
        <f>+D6*0.8</f>
        <v>#REF!</v>
      </c>
    </row>
    <row r="7" spans="1:12" ht="15" x14ac:dyDescent="0.25">
      <c r="A7" s="349"/>
      <c r="B7" s="352"/>
      <c r="C7" s="127" t="s">
        <v>153</v>
      </c>
      <c r="D7" s="128" t="e">
        <f>+#REF!</f>
        <v>#REF!</v>
      </c>
      <c r="E7" s="213">
        <f>7.45+142.6+373.84</f>
        <v>523.89</v>
      </c>
      <c r="F7" s="130">
        <f>17.2+96.3</f>
        <v>113.5</v>
      </c>
      <c r="G7" s="130">
        <f>218+1039</f>
        <v>1257</v>
      </c>
      <c r="H7" s="130"/>
      <c r="I7" s="131"/>
      <c r="J7" s="216" t="e">
        <f>+D7*7/20</f>
        <v>#REF!</v>
      </c>
      <c r="K7" s="217" t="e">
        <f t="shared" ref="K7:K9" si="0">+D7*0.4</f>
        <v>#REF!</v>
      </c>
      <c r="L7" s="218" t="e">
        <f t="shared" ref="L7:L9" si="1">+D7*0.8</f>
        <v>#REF!</v>
      </c>
    </row>
    <row r="8" spans="1:12" ht="14.25" customHeight="1" x14ac:dyDescent="0.25">
      <c r="A8" s="349"/>
      <c r="B8" s="352"/>
      <c r="C8" s="127" t="s">
        <v>131</v>
      </c>
      <c r="D8" s="201" t="e">
        <f>+#REF!</f>
        <v>#REF!</v>
      </c>
      <c r="E8" s="213">
        <f>+Feuil3!D5</f>
        <v>94.199040000000011</v>
      </c>
      <c r="F8" s="134"/>
      <c r="G8" s="134"/>
      <c r="H8" s="130">
        <f>100*2.02*4*0.888</f>
        <v>717.50400000000002</v>
      </c>
      <c r="I8" s="135"/>
      <c r="J8" s="216" t="e">
        <f t="shared" ref="J8:J9" si="2">+D8*7/20</f>
        <v>#REF!</v>
      </c>
      <c r="K8" s="217" t="e">
        <f t="shared" si="0"/>
        <v>#REF!</v>
      </c>
      <c r="L8" s="218" t="e">
        <f t="shared" si="1"/>
        <v>#REF!</v>
      </c>
    </row>
    <row r="9" spans="1:12" ht="15" x14ac:dyDescent="0.25">
      <c r="A9" s="349"/>
      <c r="B9" s="352"/>
      <c r="C9" s="120" t="s">
        <v>145</v>
      </c>
      <c r="D9" s="202" t="e">
        <f>+#REF!</f>
        <v>#REF!</v>
      </c>
      <c r="E9" s="198"/>
      <c r="F9" s="152">
        <v>2398.75</v>
      </c>
      <c r="G9" s="152" t="e">
        <f>+D9*30</f>
        <v>#REF!</v>
      </c>
      <c r="H9" s="199"/>
      <c r="I9" s="200"/>
      <c r="J9" s="216" t="e">
        <f t="shared" si="2"/>
        <v>#REF!</v>
      </c>
      <c r="K9" s="217" t="e">
        <f t="shared" si="0"/>
        <v>#REF!</v>
      </c>
      <c r="L9" s="218" t="e">
        <f t="shared" si="1"/>
        <v>#REF!</v>
      </c>
    </row>
    <row r="10" spans="1:12" s="91" customFormat="1" ht="30" customHeight="1" x14ac:dyDescent="0.25">
      <c r="A10" s="349"/>
      <c r="B10" s="352"/>
      <c r="C10" s="137" t="s">
        <v>132</v>
      </c>
      <c r="D10" s="138"/>
      <c r="E10" s="139">
        <f>SUM(E6:E9)</f>
        <v>618.08903999999995</v>
      </c>
      <c r="F10" s="140">
        <f>SUM(F6:F9)</f>
        <v>2512.25</v>
      </c>
      <c r="G10" s="140" t="e">
        <f>SUM(G6:G9)</f>
        <v>#REF!</v>
      </c>
      <c r="H10" s="140">
        <f>SUM(H6:H9)</f>
        <v>717.50400000000002</v>
      </c>
      <c r="I10" s="140"/>
      <c r="J10" s="141" t="e">
        <f>SUM(J6:J9)</f>
        <v>#REF!</v>
      </c>
      <c r="K10" s="140" t="e">
        <f>SUM(K6:K9)</f>
        <v>#REF!</v>
      </c>
      <c r="L10" s="142" t="e">
        <f>SUM(L6:L9)</f>
        <v>#REF!</v>
      </c>
    </row>
    <row r="11" spans="1:12" s="91" customFormat="1" ht="30" customHeight="1" x14ac:dyDescent="0.25">
      <c r="A11" s="349"/>
      <c r="B11" s="353"/>
      <c r="C11" s="143" t="s">
        <v>133</v>
      </c>
      <c r="D11" s="144"/>
      <c r="E11" s="145">
        <f>+E10*1.1</f>
        <v>679.89794400000005</v>
      </c>
      <c r="F11" s="146">
        <f>+F10*1.1</f>
        <v>2763.4750000000004</v>
      </c>
      <c r="G11" s="146" t="e">
        <f>+G10*1.1</f>
        <v>#REF!</v>
      </c>
      <c r="H11" s="146">
        <f>+H10*1.1</f>
        <v>789.25440000000003</v>
      </c>
      <c r="I11" s="219"/>
      <c r="J11" s="220" t="e">
        <f>+J10*1.1</f>
        <v>#REF!</v>
      </c>
      <c r="K11" s="157" t="e">
        <f>+K10*1.1</f>
        <v>#REF!</v>
      </c>
      <c r="L11" s="158" t="e">
        <f>+L10*1.1</f>
        <v>#REF!</v>
      </c>
    </row>
    <row r="12" spans="1:12" ht="15" x14ac:dyDescent="0.25">
      <c r="A12" s="349"/>
      <c r="B12" s="354" t="s">
        <v>134</v>
      </c>
      <c r="C12" s="148" t="s">
        <v>135</v>
      </c>
      <c r="D12" s="215" t="e">
        <f>+#REF!</f>
        <v>#REF!</v>
      </c>
      <c r="E12" s="122">
        <v>458.21</v>
      </c>
      <c r="F12" s="123"/>
      <c r="G12" s="123"/>
      <c r="H12" s="123">
        <f>4.3*4*0.888*100</f>
        <v>1527.36</v>
      </c>
      <c r="I12" s="123"/>
      <c r="J12" s="132" t="e">
        <f>+D12*0.35</f>
        <v>#REF!</v>
      </c>
      <c r="K12" s="217" t="e">
        <f>+D12*0.4</f>
        <v>#REF!</v>
      </c>
      <c r="L12" s="218" t="e">
        <f>+D12*0.8</f>
        <v>#REF!</v>
      </c>
    </row>
    <row r="13" spans="1:12" ht="15" x14ac:dyDescent="0.25">
      <c r="A13" s="349"/>
      <c r="B13" s="355"/>
      <c r="C13" s="120" t="s">
        <v>136</v>
      </c>
      <c r="D13" s="202" t="e">
        <f>+#REF!</f>
        <v>#REF!</v>
      </c>
      <c r="E13" s="151">
        <v>373.84</v>
      </c>
      <c r="F13" s="152"/>
      <c r="G13" s="199">
        <f>420.99*4*0.617</f>
        <v>1039.00332</v>
      </c>
      <c r="H13" s="152"/>
      <c r="I13" s="152"/>
      <c r="J13" s="132" t="e">
        <f t="shared" ref="J13:J16" si="3">+D13*0.35</f>
        <v>#REF!</v>
      </c>
      <c r="K13" s="217" t="e">
        <f t="shared" ref="K13:K16" si="4">+D13*0.4</f>
        <v>#REF!</v>
      </c>
      <c r="L13" s="218" t="e">
        <f t="shared" ref="L13:L16" si="5">+D13*0.8</f>
        <v>#REF!</v>
      </c>
    </row>
    <row r="14" spans="1:12" ht="15" x14ac:dyDescent="0.25">
      <c r="A14" s="349"/>
      <c r="B14" s="355"/>
      <c r="C14" s="120" t="s">
        <v>137</v>
      </c>
      <c r="D14" s="121">
        <f>50.4*0.2*0.4*1.05</f>
        <v>4.2336</v>
      </c>
      <c r="E14" s="129">
        <f>333.9+9.17+24+22.24+203</f>
        <v>592.30999999999995</v>
      </c>
      <c r="F14" s="130">
        <f>57.9+6.75+7.82+18.72+105.23</f>
        <v>196.42000000000002</v>
      </c>
      <c r="G14" s="130">
        <f>180.58+29.95+65.9+72.7+613.07</f>
        <v>962.2</v>
      </c>
      <c r="H14" s="130"/>
      <c r="I14" s="130"/>
      <c r="J14" s="132">
        <f t="shared" si="3"/>
        <v>1.48176</v>
      </c>
      <c r="K14" s="217">
        <f t="shared" si="4"/>
        <v>1.6934400000000001</v>
      </c>
      <c r="L14" s="218">
        <f t="shared" si="5"/>
        <v>3.3868800000000001</v>
      </c>
    </row>
    <row r="15" spans="1:12" ht="15" x14ac:dyDescent="0.25">
      <c r="A15" s="349"/>
      <c r="B15" s="355"/>
      <c r="C15" s="120" t="s">
        <v>138</v>
      </c>
      <c r="D15" s="202" t="e">
        <f>+#REF!</f>
        <v>#REF!</v>
      </c>
      <c r="E15" s="151">
        <f>678.2*0.222</f>
        <v>150.56040000000002</v>
      </c>
      <c r="F15" s="152">
        <f>71.24*0.2*40</f>
        <v>569.91999999999996</v>
      </c>
      <c r="G15" s="152"/>
      <c r="H15" s="152"/>
      <c r="I15" s="153"/>
      <c r="J15" s="132"/>
      <c r="K15" s="217" t="e">
        <f t="shared" si="4"/>
        <v>#REF!</v>
      </c>
      <c r="L15" s="218" t="e">
        <f t="shared" si="5"/>
        <v>#REF!</v>
      </c>
    </row>
    <row r="16" spans="1:12" ht="15" x14ac:dyDescent="0.25">
      <c r="A16" s="349"/>
      <c r="B16" s="355"/>
      <c r="C16" s="120" t="s">
        <v>152</v>
      </c>
      <c r="D16" s="202" t="e">
        <f>+#REF!+#REF!+#REF!</f>
        <v>#REF!</v>
      </c>
      <c r="E16" s="151" t="e">
        <f>+D16*50</f>
        <v>#REF!</v>
      </c>
      <c r="F16" s="152" t="e">
        <f>+D16*55</f>
        <v>#REF!</v>
      </c>
      <c r="G16" s="152"/>
      <c r="H16" s="152"/>
      <c r="I16" s="153"/>
      <c r="J16" s="132" t="e">
        <f t="shared" si="3"/>
        <v>#REF!</v>
      </c>
      <c r="K16" s="217" t="e">
        <f t="shared" si="4"/>
        <v>#REF!</v>
      </c>
      <c r="L16" s="218" t="e">
        <f t="shared" si="5"/>
        <v>#REF!</v>
      </c>
    </row>
    <row r="17" spans="1:12" s="91" customFormat="1" ht="34.5" customHeight="1" x14ac:dyDescent="0.25">
      <c r="A17" s="349"/>
      <c r="B17" s="355"/>
      <c r="C17" s="137" t="s">
        <v>139</v>
      </c>
      <c r="D17" s="138"/>
      <c r="E17" s="139" t="e">
        <f>SUM(E12:E16)</f>
        <v>#REF!</v>
      </c>
      <c r="F17" s="140" t="e">
        <f>SUM(F12:F16)</f>
        <v>#REF!</v>
      </c>
      <c r="G17" s="140">
        <f>SUM(G12:G16)</f>
        <v>2001.2033200000001</v>
      </c>
      <c r="H17" s="140">
        <f>SUM(H12:H16)</f>
        <v>1527.36</v>
      </c>
      <c r="I17" s="140"/>
      <c r="J17" s="222" t="e">
        <f>SUM(J12:J16)</f>
        <v>#REF!</v>
      </c>
      <c r="K17" s="140" t="e">
        <f>SUM(K12:K16)</f>
        <v>#REF!</v>
      </c>
      <c r="L17" s="142" t="e">
        <f>SUM(L12:L16)</f>
        <v>#REF!</v>
      </c>
    </row>
    <row r="18" spans="1:12" s="91" customFormat="1" ht="34.5" customHeight="1" x14ac:dyDescent="0.25">
      <c r="A18" s="350"/>
      <c r="B18" s="356"/>
      <c r="C18" s="154" t="s">
        <v>133</v>
      </c>
      <c r="D18" s="155"/>
      <c r="E18" s="156" t="e">
        <f>+E17*1.1</f>
        <v>#REF!</v>
      </c>
      <c r="F18" s="157" t="e">
        <f>+F17*1.1</f>
        <v>#REF!</v>
      </c>
      <c r="G18" s="157">
        <f>+G17*1.1</f>
        <v>2201.323652</v>
      </c>
      <c r="H18" s="157">
        <f>+H17*1.1</f>
        <v>1680.096</v>
      </c>
      <c r="I18" s="221"/>
      <c r="J18" s="220" t="e">
        <f>+J17*1.1</f>
        <v>#REF!</v>
      </c>
      <c r="K18" s="157" t="e">
        <f>+K17*1.1</f>
        <v>#REF!</v>
      </c>
      <c r="L18" s="158" t="e">
        <f>+L17*1.1</f>
        <v>#REF!</v>
      </c>
    </row>
    <row r="19" spans="1:12" s="91" customFormat="1" ht="34.5" customHeight="1" x14ac:dyDescent="0.25">
      <c r="A19" s="211"/>
      <c r="B19" s="212"/>
      <c r="C19" s="223" t="s">
        <v>154</v>
      </c>
      <c r="D19" s="224"/>
      <c r="E19" s="225" t="e">
        <f>+E18+E11</f>
        <v>#REF!</v>
      </c>
      <c r="F19" s="226" t="e">
        <f>+F18+F11</f>
        <v>#REF!</v>
      </c>
      <c r="G19" s="226" t="e">
        <f>+G18+G11</f>
        <v>#REF!</v>
      </c>
      <c r="H19" s="226">
        <f>+H18+H11</f>
        <v>2469.3504000000003</v>
      </c>
      <c r="I19" s="227"/>
      <c r="J19" s="226" t="e">
        <f>+J18+J11</f>
        <v>#REF!</v>
      </c>
      <c r="K19" s="226" t="e">
        <f>+K18+K11</f>
        <v>#REF!</v>
      </c>
      <c r="L19" s="228" t="e">
        <f>+L18+L11</f>
        <v>#REF!</v>
      </c>
    </row>
    <row r="20" spans="1:12" s="91" customFormat="1" ht="15" x14ac:dyDescent="0.25">
      <c r="A20" s="348" t="s">
        <v>140</v>
      </c>
      <c r="B20" s="352" t="s">
        <v>128</v>
      </c>
      <c r="C20" s="120" t="s">
        <v>129</v>
      </c>
      <c r="D20" s="121"/>
      <c r="E20" s="151"/>
      <c r="F20" s="152"/>
      <c r="G20" s="152"/>
      <c r="H20" s="152"/>
      <c r="I20" s="152"/>
      <c r="J20" s="124"/>
      <c r="K20" s="125"/>
      <c r="L20" s="126"/>
    </row>
    <row r="21" spans="1:12" s="91" customFormat="1" ht="15" x14ac:dyDescent="0.25">
      <c r="A21" s="349"/>
      <c r="B21" s="352"/>
      <c r="C21" s="127" t="s">
        <v>130</v>
      </c>
      <c r="D21" s="128"/>
      <c r="E21" s="129"/>
      <c r="F21" s="130"/>
      <c r="G21" s="130"/>
      <c r="H21" s="130"/>
      <c r="I21" s="131"/>
      <c r="J21" s="132"/>
      <c r="K21" s="125"/>
      <c r="L21" s="126"/>
    </row>
    <row r="22" spans="1:12" s="91" customFormat="1" ht="15" x14ac:dyDescent="0.25">
      <c r="A22" s="349"/>
      <c r="B22" s="352"/>
      <c r="C22" s="127" t="s">
        <v>131</v>
      </c>
      <c r="D22" s="133"/>
      <c r="E22" s="129"/>
      <c r="F22" s="134"/>
      <c r="G22" s="134"/>
      <c r="H22" s="130"/>
      <c r="I22" s="135"/>
      <c r="J22" s="136"/>
      <c r="K22" s="125"/>
      <c r="L22" s="126"/>
    </row>
    <row r="23" spans="1:12" s="91" customFormat="1" ht="15.6" x14ac:dyDescent="0.25">
      <c r="A23" s="349"/>
      <c r="B23" s="352"/>
      <c r="C23" s="137" t="s">
        <v>132</v>
      </c>
      <c r="D23" s="138"/>
      <c r="E23" s="139"/>
      <c r="F23" s="140"/>
      <c r="G23" s="140"/>
      <c r="H23" s="140"/>
      <c r="I23" s="140"/>
      <c r="J23" s="141"/>
      <c r="K23" s="140"/>
      <c r="L23" s="142"/>
    </row>
    <row r="24" spans="1:12" s="91" customFormat="1" ht="15.6" x14ac:dyDescent="0.25">
      <c r="A24" s="349"/>
      <c r="B24" s="353"/>
      <c r="C24" s="143" t="s">
        <v>133</v>
      </c>
      <c r="D24" s="144"/>
      <c r="E24" s="145"/>
      <c r="F24" s="146"/>
      <c r="G24" s="146"/>
      <c r="H24" s="146"/>
      <c r="I24" s="146"/>
      <c r="J24" s="145"/>
      <c r="K24" s="146"/>
      <c r="L24" s="147"/>
    </row>
    <row r="25" spans="1:12" s="91" customFormat="1" ht="15" x14ac:dyDescent="0.25">
      <c r="A25" s="349"/>
      <c r="B25" s="354" t="s">
        <v>134</v>
      </c>
      <c r="C25" s="148" t="s">
        <v>135</v>
      </c>
      <c r="D25" s="149"/>
      <c r="E25" s="122"/>
      <c r="F25" s="123"/>
      <c r="G25" s="123"/>
      <c r="H25" s="123"/>
      <c r="I25" s="123"/>
      <c r="J25" s="132"/>
      <c r="K25" s="125"/>
      <c r="L25" s="126"/>
    </row>
    <row r="26" spans="1:12" s="91" customFormat="1" ht="15" x14ac:dyDescent="0.25">
      <c r="A26" s="349"/>
      <c r="B26" s="355"/>
      <c r="C26" s="120" t="s">
        <v>136</v>
      </c>
      <c r="D26" s="150"/>
      <c r="E26" s="151"/>
      <c r="F26" s="152"/>
      <c r="G26" s="152"/>
      <c r="H26" s="152"/>
      <c r="I26" s="152"/>
      <c r="J26" s="132"/>
      <c r="K26" s="125"/>
      <c r="L26" s="126"/>
    </row>
    <row r="27" spans="1:12" s="91" customFormat="1" ht="15" x14ac:dyDescent="0.25">
      <c r="A27" s="349"/>
      <c r="B27" s="355"/>
      <c r="C27" s="120" t="s">
        <v>137</v>
      </c>
      <c r="D27" s="150"/>
      <c r="E27" s="129"/>
      <c r="F27" s="130"/>
      <c r="G27" s="130"/>
      <c r="H27" s="130"/>
      <c r="I27" s="130"/>
      <c r="J27" s="132"/>
      <c r="K27" s="125"/>
      <c r="L27" s="126"/>
    </row>
    <row r="28" spans="1:12" s="91" customFormat="1" ht="15" x14ac:dyDescent="0.25">
      <c r="A28" s="349"/>
      <c r="B28" s="355"/>
      <c r="C28" s="120" t="s">
        <v>138</v>
      </c>
      <c r="D28" s="150"/>
      <c r="E28" s="151"/>
      <c r="F28" s="152"/>
      <c r="G28" s="152"/>
      <c r="H28" s="152"/>
      <c r="I28" s="153"/>
      <c r="J28" s="124"/>
      <c r="K28" s="125"/>
      <c r="L28" s="126"/>
    </row>
    <row r="29" spans="1:12" s="91" customFormat="1" ht="15.6" x14ac:dyDescent="0.25">
      <c r="A29" s="349"/>
      <c r="B29" s="355"/>
      <c r="C29" s="137" t="s">
        <v>139</v>
      </c>
      <c r="D29" s="138"/>
      <c r="E29" s="139"/>
      <c r="F29" s="140"/>
      <c r="G29" s="140"/>
      <c r="H29" s="140"/>
      <c r="I29" s="140"/>
      <c r="J29" s="141"/>
      <c r="K29" s="140"/>
      <c r="L29" s="142"/>
    </row>
    <row r="30" spans="1:12" s="91" customFormat="1" ht="15.6" x14ac:dyDescent="0.25">
      <c r="A30" s="350"/>
      <c r="B30" s="356"/>
      <c r="C30" s="154" t="s">
        <v>133</v>
      </c>
      <c r="D30" s="155"/>
      <c r="E30" s="156"/>
      <c r="F30" s="157"/>
      <c r="G30" s="157"/>
      <c r="H30" s="157"/>
      <c r="I30" s="157"/>
      <c r="J30" s="156"/>
      <c r="K30" s="157"/>
      <c r="L30" s="158"/>
    </row>
    <row r="31" spans="1:12" s="91" customFormat="1" ht="15" x14ac:dyDescent="0.25">
      <c r="A31" s="348" t="s">
        <v>141</v>
      </c>
      <c r="B31" s="352" t="s">
        <v>128</v>
      </c>
      <c r="C31" s="120" t="s">
        <v>129</v>
      </c>
      <c r="D31" s="121"/>
      <c r="E31" s="151"/>
      <c r="F31" s="152"/>
      <c r="G31" s="152"/>
      <c r="H31" s="152"/>
      <c r="I31" s="152"/>
      <c r="J31" s="124"/>
      <c r="K31" s="125"/>
      <c r="L31" s="126"/>
    </row>
    <row r="32" spans="1:12" s="91" customFormat="1" ht="15" x14ac:dyDescent="0.25">
      <c r="A32" s="349"/>
      <c r="B32" s="352"/>
      <c r="C32" s="127" t="s">
        <v>130</v>
      </c>
      <c r="D32" s="128"/>
      <c r="E32" s="129"/>
      <c r="F32" s="130"/>
      <c r="G32" s="130"/>
      <c r="H32" s="130"/>
      <c r="I32" s="131"/>
      <c r="J32" s="132"/>
      <c r="K32" s="125"/>
      <c r="L32" s="126"/>
    </row>
    <row r="33" spans="1:12" s="91" customFormat="1" ht="15" x14ac:dyDescent="0.25">
      <c r="A33" s="349"/>
      <c r="B33" s="352"/>
      <c r="C33" s="127" t="s">
        <v>131</v>
      </c>
      <c r="D33" s="133"/>
      <c r="E33" s="129"/>
      <c r="F33" s="134"/>
      <c r="G33" s="134"/>
      <c r="H33" s="130"/>
      <c r="I33" s="135"/>
      <c r="J33" s="136"/>
      <c r="K33" s="125"/>
      <c r="L33" s="126"/>
    </row>
    <row r="34" spans="1:12" s="91" customFormat="1" ht="15.6" x14ac:dyDescent="0.25">
      <c r="A34" s="349"/>
      <c r="B34" s="352"/>
      <c r="C34" s="137" t="s">
        <v>132</v>
      </c>
      <c r="D34" s="138"/>
      <c r="E34" s="139"/>
      <c r="F34" s="140"/>
      <c r="G34" s="140"/>
      <c r="H34" s="140"/>
      <c r="I34" s="140"/>
      <c r="J34" s="141"/>
      <c r="K34" s="140"/>
      <c r="L34" s="142"/>
    </row>
    <row r="35" spans="1:12" s="91" customFormat="1" ht="15.6" x14ac:dyDescent="0.25">
      <c r="A35" s="349"/>
      <c r="B35" s="353"/>
      <c r="C35" s="143" t="s">
        <v>133</v>
      </c>
      <c r="D35" s="144"/>
      <c r="E35" s="145"/>
      <c r="F35" s="146"/>
      <c r="G35" s="146"/>
      <c r="H35" s="146"/>
      <c r="I35" s="146"/>
      <c r="J35" s="145"/>
      <c r="K35" s="146"/>
      <c r="L35" s="147"/>
    </row>
    <row r="36" spans="1:12" s="91" customFormat="1" ht="15" x14ac:dyDescent="0.25">
      <c r="A36" s="349"/>
      <c r="B36" s="354" t="s">
        <v>134</v>
      </c>
      <c r="C36" s="148" t="s">
        <v>135</v>
      </c>
      <c r="D36" s="149"/>
      <c r="E36" s="122"/>
      <c r="F36" s="123"/>
      <c r="G36" s="123"/>
      <c r="H36" s="123"/>
      <c r="I36" s="123"/>
      <c r="J36" s="132"/>
      <c r="K36" s="125"/>
      <c r="L36" s="126"/>
    </row>
    <row r="37" spans="1:12" s="91" customFormat="1" ht="15" x14ac:dyDescent="0.25">
      <c r="A37" s="349"/>
      <c r="B37" s="355"/>
      <c r="C37" s="120" t="s">
        <v>142</v>
      </c>
      <c r="D37" s="150"/>
      <c r="E37" s="151"/>
      <c r="F37" s="152"/>
      <c r="G37" s="152"/>
      <c r="H37" s="152"/>
      <c r="I37" s="152"/>
      <c r="J37" s="132"/>
      <c r="K37" s="125"/>
      <c r="L37" s="126"/>
    </row>
    <row r="38" spans="1:12" s="91" customFormat="1" ht="15" x14ac:dyDescent="0.25">
      <c r="A38" s="349"/>
      <c r="B38" s="355"/>
      <c r="C38" s="120" t="s">
        <v>137</v>
      </c>
      <c r="D38" s="150"/>
      <c r="E38" s="129"/>
      <c r="F38" s="130"/>
      <c r="G38" s="130"/>
      <c r="H38" s="130"/>
      <c r="I38" s="130"/>
      <c r="J38" s="132"/>
      <c r="K38" s="125"/>
      <c r="L38" s="126"/>
    </row>
    <row r="39" spans="1:12" s="91" customFormat="1" ht="15" x14ac:dyDescent="0.25">
      <c r="A39" s="349"/>
      <c r="B39" s="355"/>
      <c r="C39" s="120" t="s">
        <v>138</v>
      </c>
      <c r="D39" s="150"/>
      <c r="E39" s="151"/>
      <c r="F39" s="152"/>
      <c r="G39" s="152"/>
      <c r="H39" s="152"/>
      <c r="I39" s="153"/>
      <c r="J39" s="124"/>
      <c r="K39" s="125"/>
      <c r="L39" s="126"/>
    </row>
    <row r="40" spans="1:12" s="91" customFormat="1" ht="15.6" x14ac:dyDescent="0.25">
      <c r="A40" s="349"/>
      <c r="B40" s="355"/>
      <c r="C40" s="137" t="s">
        <v>139</v>
      </c>
      <c r="D40" s="138"/>
      <c r="E40" s="139"/>
      <c r="F40" s="140"/>
      <c r="G40" s="140"/>
      <c r="H40" s="140"/>
      <c r="I40" s="140"/>
      <c r="J40" s="141"/>
      <c r="K40" s="140"/>
      <c r="L40" s="142"/>
    </row>
    <row r="41" spans="1:12" s="91" customFormat="1" ht="15.6" x14ac:dyDescent="0.25">
      <c r="A41" s="350"/>
      <c r="B41" s="356"/>
      <c r="C41" s="154" t="s">
        <v>133</v>
      </c>
      <c r="D41" s="155"/>
      <c r="E41" s="156"/>
      <c r="F41" s="157"/>
      <c r="G41" s="157"/>
      <c r="H41" s="157"/>
      <c r="I41" s="157"/>
      <c r="J41" s="156"/>
      <c r="K41" s="157"/>
      <c r="L41" s="158"/>
    </row>
    <row r="42" spans="1:12" s="91" customFormat="1" ht="15" x14ac:dyDescent="0.25">
      <c r="A42" s="348" t="s">
        <v>143</v>
      </c>
      <c r="B42" s="352" t="s">
        <v>128</v>
      </c>
      <c r="C42" s="120" t="s">
        <v>129</v>
      </c>
      <c r="D42" s="121"/>
      <c r="E42" s="151"/>
      <c r="F42" s="152"/>
      <c r="G42" s="152"/>
      <c r="H42" s="152"/>
      <c r="I42" s="152"/>
      <c r="J42" s="124"/>
      <c r="K42" s="125"/>
      <c r="L42" s="126"/>
    </row>
    <row r="43" spans="1:12" s="91" customFormat="1" ht="15" x14ac:dyDescent="0.25">
      <c r="A43" s="349"/>
      <c r="B43" s="352"/>
      <c r="C43" s="127" t="s">
        <v>130</v>
      </c>
      <c r="D43" s="128"/>
      <c r="E43" s="129"/>
      <c r="F43" s="130"/>
      <c r="G43" s="130"/>
      <c r="H43" s="130"/>
      <c r="I43" s="131"/>
      <c r="J43" s="132"/>
      <c r="K43" s="125"/>
      <c r="L43" s="126"/>
    </row>
    <row r="44" spans="1:12" s="91" customFormat="1" ht="15" x14ac:dyDescent="0.25">
      <c r="A44" s="349"/>
      <c r="B44" s="352"/>
      <c r="C44" s="127" t="s">
        <v>131</v>
      </c>
      <c r="D44" s="133"/>
      <c r="E44" s="129"/>
      <c r="F44" s="134"/>
      <c r="G44" s="134"/>
      <c r="H44" s="130"/>
      <c r="I44" s="135"/>
      <c r="J44" s="136"/>
      <c r="K44" s="125"/>
      <c r="L44" s="126"/>
    </row>
    <row r="45" spans="1:12" s="91" customFormat="1" ht="15.6" x14ac:dyDescent="0.25">
      <c r="A45" s="349"/>
      <c r="B45" s="352"/>
      <c r="C45" s="137" t="s">
        <v>132</v>
      </c>
      <c r="D45" s="138"/>
      <c r="E45" s="139"/>
      <c r="F45" s="140"/>
      <c r="G45" s="140"/>
      <c r="H45" s="140"/>
      <c r="I45" s="140"/>
      <c r="J45" s="141"/>
      <c r="K45" s="140"/>
      <c r="L45" s="142"/>
    </row>
    <row r="46" spans="1:12" s="91" customFormat="1" ht="15.6" x14ac:dyDescent="0.25">
      <c r="A46" s="349"/>
      <c r="B46" s="353"/>
      <c r="C46" s="143" t="s">
        <v>133</v>
      </c>
      <c r="D46" s="144"/>
      <c r="E46" s="145"/>
      <c r="F46" s="146"/>
      <c r="G46" s="146"/>
      <c r="H46" s="146"/>
      <c r="I46" s="146"/>
      <c r="J46" s="145"/>
      <c r="K46" s="146"/>
      <c r="L46" s="147"/>
    </row>
    <row r="47" spans="1:12" s="91" customFormat="1" ht="15" x14ac:dyDescent="0.25">
      <c r="A47" s="349"/>
      <c r="B47" s="354" t="s">
        <v>134</v>
      </c>
      <c r="C47" s="148" t="s">
        <v>135</v>
      </c>
      <c r="D47" s="149"/>
      <c r="E47" s="122"/>
      <c r="F47" s="123"/>
      <c r="G47" s="123"/>
      <c r="H47" s="123"/>
      <c r="I47" s="123"/>
      <c r="J47" s="132"/>
      <c r="K47" s="125"/>
      <c r="L47" s="126"/>
    </row>
    <row r="48" spans="1:12" s="91" customFormat="1" ht="15" x14ac:dyDescent="0.25">
      <c r="A48" s="349"/>
      <c r="B48" s="355"/>
      <c r="C48" s="120" t="s">
        <v>136</v>
      </c>
      <c r="D48" s="150"/>
      <c r="E48" s="151"/>
      <c r="F48" s="152"/>
      <c r="G48" s="152"/>
      <c r="H48" s="152"/>
      <c r="I48" s="152"/>
      <c r="J48" s="132"/>
      <c r="K48" s="125"/>
      <c r="L48" s="126"/>
    </row>
    <row r="49" spans="1:14" s="91" customFormat="1" ht="15" x14ac:dyDescent="0.25">
      <c r="A49" s="349"/>
      <c r="B49" s="355"/>
      <c r="C49" s="120" t="s">
        <v>137</v>
      </c>
      <c r="D49" s="150"/>
      <c r="E49" s="129"/>
      <c r="F49" s="130"/>
      <c r="G49" s="130"/>
      <c r="H49" s="130"/>
      <c r="I49" s="130"/>
      <c r="J49" s="132"/>
      <c r="K49" s="125"/>
      <c r="L49" s="126"/>
    </row>
    <row r="50" spans="1:14" s="91" customFormat="1" ht="15" x14ac:dyDescent="0.25">
      <c r="A50" s="349"/>
      <c r="B50" s="355"/>
      <c r="C50" s="120" t="s">
        <v>138</v>
      </c>
      <c r="D50" s="150"/>
      <c r="E50" s="151"/>
      <c r="F50" s="152"/>
      <c r="G50" s="152"/>
      <c r="H50" s="152"/>
      <c r="I50" s="153"/>
      <c r="J50" s="124"/>
      <c r="K50" s="125"/>
      <c r="L50" s="126"/>
    </row>
    <row r="51" spans="1:14" s="91" customFormat="1" ht="15.6" x14ac:dyDescent="0.25">
      <c r="A51" s="349"/>
      <c r="B51" s="355"/>
      <c r="C51" s="137" t="s">
        <v>139</v>
      </c>
      <c r="D51" s="138"/>
      <c r="E51" s="139"/>
      <c r="F51" s="140"/>
      <c r="G51" s="140"/>
      <c r="H51" s="140"/>
      <c r="I51" s="140"/>
      <c r="J51" s="141"/>
      <c r="K51" s="140"/>
      <c r="L51" s="142"/>
    </row>
    <row r="52" spans="1:14" s="91" customFormat="1" ht="15.6" x14ac:dyDescent="0.25">
      <c r="A52" s="350"/>
      <c r="B52" s="356"/>
      <c r="C52" s="154" t="s">
        <v>133</v>
      </c>
      <c r="D52" s="155"/>
      <c r="E52" s="156"/>
      <c r="F52" s="157"/>
      <c r="G52" s="157"/>
      <c r="H52" s="157"/>
      <c r="I52" s="157"/>
      <c r="J52" s="156"/>
      <c r="K52" s="157"/>
      <c r="L52" s="158"/>
    </row>
    <row r="53" spans="1:14" s="91" customFormat="1" ht="15.6" x14ac:dyDescent="0.25">
      <c r="A53" s="159"/>
      <c r="B53" s="160"/>
      <c r="C53" s="143"/>
      <c r="D53" s="144"/>
      <c r="E53" s="145"/>
      <c r="F53" s="146"/>
      <c r="G53" s="146"/>
      <c r="H53" s="146"/>
      <c r="I53" s="146"/>
      <c r="J53" s="161"/>
      <c r="K53" s="146"/>
      <c r="L53" s="147"/>
    </row>
    <row r="54" spans="1:14" ht="15.6" x14ac:dyDescent="0.3">
      <c r="A54" s="162"/>
      <c r="B54" s="163"/>
      <c r="C54" s="164"/>
      <c r="D54" s="165"/>
      <c r="E54" s="166"/>
      <c r="F54" s="167"/>
      <c r="G54" s="167"/>
      <c r="H54" s="167"/>
      <c r="I54" s="168"/>
      <c r="J54" s="136"/>
      <c r="K54" s="125"/>
      <c r="L54" s="126"/>
    </row>
    <row r="55" spans="1:14" s="91" customFormat="1" ht="15.6" x14ac:dyDescent="0.25">
      <c r="A55" s="159"/>
      <c r="B55" s="169" t="s">
        <v>59</v>
      </c>
      <c r="C55" s="170"/>
      <c r="D55" s="171"/>
      <c r="E55" s="172"/>
      <c r="F55" s="173"/>
      <c r="G55" s="173"/>
      <c r="H55" s="173"/>
      <c r="I55" s="173"/>
      <c r="J55" s="174"/>
      <c r="K55" s="173"/>
      <c r="L55" s="175"/>
    </row>
    <row r="56" spans="1:14" s="91" customFormat="1" ht="31.2" x14ac:dyDescent="0.25">
      <c r="A56" s="159"/>
      <c r="B56" s="176" t="s">
        <v>144</v>
      </c>
      <c r="C56" s="177"/>
      <c r="D56" s="178"/>
      <c r="E56" s="179"/>
      <c r="F56" s="180"/>
      <c r="G56" s="180"/>
      <c r="H56" s="180"/>
      <c r="I56" s="180"/>
      <c r="J56" s="180"/>
      <c r="K56" s="180"/>
      <c r="L56" s="181"/>
    </row>
    <row r="57" spans="1:14" x14ac:dyDescent="0.25">
      <c r="A57" s="162"/>
      <c r="B57" s="182"/>
      <c r="C57" s="183"/>
      <c r="D57" s="184"/>
      <c r="E57" s="183"/>
      <c r="F57" s="125"/>
      <c r="G57" s="125"/>
      <c r="H57" s="125"/>
      <c r="I57" s="185"/>
      <c r="J57" s="136"/>
      <c r="K57" s="186"/>
      <c r="L57" s="126"/>
      <c r="N57" s="187"/>
    </row>
    <row r="58" spans="1:14" ht="13.8" thickBot="1" x14ac:dyDescent="0.3">
      <c r="A58" s="188"/>
      <c r="B58" s="189"/>
      <c r="C58" s="190"/>
      <c r="D58" s="191"/>
      <c r="E58" s="190"/>
      <c r="F58" s="192"/>
      <c r="G58" s="192"/>
      <c r="H58" s="192"/>
      <c r="I58" s="193"/>
      <c r="J58" s="194"/>
      <c r="K58" s="192"/>
      <c r="L58" s="195"/>
    </row>
    <row r="59" spans="1:14" ht="13.8" thickTop="1" x14ac:dyDescent="0.25">
      <c r="I59" s="196"/>
      <c r="J59" s="197"/>
    </row>
    <row r="60" spans="1:14" x14ac:dyDescent="0.25">
      <c r="I60" s="196"/>
      <c r="J60" s="197"/>
    </row>
    <row r="61" spans="1:14" x14ac:dyDescent="0.25">
      <c r="I61" s="196"/>
      <c r="J61" s="197"/>
    </row>
    <row r="62" spans="1:14" x14ac:dyDescent="0.25">
      <c r="I62" s="196"/>
      <c r="J62" s="197"/>
    </row>
    <row r="63" spans="1:14" x14ac:dyDescent="0.25">
      <c r="I63" s="196"/>
      <c r="J63" s="197"/>
    </row>
    <row r="64" spans="1:14" x14ac:dyDescent="0.25">
      <c r="I64" s="196"/>
      <c r="J64" s="197"/>
    </row>
    <row r="65" spans="5:10" x14ac:dyDescent="0.25">
      <c r="E65" s="107">
        <v>8302</v>
      </c>
      <c r="G65" s="107">
        <v>250</v>
      </c>
      <c r="I65" s="196"/>
      <c r="J65" s="197"/>
    </row>
    <row r="66" spans="5:10" x14ac:dyDescent="0.25">
      <c r="G66" s="107">
        <v>250</v>
      </c>
      <c r="I66" s="196"/>
      <c r="J66" s="197"/>
    </row>
    <row r="67" spans="5:10" x14ac:dyDescent="0.25">
      <c r="G67" s="107">
        <v>72</v>
      </c>
      <c r="I67" s="196"/>
      <c r="J67" s="197"/>
    </row>
    <row r="68" spans="5:10" x14ac:dyDescent="0.25">
      <c r="G68" s="107">
        <v>106.2</v>
      </c>
      <c r="I68" s="196"/>
      <c r="J68" s="197"/>
    </row>
    <row r="69" spans="5:10" x14ac:dyDescent="0.25">
      <c r="G69" s="107">
        <f>SUM(G65:G68)</f>
        <v>678.2</v>
      </c>
    </row>
  </sheetData>
  <mergeCells count="18">
    <mergeCell ref="A31:A41"/>
    <mergeCell ref="B31:B35"/>
    <mergeCell ref="B36:B41"/>
    <mergeCell ref="A42:A52"/>
    <mergeCell ref="B42:B46"/>
    <mergeCell ref="B47:B52"/>
    <mergeCell ref="A6:A18"/>
    <mergeCell ref="B6:B11"/>
    <mergeCell ref="B12:B18"/>
    <mergeCell ref="A20:A30"/>
    <mergeCell ref="B20:B24"/>
    <mergeCell ref="B25:B30"/>
    <mergeCell ref="B1:L1"/>
    <mergeCell ref="B2:L2"/>
    <mergeCell ref="A4:A5"/>
    <mergeCell ref="B4:B5"/>
    <mergeCell ref="C4:C5"/>
    <mergeCell ref="E4:I4"/>
  </mergeCells>
  <pageMargins left="0.7" right="0.7" top="0.75" bottom="0.75" header="0.3" footer="0.3"/>
  <pageSetup paperSize="8" scale="74" orientation="landscape" r:id="rId1"/>
  <rowBreaks count="1" manualBreakCount="1">
    <brk id="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29ee6ff397a32d92eeec9d4c4028e5df">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48412c84f3048ce74d529807b2beb3b3"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BFAENABEL-680963957-127265</_dlc_DocId>
    <_dlc_DocIdUrl xmlns="508ba6eb-9e09-4fd5-92f2-2d9921329f2d">
      <Url>https://enabelbe.sharepoint.com/sites/BFA/_layouts/15/DocIdRedir.aspx?ID=BFAENABEL-680963957-127265</Url>
      <Description>BFAENABEL-680963957-127265</Description>
    </_dlc_DocIdUrl>
  </documentManagement>
</p:properties>
</file>

<file path=customXml/itemProps1.xml><?xml version="1.0" encoding="utf-8"?>
<ds:datastoreItem xmlns:ds="http://schemas.openxmlformats.org/officeDocument/2006/customXml" ds:itemID="{7E39332A-0C15-473A-8B41-379C9C7BDB9C}"/>
</file>

<file path=customXml/itemProps2.xml><?xml version="1.0" encoding="utf-8"?>
<ds:datastoreItem xmlns:ds="http://schemas.openxmlformats.org/officeDocument/2006/customXml" ds:itemID="{85F9041F-B469-4CF1-890D-FFA68FA95B09}">
  <ds:schemaRefs>
    <ds:schemaRef ds:uri="http://schemas.microsoft.com/sharepoint/events"/>
  </ds:schemaRefs>
</ds:datastoreItem>
</file>

<file path=customXml/itemProps3.xml><?xml version="1.0" encoding="utf-8"?>
<ds:datastoreItem xmlns:ds="http://schemas.openxmlformats.org/officeDocument/2006/customXml" ds:itemID="{887AF28B-6729-4872-AF1D-8A482E8370F4}">
  <ds:schemaRefs>
    <ds:schemaRef ds:uri="http://schemas.microsoft.com/sharepoint/v3/contenttype/forms"/>
  </ds:schemaRefs>
</ds:datastoreItem>
</file>

<file path=customXml/itemProps4.xml><?xml version="1.0" encoding="utf-8"?>
<ds:datastoreItem xmlns:ds="http://schemas.openxmlformats.org/officeDocument/2006/customXml" ds:itemID="{7D9427D8-5656-443C-AB40-CAD4FFE80B93}">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CADRE DE DEVIS CME_Lot 1</vt:lpstr>
      <vt:lpstr>Feuil3</vt:lpstr>
      <vt:lpstr>MTX</vt:lpstr>
      <vt:lpstr>'CADRE DE DEVIS CME_Lot 1'!Impression_des_titres</vt:lpstr>
      <vt:lpstr>'CADRE DE DEVIS CME_Lot 1'!Zone_d_impression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BADO</dc:creator>
  <cp:lastModifiedBy>HIEN, Hermann</cp:lastModifiedBy>
  <cp:lastPrinted>2025-10-15T10:24:17Z</cp:lastPrinted>
  <dcterms:created xsi:type="dcterms:W3CDTF">2006-08-15T19:48:14Z</dcterms:created>
  <dcterms:modified xsi:type="dcterms:W3CDTF">2025-12-18T15:39:46Z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12f4f663-5ac3-466d-a69c-fcf3190fe0ae</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