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enabelbe.sharepoint.com/sites/BFA/Contracts/21_Marchés_Publics/BFA2300411_Resil_Koup/BFA23004-10151_Construction ou d’extensions  réhabilitations d’infrastructures/2_CSC/"/>
    </mc:Choice>
  </mc:AlternateContent>
  <xr:revisionPtr revIDLastSave="183" documentId="13_ncr:1_{B589CABC-7515-474B-9E78-C7A5AC7EF3CD}" xr6:coauthVersionLast="47" xr6:coauthVersionMax="47" xr10:uidLastSave="{DECF24D6-3C2F-419B-98D0-EB9BCB0297BB}"/>
  <bookViews>
    <workbookView xWindow="-108" yWindow="-108" windowWidth="23256" windowHeight="12456" tabRatio="818" xr2:uid="{00000000-000D-0000-FFFF-FFFF00000000}"/>
  </bookViews>
  <sheets>
    <sheet name="CADRE DE DEVIS SSC_Lot 2" sheetId="13" r:id="rId1"/>
    <sheet name="Feuil3" sheetId="8" state="hidden" r:id="rId2"/>
    <sheet name="MTX" sheetId="7" state="hidden" r:id="rId3"/>
  </sheets>
  <definedNames>
    <definedName name="_xlnm.Print_Titles" localSheetId="0">'CADRE DE DEVIS SSC_Lot 2'!$5:$5</definedName>
    <definedName name="_xlnm.Print_Area" localSheetId="0">'CADRE DE DEVIS SSC_Lot 2'!$A$1:$F$290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0" i="13" l="1"/>
  <c r="F106" i="13"/>
  <c r="F67" i="13" l="1"/>
  <c r="F66" i="13"/>
  <c r="F104" i="13" l="1"/>
  <c r="F275" i="13" l="1"/>
  <c r="F73" i="13"/>
  <c r="F72" i="13"/>
  <c r="F41" i="13"/>
  <c r="D40" i="13"/>
  <c r="D39" i="13"/>
  <c r="F286" i="13" l="1"/>
  <c r="F29" i="13"/>
  <c r="F272" i="13" l="1"/>
  <c r="F143" i="13" l="1"/>
  <c r="F144" i="13" s="1"/>
  <c r="F139" i="13"/>
  <c r="F138" i="13"/>
  <c r="F137" i="13"/>
  <c r="F132" i="13"/>
  <c r="D129" i="13"/>
  <c r="F129" i="13" s="1"/>
  <c r="D128" i="13"/>
  <c r="F128" i="13" s="1"/>
  <c r="D127" i="13"/>
  <c r="F127" i="13" s="1"/>
  <c r="D126" i="13"/>
  <c r="F126" i="13" s="1"/>
  <c r="F124" i="13"/>
  <c r="F123" i="13"/>
  <c r="F122" i="13"/>
  <c r="F117" i="13"/>
  <c r="F116" i="13"/>
  <c r="F96" i="13"/>
  <c r="F108" i="13"/>
  <c r="F107" i="13"/>
  <c r="F105" i="13"/>
  <c r="F103" i="13"/>
  <c r="F102" i="13"/>
  <c r="F97" i="13"/>
  <c r="F95" i="13"/>
  <c r="F94" i="13"/>
  <c r="F140" i="13" l="1"/>
  <c r="F145" i="13" s="1"/>
  <c r="F98" i="13"/>
  <c r="F118" i="13"/>
  <c r="D131" i="13"/>
  <c r="F131" i="13" s="1"/>
  <c r="D130" i="13"/>
  <c r="F130" i="13" s="1"/>
  <c r="F109" i="13"/>
  <c r="F110" i="13" l="1"/>
  <c r="F133" i="13"/>
  <c r="F147" i="13" s="1"/>
  <c r="F87" i="13" l="1"/>
  <c r="F88" i="13" s="1"/>
  <c r="F150" i="13" s="1"/>
  <c r="F279" i="13"/>
  <c r="F280" i="13"/>
  <c r="F281" i="13"/>
  <c r="F282" i="13"/>
  <c r="F283" i="13"/>
  <c r="F284" i="13"/>
  <c r="F285" i="13"/>
  <c r="D153" i="13"/>
  <c r="F153" i="13" s="1"/>
  <c r="F154" i="13"/>
  <c r="D155" i="13"/>
  <c r="F155" i="13" s="1"/>
  <c r="D156" i="13"/>
  <c r="F156" i="13" s="1"/>
  <c r="D157" i="13"/>
  <c r="F157" i="13" s="1"/>
  <c r="F158" i="13"/>
  <c r="F77" i="13"/>
  <c r="F78" i="13"/>
  <c r="F79" i="13"/>
  <c r="F80" i="13"/>
  <c r="F81" i="13"/>
  <c r="F71" i="13"/>
  <c r="F74" i="13" s="1"/>
  <c r="F57" i="13"/>
  <c r="F58" i="13"/>
  <c r="F59" i="13"/>
  <c r="F60" i="13"/>
  <c r="F63" i="13"/>
  <c r="F64" i="13"/>
  <c r="F65" i="13"/>
  <c r="F45" i="13"/>
  <c r="F46" i="13"/>
  <c r="F47" i="13"/>
  <c r="F48" i="13"/>
  <c r="F49" i="13"/>
  <c r="F50" i="13"/>
  <c r="F51" i="13"/>
  <c r="F52" i="13"/>
  <c r="F53" i="13"/>
  <c r="F27" i="13"/>
  <c r="F28" i="13"/>
  <c r="F30" i="13"/>
  <c r="F31" i="13"/>
  <c r="F32" i="13"/>
  <c r="F33" i="13"/>
  <c r="F34" i="13"/>
  <c r="F35" i="13"/>
  <c r="F37" i="13"/>
  <c r="F38" i="13"/>
  <c r="F39" i="13"/>
  <c r="F40" i="13"/>
  <c r="F16" i="13"/>
  <c r="F17" i="13"/>
  <c r="F18" i="13"/>
  <c r="F19" i="13"/>
  <c r="F20" i="13"/>
  <c r="F21" i="13"/>
  <c r="F22" i="13"/>
  <c r="F11" i="13"/>
  <c r="F270" i="13"/>
  <c r="F271" i="13"/>
  <c r="F273" i="13"/>
  <c r="F274" i="13"/>
  <c r="F189" i="13"/>
  <c r="F190" i="13"/>
  <c r="F191" i="13"/>
  <c r="F195" i="13"/>
  <c r="F196" i="13"/>
  <c r="F200" i="13"/>
  <c r="F201" i="13"/>
  <c r="F202" i="13"/>
  <c r="F203" i="13"/>
  <c r="F204" i="13"/>
  <c r="F205" i="13"/>
  <c r="F209" i="13"/>
  <c r="F210" i="13"/>
  <c r="F211" i="13"/>
  <c r="F212" i="13"/>
  <c r="F213" i="13"/>
  <c r="F214" i="13"/>
  <c r="F215" i="13"/>
  <c r="F216" i="13"/>
  <c r="F220" i="13"/>
  <c r="F221" i="13"/>
  <c r="F225" i="13"/>
  <c r="F226" i="13"/>
  <c r="F227" i="13"/>
  <c r="F231" i="13"/>
  <c r="F232" i="13"/>
  <c r="F233" i="13"/>
  <c r="F234" i="13"/>
  <c r="F242" i="13"/>
  <c r="F243" i="13"/>
  <c r="F244" i="13"/>
  <c r="F245" i="13"/>
  <c r="F246" i="13"/>
  <c r="F247" i="13"/>
  <c r="F251" i="13"/>
  <c r="F252" i="13"/>
  <c r="F253" i="13"/>
  <c r="F257" i="13"/>
  <c r="F258" i="13" s="1"/>
  <c r="F263" i="13"/>
  <c r="F264" i="13"/>
  <c r="F241" i="13"/>
  <c r="F12" i="13"/>
  <c r="F183" i="13"/>
  <c r="F182" i="13"/>
  <c r="F181" i="13"/>
  <c r="F180" i="13"/>
  <c r="F179" i="13"/>
  <c r="F178" i="13"/>
  <c r="F177" i="13"/>
  <c r="F176" i="13"/>
  <c r="F175" i="13"/>
  <c r="F174" i="13"/>
  <c r="F173" i="13"/>
  <c r="F172" i="13"/>
  <c r="F171" i="13"/>
  <c r="F170" i="13"/>
  <c r="F169" i="13"/>
  <c r="F168" i="13"/>
  <c r="F167" i="13"/>
  <c r="F166" i="13"/>
  <c r="F165" i="13"/>
  <c r="F164" i="13"/>
  <c r="F163" i="13"/>
  <c r="F162" i="13"/>
  <c r="Q50" i="13"/>
  <c r="G7" i="7"/>
  <c r="E7" i="7"/>
  <c r="D14" i="7"/>
  <c r="L14" i="7"/>
  <c r="D13" i="7"/>
  <c r="K13" i="7" s="1"/>
  <c r="J14" i="7"/>
  <c r="K14" i="7"/>
  <c r="L13" i="7"/>
  <c r="J13" i="7"/>
  <c r="E15" i="7"/>
  <c r="G69" i="7"/>
  <c r="F15" i="7"/>
  <c r="G14" i="7"/>
  <c r="F14" i="7"/>
  <c r="E14" i="7"/>
  <c r="G13" i="7"/>
  <c r="G17" i="7"/>
  <c r="G18" i="7" s="1"/>
  <c r="H12" i="7"/>
  <c r="H17" i="7" s="1"/>
  <c r="H18" i="7" s="1"/>
  <c r="F7" i="7"/>
  <c r="F10" i="7"/>
  <c r="F11" i="7"/>
  <c r="D4" i="8"/>
  <c r="F4" i="8"/>
  <c r="D3" i="8"/>
  <c r="F3" i="8"/>
  <c r="H8" i="7"/>
  <c r="H10" i="7"/>
  <c r="H11" i="7"/>
  <c r="C11" i="8"/>
  <c r="F2" i="8"/>
  <c r="F5" i="8" s="1"/>
  <c r="G6" i="7" s="1"/>
  <c r="G10" i="7" s="1"/>
  <c r="G11" i="7" s="1"/>
  <c r="D2" i="8"/>
  <c r="D12" i="7"/>
  <c r="D7" i="7"/>
  <c r="D9" i="7"/>
  <c r="K9" i="7" s="1"/>
  <c r="D6" i="7"/>
  <c r="K6" i="7" s="1"/>
  <c r="K10" i="7" s="1"/>
  <c r="K11" i="7" s="1"/>
  <c r="D16" i="7"/>
  <c r="L16" i="7" s="1"/>
  <c r="D15" i="7"/>
  <c r="L15" i="7" s="1"/>
  <c r="D8" i="7"/>
  <c r="L8" i="7" s="1"/>
  <c r="J8" i="7"/>
  <c r="L9" i="7"/>
  <c r="G9" i="7"/>
  <c r="J9" i="7"/>
  <c r="L7" i="7"/>
  <c r="J7" i="7"/>
  <c r="K7" i="7"/>
  <c r="K15" i="7"/>
  <c r="J12" i="7"/>
  <c r="J17" i="7" s="1"/>
  <c r="J18" i="7" s="1"/>
  <c r="K12" i="7"/>
  <c r="K17" i="7" s="1"/>
  <c r="K18" i="7" s="1"/>
  <c r="K19" i="7" s="1"/>
  <c r="L12" i="7"/>
  <c r="L17" i="7" s="1"/>
  <c r="L18" i="7" s="1"/>
  <c r="H19" i="7" l="1"/>
  <c r="D5" i="8"/>
  <c r="E8" i="7" s="1"/>
  <c r="E10" i="7"/>
  <c r="E11" i="7" s="1"/>
  <c r="F42" i="13"/>
  <c r="F265" i="13"/>
  <c r="F276" i="13"/>
  <c r="F287" i="13"/>
  <c r="G19" i="7"/>
  <c r="K16" i="7"/>
  <c r="F13" i="13"/>
  <c r="J16" i="7"/>
  <c r="F222" i="13"/>
  <c r="F16" i="7"/>
  <c r="F17" i="7" s="1"/>
  <c r="F18" i="7" s="1"/>
  <c r="F19" i="7" s="1"/>
  <c r="L6" i="7"/>
  <c r="L10" i="7" s="1"/>
  <c r="L11" i="7" s="1"/>
  <c r="L19" i="7" s="1"/>
  <c r="J6" i="7"/>
  <c r="J10" i="7" s="1"/>
  <c r="J11" i="7" s="1"/>
  <c r="J19" i="7" s="1"/>
  <c r="E16" i="7"/>
  <c r="E17" i="7" s="1"/>
  <c r="E18" i="7" s="1"/>
  <c r="E19" i="7" s="1"/>
  <c r="K8" i="7"/>
  <c r="F192" i="13"/>
  <c r="F217" i="13"/>
  <c r="F248" i="13"/>
  <c r="F61" i="13"/>
  <c r="F82" i="13"/>
  <c r="F184" i="13"/>
  <c r="F54" i="13"/>
  <c r="F197" i="13"/>
  <c r="F62" i="13"/>
  <c r="F23" i="13"/>
  <c r="F235" i="13"/>
  <c r="F228" i="13"/>
  <c r="F206" i="13"/>
  <c r="F254" i="13"/>
  <c r="F159" i="13"/>
  <c r="F68" i="13" l="1"/>
  <c r="F260" i="13"/>
  <c r="F237" i="13"/>
  <c r="F267"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 authorId="0" shapeId="0" xr:uid="{00000000-0006-0000-0200-000001000000}">
      <text>
        <r>
          <rPr>
            <b/>
            <sz val="9"/>
            <color indexed="81"/>
            <rFont val="Tahoma"/>
            <family val="2"/>
          </rPr>
          <t>user:</t>
        </r>
        <r>
          <rPr>
            <sz val="9"/>
            <color indexed="81"/>
            <rFont val="Tahoma"/>
            <family val="2"/>
          </rPr>
          <t xml:space="preserve">
0,222</t>
        </r>
      </text>
    </comment>
    <comment ref="E1" authorId="0" shapeId="0" xr:uid="{00000000-0006-0000-0200-000002000000}">
      <text>
        <r>
          <rPr>
            <b/>
            <sz val="9"/>
            <color indexed="81"/>
            <rFont val="Tahoma"/>
            <family val="2"/>
          </rPr>
          <t>user:</t>
        </r>
        <r>
          <rPr>
            <sz val="9"/>
            <color indexed="81"/>
            <rFont val="Tahoma"/>
            <family val="2"/>
          </rPr>
          <t xml:space="preserve">
0,395</t>
        </r>
      </text>
    </comment>
    <comment ref="F1" authorId="0" shapeId="0" xr:uid="{00000000-0006-0000-0200-000003000000}">
      <text>
        <r>
          <rPr>
            <b/>
            <sz val="9"/>
            <color indexed="81"/>
            <rFont val="Tahoma"/>
            <family val="2"/>
          </rPr>
          <t>user:</t>
        </r>
        <r>
          <rPr>
            <sz val="9"/>
            <color indexed="81"/>
            <rFont val="Tahoma"/>
            <family val="2"/>
          </rPr>
          <t xml:space="preserve">
0,617</t>
        </r>
      </text>
    </comment>
    <comment ref="G1" authorId="0" shapeId="0" xr:uid="{00000000-0006-0000-0200-000004000000}">
      <text>
        <r>
          <rPr>
            <b/>
            <sz val="9"/>
            <color indexed="81"/>
            <rFont val="Tahoma"/>
            <family val="2"/>
          </rPr>
          <t>user:</t>
        </r>
        <r>
          <rPr>
            <sz val="9"/>
            <color indexed="81"/>
            <rFont val="Tahoma"/>
            <family val="2"/>
          </rPr>
          <t xml:space="preserve">
0,888</t>
        </r>
      </text>
    </comment>
    <comment ref="H1" authorId="0" shapeId="0" xr:uid="{00000000-0006-0000-0200-000005000000}">
      <text>
        <r>
          <rPr>
            <b/>
            <sz val="9"/>
            <color indexed="81"/>
            <rFont val="Tahoma"/>
            <family val="2"/>
          </rPr>
          <t>user:</t>
        </r>
        <r>
          <rPr>
            <sz val="9"/>
            <color indexed="81"/>
            <rFont val="Tahoma"/>
            <family val="2"/>
          </rPr>
          <t xml:space="preserve">
1,208</t>
        </r>
      </text>
    </comment>
  </commentList>
</comments>
</file>

<file path=xl/sharedStrings.xml><?xml version="1.0" encoding="utf-8"?>
<sst xmlns="http://schemas.openxmlformats.org/spreadsheetml/2006/main" count="682" uniqueCount="469">
  <si>
    <t xml:space="preserve"> DEVIS QUANTITATIF ET ESTIMATIF DES TRAVAUX</t>
  </si>
  <si>
    <t>N°</t>
  </si>
  <si>
    <t>Désignation des ouvrages</t>
  </si>
  <si>
    <t>ens</t>
  </si>
  <si>
    <t>Sous total 1</t>
  </si>
  <si>
    <t>TERRASSEMENTS GENERAUX</t>
  </si>
  <si>
    <t xml:space="preserve"> </t>
  </si>
  <si>
    <t>m³</t>
  </si>
  <si>
    <t>BETONS NON ARMES ET BETONS ARMES</t>
  </si>
  <si>
    <t>3.1</t>
  </si>
  <si>
    <t>3.2</t>
  </si>
  <si>
    <t>Sous total 3</t>
  </si>
  <si>
    <t>4.1</t>
  </si>
  <si>
    <t>m²</t>
  </si>
  <si>
    <t>ml</t>
  </si>
  <si>
    <t>Sous total 4</t>
  </si>
  <si>
    <t>u</t>
  </si>
  <si>
    <t>Sous total 5</t>
  </si>
  <si>
    <t>7.1</t>
  </si>
  <si>
    <t>Sous total 7</t>
  </si>
  <si>
    <t>PEINTURE ET FAUX PLAFOND</t>
  </si>
  <si>
    <t>9.1</t>
  </si>
  <si>
    <t>9.2</t>
  </si>
  <si>
    <t>9.4</t>
  </si>
  <si>
    <t>Sous total 9</t>
  </si>
  <si>
    <t>ELECTRICITE ET CLIMATISATION</t>
  </si>
  <si>
    <t>10.1</t>
  </si>
  <si>
    <t>10.2</t>
  </si>
  <si>
    <t>10.4</t>
  </si>
  <si>
    <t>Sous total 10</t>
  </si>
  <si>
    <t>Sous total 11</t>
  </si>
  <si>
    <t>ETANCHEITE</t>
  </si>
  <si>
    <t>Sous total 6</t>
  </si>
  <si>
    <t>6.1</t>
  </si>
  <si>
    <t>Sous total 8</t>
  </si>
  <si>
    <t>REVETEMENTS SCELLES ET COLLES</t>
  </si>
  <si>
    <t>7.2</t>
  </si>
  <si>
    <t>10.5</t>
  </si>
  <si>
    <t>8.1</t>
  </si>
  <si>
    <t>10.6</t>
  </si>
  <si>
    <t>4.2</t>
  </si>
  <si>
    <t>Qtités</t>
  </si>
  <si>
    <t>Utés</t>
  </si>
  <si>
    <t>P. Unitaires</t>
  </si>
  <si>
    <t>P. Total</t>
  </si>
  <si>
    <t>Raccordement et calfeutrement des ouvertures</t>
  </si>
  <si>
    <t>10.3</t>
  </si>
  <si>
    <t>Excavation des fouilles en rigole</t>
  </si>
  <si>
    <t>Excavation des fouilles en puits</t>
  </si>
  <si>
    <t>2.1</t>
  </si>
  <si>
    <t>2.4</t>
  </si>
  <si>
    <t>2.5</t>
  </si>
  <si>
    <t>Sous total 2</t>
  </si>
  <si>
    <t>10.7</t>
  </si>
  <si>
    <t>10.8</t>
  </si>
  <si>
    <t>10.9</t>
  </si>
  <si>
    <t>10.10</t>
  </si>
  <si>
    <t>10.11</t>
  </si>
  <si>
    <t>2.3</t>
  </si>
  <si>
    <t>TOTAL GENERAL</t>
  </si>
  <si>
    <t>2.6</t>
  </si>
  <si>
    <t>11.1</t>
  </si>
  <si>
    <t>11.2</t>
  </si>
  <si>
    <t>MENUISERIE ALUMINIUM - BOIS - METALLIQUE</t>
  </si>
  <si>
    <t>Fourniture et mise en place d'un circuit de terre (câblette en cuivre S= 29 mm²) en fond de fouille, et relié aux éléments conducteurs de courant</t>
  </si>
  <si>
    <t>ASSAINISSEMENT ET PLOMBERIE SANITAIRE</t>
  </si>
  <si>
    <t>7.4</t>
  </si>
  <si>
    <t>Interrupteur simple allumage mosaïc de chez LEGRAND</t>
  </si>
  <si>
    <t>Prise de courant 2P+T étanche type plexo de chez LEGRAND</t>
  </si>
  <si>
    <t>Applique sanitaire</t>
  </si>
  <si>
    <t>10.13</t>
  </si>
  <si>
    <t>10.14</t>
  </si>
  <si>
    <t>10.15</t>
  </si>
  <si>
    <t>10.17</t>
  </si>
  <si>
    <t>10.18</t>
  </si>
  <si>
    <t xml:space="preserve">Prise de courant 2P+T type mosaïc de chez LEGRAND </t>
  </si>
  <si>
    <t>9.5</t>
  </si>
  <si>
    <t>Interrupteur  va et vient mosaïc de chez LEGRAND</t>
  </si>
  <si>
    <t>Interrupteur simple allumage  étanche de chez LEGRAND</t>
  </si>
  <si>
    <t>Maçonnerie d'agglos creux de 15 x 20 x 40</t>
  </si>
  <si>
    <t>9.6</t>
  </si>
  <si>
    <t>Spot lumineux de type led</t>
  </si>
  <si>
    <t>4.6</t>
  </si>
  <si>
    <t>Maçonnerie d'agglos creux de 20 x 20 x 40</t>
  </si>
  <si>
    <t>Ruban led</t>
  </si>
  <si>
    <t>4.7</t>
  </si>
  <si>
    <t>11.3</t>
  </si>
  <si>
    <t>Ft</t>
  </si>
  <si>
    <t>Interrupteur double allumage mosaïc de chez LEGRAND</t>
  </si>
  <si>
    <t>10.12</t>
  </si>
  <si>
    <t>10.16</t>
  </si>
  <si>
    <t>Suspension lumineuse design</t>
  </si>
  <si>
    <t>10.19</t>
  </si>
  <si>
    <t>10.20</t>
  </si>
  <si>
    <t>10.21</t>
  </si>
  <si>
    <t>Ens</t>
  </si>
  <si>
    <t>10.22</t>
  </si>
  <si>
    <t>Borne de jardin solaire</t>
  </si>
  <si>
    <t>4.4</t>
  </si>
  <si>
    <t>9.7</t>
  </si>
  <si>
    <t>11.4</t>
  </si>
  <si>
    <t>AMENAGEMENTS PAYSAGERS</t>
  </si>
  <si>
    <t>4.8</t>
  </si>
  <si>
    <t>TOTAL</t>
  </si>
  <si>
    <t>Peinture acrylique lavable sur enduit de lissage</t>
  </si>
  <si>
    <t xml:space="preserve">CHARPENTE - COUVERTURE </t>
  </si>
  <si>
    <t xml:space="preserve">Fourniture et pose de pannes métalliques en IPN 80 y compris fixation sur platines et application de 02 couches de peinture anti-rouille </t>
  </si>
  <si>
    <t>DEVIS QUANTITATIF DES MATERIAUX</t>
  </si>
  <si>
    <t>BATIMENT</t>
  </si>
  <si>
    <t>NIVEAU</t>
  </si>
  <si>
    <t>PARTIE D'OUVRAGE</t>
  </si>
  <si>
    <t>BETON</t>
  </si>
  <si>
    <t>QUANTITE D'ACIER (Kg)</t>
  </si>
  <si>
    <t>CIMENT</t>
  </si>
  <si>
    <t>SABLE</t>
  </si>
  <si>
    <t>GRAVIER</t>
  </si>
  <si>
    <t>m3</t>
  </si>
  <si>
    <t>HA6</t>
  </si>
  <si>
    <t>HA8</t>
  </si>
  <si>
    <t>HA10</t>
  </si>
  <si>
    <t>HA12</t>
  </si>
  <si>
    <t>HA14</t>
  </si>
  <si>
    <t>Tonnes</t>
  </si>
  <si>
    <t>ADMINISTRATION</t>
  </si>
  <si>
    <t>FONDATION</t>
  </si>
  <si>
    <t>Semelles isolées</t>
  </si>
  <si>
    <t>Longrines</t>
  </si>
  <si>
    <t>Potelets</t>
  </si>
  <si>
    <t>TOTAL BRUT FONDATION</t>
  </si>
  <si>
    <t>TOTAL AVEC MARGE DE 10%</t>
  </si>
  <si>
    <t>PLANCHER HAUT RDC/ TOITURE</t>
  </si>
  <si>
    <t>Poteaux</t>
  </si>
  <si>
    <t xml:space="preserve">Chainages </t>
  </si>
  <si>
    <t xml:space="preserve">Poutres </t>
  </si>
  <si>
    <t>Dalle</t>
  </si>
  <si>
    <t>TOTAL PH RDC</t>
  </si>
  <si>
    <t>LOGEMENT A</t>
  </si>
  <si>
    <t>LOGEMENT B</t>
  </si>
  <si>
    <t>Chainahe</t>
  </si>
  <si>
    <t>LABORATOIRE</t>
  </si>
  <si>
    <t>TOTAL GENERAL AVEC MARGE DE 10%</t>
  </si>
  <si>
    <t>Dallage</t>
  </si>
  <si>
    <t>Désignations</t>
  </si>
  <si>
    <t>Nombres</t>
  </si>
  <si>
    <t>HA16</t>
  </si>
  <si>
    <t>Se1</t>
  </si>
  <si>
    <t>Se2</t>
  </si>
  <si>
    <t>Se2A</t>
  </si>
  <si>
    <t>Acrotère/Appui de baie et tôle</t>
  </si>
  <si>
    <t>Longrines/Chainage bas</t>
  </si>
  <si>
    <t>TOTAL ADMINISTRATION</t>
  </si>
  <si>
    <t>Fourniture et pose d'un ensemble de fourreautage et filerie encastré y compris coffret, boîtes de dérivation, boîtes d'encastrement, les amenées d'énergie au droit des interrupteurs, d'appareils d'éclairage, de prises de courant, de climatisation et ventilation  etc. compris toute sujétion pour la réalisation complète des installations électriques du bâtiment</t>
  </si>
  <si>
    <t>Bouton poussoir mosaïc de chez LEGRAND</t>
  </si>
  <si>
    <t>Prise télévision mosaïc de chez Legrand</t>
  </si>
  <si>
    <t>Applique murale décorative Etanche</t>
  </si>
  <si>
    <t>Hotte aspirante y compris conduit, accessoires et toutes sujétions de pose</t>
  </si>
  <si>
    <t>Extracteur d'air y compris conduit, accessoires et toutes sujétions de pose</t>
  </si>
  <si>
    <t>Climatiseur split system de 3CV inverter y compris disait, liaisons frigorifique, liaisons électriques, évacuation des eaux de condensat, protection anti-vol de l'unité extérieur et toute sujétion</t>
  </si>
  <si>
    <t>Climatiseur split system de 2CV inverter y compris disait, liaisons frigorifique, liaisons électriques, évacuation des eaux de condensat, protection anti-vol de l'unité extérieur et toute sujétion</t>
  </si>
  <si>
    <t>Climatiseur split system de 1,5CV inverter y compris disait, liaisons frigorifique, liaisons électriques, évacuation des eaux de condensat, protection anti-vol de l'unité extérieur et toute sujétion</t>
  </si>
  <si>
    <t>Climatiseur split system de 1CV inverter y compris disait, liaisons frigorifique, liaisons électriques, évacuation des eaux de condensat, protection anti-vol de l'unité extérieur et toute sujétion</t>
  </si>
  <si>
    <t>Remblai sans apport à compacter par couches successives de 20 cm d'épaisseur, compacté à 95% de l'OPM en fondation,pour comblement des fouilles en excavation des semelles isolées et toutes sujétions de mise en œuvre</t>
  </si>
  <si>
    <t>Remblai avec apport en terre latéritique à compacter par couches successives de 20 cm d'épaisseur, compacté à 95% de l'OPM en fondation,pour comblement des fouilles en excavation des semelles isolées et toutes sujétions de mise en œuvre</t>
  </si>
  <si>
    <t>Carreaux grès cérame ordinaire 60x60 pour sol y compris plinthes</t>
  </si>
  <si>
    <t>Enduit intérieur lissé sur mur</t>
  </si>
  <si>
    <t>Enduit plastique type marmorex sur enduit extérieur</t>
  </si>
  <si>
    <t>Peinture vinylique sur sous face dalle</t>
  </si>
  <si>
    <t>Faux plafond en staff lisse</t>
  </si>
  <si>
    <t>Peinture vinylique sur faux plafond en staff lisse</t>
  </si>
  <si>
    <t>5.1</t>
  </si>
  <si>
    <t>5.2</t>
  </si>
  <si>
    <t>5.3</t>
  </si>
  <si>
    <t>5.4</t>
  </si>
  <si>
    <t>5.5</t>
  </si>
  <si>
    <t>5.6</t>
  </si>
  <si>
    <t>5.7</t>
  </si>
  <si>
    <t>5.8</t>
  </si>
  <si>
    <t>5.9</t>
  </si>
  <si>
    <t>5.10</t>
  </si>
  <si>
    <t>5.11</t>
  </si>
  <si>
    <t>7.5</t>
  </si>
  <si>
    <t>8.1.1</t>
  </si>
  <si>
    <t>2.7</t>
  </si>
  <si>
    <t>3.1.1</t>
  </si>
  <si>
    <t>Fondations / infrastructures</t>
  </si>
  <si>
    <t xml:space="preserve">Béton de propreté dosé à 150 kg/m3  de CPA 45 de 5 cm d'épaisseur </t>
  </si>
  <si>
    <t xml:space="preserve">Film polyane avec large recouvrements sous tous les dallages, y compris lit de sable de 5 cm d'épaisseur sous aire de dallage </t>
  </si>
  <si>
    <t>3.1.2</t>
  </si>
  <si>
    <t>3.1.3</t>
  </si>
  <si>
    <t>3.1.4</t>
  </si>
  <si>
    <t>3.1.5</t>
  </si>
  <si>
    <t>3.1.7</t>
  </si>
  <si>
    <t xml:space="preserve">Traitement préventif et curatif (sol extérieurs, structures murs périphériques,  structures murs de refends) au protocole SBPS/BPC-Termites 05 </t>
  </si>
  <si>
    <t>bétons - bétons armes en superstructure</t>
  </si>
  <si>
    <t>3.2.1</t>
  </si>
  <si>
    <t>Béton armé pour poteaux et raidisseurs verticaux  dosé à 350 kg/m3 de CPA 45 y compris coffrage, armatures et toutes sujétions</t>
  </si>
  <si>
    <t>Réalisation de socle en béton non moulé pour placard en béton non armé</t>
  </si>
  <si>
    <t>3.2.3</t>
  </si>
  <si>
    <t>3.2.9</t>
  </si>
  <si>
    <t>3.2.10</t>
  </si>
  <si>
    <t>MACONNERIE - ENDUITS</t>
  </si>
  <si>
    <t>Flinkote sur enduit extérieur du soubassement</t>
  </si>
  <si>
    <t>2.8</t>
  </si>
  <si>
    <t>Gouttière métallique y compris étanchéité et toutes sujétions de fixation et de raccordement</t>
  </si>
  <si>
    <t>ELECTRICITE COURANT FORT</t>
  </si>
  <si>
    <t>10.1.1</t>
  </si>
  <si>
    <t>Sous total 10.1</t>
  </si>
  <si>
    <t>10.2.1</t>
  </si>
  <si>
    <t>10.2.2</t>
  </si>
  <si>
    <t>Sous total 10.2</t>
  </si>
  <si>
    <t>ELECTRICITE COURANT FORT_CLIMATISATION_COURANT FAIBLE_SECURITE INCENDIE</t>
  </si>
  <si>
    <t>10.3.1</t>
  </si>
  <si>
    <t>Sous total 10.3</t>
  </si>
  <si>
    <t>Béton armé dosé à 350 kg/m3 de CPA 45 pour aire de dallage de 13 cm d'épaisseur y compris renfort sous dallage, y compris joint de retrait, joint de construction, arrêt de dallage, etc.</t>
  </si>
  <si>
    <t xml:space="preserve">Fourniture et pose de support en IPE 120  y compris fixation sur platines et application de 02 couches de peinture anti-rouille </t>
  </si>
  <si>
    <t>TOTAL GENERAL HT</t>
  </si>
  <si>
    <t>Maçonnerie en agglos pleins de 20 cm d'épaisseur en soubassement suivant plans de fondations</t>
  </si>
  <si>
    <t>3.1.8</t>
  </si>
  <si>
    <t>4.9</t>
  </si>
  <si>
    <t>4.10</t>
  </si>
  <si>
    <t>Maçonnerie d'agglos pleins de 15 x 20 x 40</t>
  </si>
  <si>
    <t>Maçonnerie de claustras</t>
  </si>
  <si>
    <t>4.11</t>
  </si>
  <si>
    <t>Enduit extérieur taloché vertical sur mur et sous face salle, y compris sur enduits et éléments décoratifs</t>
  </si>
  <si>
    <t>Carreaux grès cérame ordinaire 30x30 pour sol des toilettes, térrasses et coursives extérieures</t>
  </si>
  <si>
    <t>Revêtement chape de ciment bouchardée</t>
  </si>
  <si>
    <t>Carreaux grès cérame ordinaire 20x 20 pour paillasses et banquettes</t>
  </si>
  <si>
    <t>Enduit extérieur taloché sur sous face dalle, paillasse/banquette</t>
  </si>
  <si>
    <t xml:space="preserve">Faïence 60x30 pour murs sur une hauteur de 2,2m  </t>
  </si>
  <si>
    <r>
      <rPr>
        <b/>
        <sz val="10"/>
        <rFont val="Bookman Old Style"/>
        <family val="1"/>
      </rPr>
      <t>GC1 :</t>
    </r>
    <r>
      <rPr>
        <sz val="10"/>
        <rFont val="Bookman Old Style"/>
        <family val="1"/>
      </rPr>
      <t xml:space="preserve"> Garde corps de hauteur=1m, composé de main courante en tube rond Ø60 et grille décorative en fer forgé tel que précisé sur les plans</t>
    </r>
  </si>
  <si>
    <t>Claustrat d'aération muni de grilles anti-animaux</t>
  </si>
  <si>
    <t>Peinture glycérophtalique sur menuiserie métallique et ouvrage métallique</t>
  </si>
  <si>
    <t>12.1</t>
  </si>
  <si>
    <t>12.2</t>
  </si>
  <si>
    <t>12.3</t>
  </si>
  <si>
    <t>12.4</t>
  </si>
  <si>
    <t>12.5</t>
  </si>
  <si>
    <t>12.6</t>
  </si>
  <si>
    <t>Aménagement des aires gazonnées comprenant la préparation du sol, l'apport et l'ameublissement de la terre végétale, la fertilisation, le gazon ornemental et toutes sujétions</t>
  </si>
  <si>
    <t>Aménagement des patios et jardins minéraux comprenant la préparation du sol, l'apport du gravier/quartz concassé et toutes sujétions</t>
  </si>
  <si>
    <t>Bordure de blocage des aires aménagées</t>
  </si>
  <si>
    <t>Décapage de la terre végétale y compris abattage, déssouchage d'arbres sur l'emprise des ouvrages,  mise en dépôt, nivellement et toutes sujétions d'enlèvement hors site</t>
  </si>
  <si>
    <t xml:space="preserve">Set de 03 jarres/poteries décoratives minimum Ø70cm y compris couvercles </t>
  </si>
  <si>
    <t xml:space="preserve">Plantation d'arbuste ou plantes de taille moyenne de type moringa, attier, palmier cycas/américain, yucca, liane goïne, etc. de minimum 120cm de haut </t>
  </si>
  <si>
    <t>12.7</t>
  </si>
  <si>
    <t>12.8</t>
  </si>
  <si>
    <t>Implantation de l'ouvrage y compris annexes par un géométre agrée</t>
  </si>
  <si>
    <t>Fourniture et plantation d'arbre de type manguier, flamboyant, acacia macrostashya, neem, etc. de minimum 120cm de haut y compris protection</t>
  </si>
  <si>
    <t xml:space="preserve">Fourniture et plantation de massif floral ou plantes herbacées de type citronnelle, verveine, pourpier d’ornement, lantana, etc. de minimum 120cm de haut </t>
  </si>
  <si>
    <t>Sous total 12</t>
  </si>
  <si>
    <t>CLIMATISATION &amp; VENTILATION</t>
  </si>
  <si>
    <t xml:space="preserve">Fourniture, pose et mise à la terre générale par piquet de terre par câblette cuivre de 29 mm² pour la prise de terre des masses, y compris liaisons effectives de toutes les masses métalliques du bâtiment et liaison à la prise de terre du paratonnerre et toutes sujétions </t>
  </si>
  <si>
    <t>Fourniture et pose d'un ensemble de fourreautage en tube ICTA, filerie et cablerie encastré y compris boîtes de tirage, boîtes d'encastrement, les amenées d'énergie au droit des interrupteurs, d' appareils d'éclairage, de prises de courant, des appareils et appareillages de climatisation et ventilation  etc., y compris toute sujétion pour la réalisation complète des installations électriques intérieurs du batiment.</t>
  </si>
  <si>
    <t>Luminaire type réglette LED suspendue de 120cm de Chez CHZ Lighting Technology ou équivalent</t>
  </si>
  <si>
    <t>Luminaire type Hublot de Chez CHZ Lighting Technology ou équivalent</t>
  </si>
  <si>
    <t>Applique sanitaire de Chez CHZ Lighting Technology ou équivalent</t>
  </si>
  <si>
    <t>Luminaire type Spot LED 9W de Chez CHZ Lighting Technology ou équivalent</t>
  </si>
  <si>
    <t>Luminaire type Spot LED 6W de Chez CHZ Lighting Technology ou équivalent</t>
  </si>
  <si>
    <t>Projecteur solaire 100W de Chez CHZ Lighting Technology ou équivalent</t>
  </si>
  <si>
    <t>Fourniture et pose de bloc d'éclairage de sécurité  classe II à LED,  pictogramme suivant NFX08-003, fixation en encastré drapeau au plafond 45lm/W (BAES)</t>
  </si>
  <si>
    <t>Fourniture et pose de bloc d'éclairage d'ambiance classe II à LED, flux 360lm/W (BAEA)</t>
  </si>
  <si>
    <t>Mécanisme étanche simple allumage encastré type mosaic de Chez Legrand ou équivalent</t>
  </si>
  <si>
    <t>Mécanisme simple allumage encastré type mosaic de Chez Legrand ou équivalent</t>
  </si>
  <si>
    <t>Bouton poussoir encastré type mosaic de Chez Legrand ou équivalent</t>
  </si>
  <si>
    <t xml:space="preserve">Prise de courant 2P+T encastré type mosaïc de chez LEGRAND </t>
  </si>
  <si>
    <t xml:space="preserve">Prise de courant 2P+T étanche encastré type mosaïc de chez LEGRAND </t>
  </si>
  <si>
    <t xml:space="preserve">Prise de courant ondulé 2P+T encastré étanche type mosaïc de chez LEGRAND </t>
  </si>
  <si>
    <t>10.1.2</t>
  </si>
  <si>
    <t>10.1.3</t>
  </si>
  <si>
    <t>10.1.4</t>
  </si>
  <si>
    <t>10.1.5</t>
  </si>
  <si>
    <t>10.1.6</t>
  </si>
  <si>
    <t>10.1.7</t>
  </si>
  <si>
    <t>Fourniture et pose Climatiseur split 1,5CV Inverter de Chez SHARP ou équivalent y compris tuyauterie et dismatic 20 A de Legrand, et support compresseur et toutes sujétions de pose</t>
  </si>
  <si>
    <t>Fourniture et pose de Brasseur d’air type plafonnier y compris variateur de vitesse de Chez PANASONIC ou équivalent et toutes sujétions</t>
  </si>
  <si>
    <t>10.2.3</t>
  </si>
  <si>
    <t>Fourniture et pose d'extincteur au dioxyde de carbone C02 de 5 kg</t>
  </si>
  <si>
    <t>10.3.2</t>
  </si>
  <si>
    <t>PROJET DE REHABILITATION DES LOCAUX DU SERVICE SOCIAL COMMUNAL DE POUYTENGA</t>
  </si>
  <si>
    <t>1.1</t>
  </si>
  <si>
    <t>INSTALLATION DE CHANTIER &amp; TRAVAUX PREPARATOIRES</t>
  </si>
  <si>
    <t>1.2</t>
  </si>
  <si>
    <r>
      <rPr>
        <b/>
        <sz val="10"/>
        <rFont val="Bookman Old Style"/>
        <family val="1"/>
      </rPr>
      <t>CAVCGMP1:</t>
    </r>
    <r>
      <rPr>
        <sz val="10"/>
        <rFont val="Bookman Old Style"/>
        <family val="1"/>
      </rPr>
      <t xml:space="preserve"> Chassis aluminium vitré de 120X100 à 02 battants identiques coulissants avec grille métallique de protection et grille anti-moustiques</t>
    </r>
  </si>
  <si>
    <r>
      <rPr>
        <b/>
        <sz val="10"/>
        <rFont val="Bookman Old Style"/>
        <family val="1"/>
      </rPr>
      <t>CAVCGMP2:</t>
    </r>
    <r>
      <rPr>
        <sz val="10"/>
        <rFont val="Bookman Old Style"/>
        <family val="1"/>
      </rPr>
      <t xml:space="preserve"> Chassis aluminium vitré de 80X60 à 02 battants identiques coulissants avec grille métallique de protection et grille anti-moustiques</t>
    </r>
  </si>
  <si>
    <r>
      <rPr>
        <b/>
        <sz val="10"/>
        <rFont val="Bookman Old Style"/>
        <family val="1"/>
      </rPr>
      <t>CAVCGMP3:</t>
    </r>
    <r>
      <rPr>
        <sz val="10"/>
        <rFont val="Bookman Old Style"/>
        <family val="1"/>
      </rPr>
      <t xml:space="preserve"> Chassis aluminium vitré de 95X105 à 02 battants identiques coulissants avec grille métallique de protection et grille anti-moustiques</t>
    </r>
  </si>
  <si>
    <r>
      <rPr>
        <b/>
        <sz val="10"/>
        <rFont val="Bookman Old Style"/>
        <family val="1"/>
      </rPr>
      <t>CAVCGMP4:</t>
    </r>
    <r>
      <rPr>
        <sz val="10"/>
        <rFont val="Bookman Old Style"/>
        <family val="1"/>
      </rPr>
      <t xml:space="preserve"> Chassis aluminium vitré de 117X105 à 02 battants identiques coulissants avec grille métallique de protection et grille anti-moustiques</t>
    </r>
  </si>
  <si>
    <r>
      <rPr>
        <b/>
        <sz val="10"/>
        <rFont val="Bookman Old Style"/>
        <family val="1"/>
      </rPr>
      <t xml:space="preserve">PBCGMP1 : </t>
    </r>
    <r>
      <rPr>
        <sz val="10"/>
        <rFont val="Bookman Old Style"/>
        <family val="1"/>
      </rPr>
      <t>Porte en bois capitonnée de 90X220 à 01 battant avec une porte à grille métallique de protection</t>
    </r>
  </si>
  <si>
    <r>
      <rPr>
        <b/>
        <sz val="10"/>
        <rFont val="Bookman Old Style"/>
        <family val="1"/>
      </rPr>
      <t xml:space="preserve">PBCGMP3 : </t>
    </r>
    <r>
      <rPr>
        <sz val="10"/>
        <rFont val="Bookman Old Style"/>
        <family val="1"/>
      </rPr>
      <t>Porte en bois capitonnée de 116X210 à 02 battants identiques avec une porte à grille métallique de protection</t>
    </r>
  </si>
  <si>
    <r>
      <t xml:space="preserve">PMP1 : </t>
    </r>
    <r>
      <rPr>
        <sz val="10"/>
        <rFont val="Bookman Old Style"/>
        <family val="1"/>
      </rPr>
      <t xml:space="preserve">Porte métallique pleine de 900x220 à 01 battant </t>
    </r>
  </si>
  <si>
    <t>7.3</t>
  </si>
  <si>
    <t>Mécanisme double allumage encastré type mosaic de Chez Legrand ou équivalent</t>
  </si>
  <si>
    <t>Mécanisme étanche va-et-vient simple allumage encastré type mosaic de Chez Legrand ou équivalent</t>
  </si>
  <si>
    <t>Fourniture et pose Climatiseur split 2CV Inverter de Chez SHARP ou équivalent y compris tuyauterie et dismatic 20 A de Legrand, et support compresseur et toutes sujétions de pose</t>
  </si>
  <si>
    <t>10.1.1.1</t>
  </si>
  <si>
    <t>Sous total 10.1.1</t>
  </si>
  <si>
    <t>AMENEE D'ENERGIE</t>
  </si>
  <si>
    <t>10.1.2.1</t>
  </si>
  <si>
    <t>10.1.2.2</t>
  </si>
  <si>
    <t>Sous total 10.1.2</t>
  </si>
  <si>
    <t>RESEAU ELECTRIQUE</t>
  </si>
  <si>
    <t>10.1.3.1</t>
  </si>
  <si>
    <t>10.1.3.2</t>
  </si>
  <si>
    <t>Sous total 10.1.3</t>
  </si>
  <si>
    <t>FOURNITURE ET POSE DES APPAREILS Y COMPRIS CONTRÔLE DE MISE EN FONCTIONNEMENT</t>
  </si>
  <si>
    <t>10.1.4.1</t>
  </si>
  <si>
    <t>U</t>
  </si>
  <si>
    <t>10.1.4.2</t>
  </si>
  <si>
    <t>10.1.4.3</t>
  </si>
  <si>
    <t>10.1.4.4</t>
  </si>
  <si>
    <t>10.1.4.5</t>
  </si>
  <si>
    <t>10.1.4.6</t>
  </si>
  <si>
    <t>10.1.4.7</t>
  </si>
  <si>
    <t>10.1.4.8</t>
  </si>
  <si>
    <t>Sous total 10.1.4</t>
  </si>
  <si>
    <t>FOURNITURE ET POSE DE PETITS APPAREILLAGES ELECTRIQUES Y COMPRIS CONTRÔLE DE MISE EN FONCTIONNEMENT</t>
  </si>
  <si>
    <t>10.1.5.1</t>
  </si>
  <si>
    <t>10.1.5.2</t>
  </si>
  <si>
    <t>Sous total 10.1.5</t>
  </si>
  <si>
    <t>ECLAIRAGE DE SECURITE</t>
  </si>
  <si>
    <t>10.1.6.1</t>
  </si>
  <si>
    <t>10.1.6.2</t>
  </si>
  <si>
    <t>Sous total 10.1.6</t>
  </si>
  <si>
    <t>10.1.7.1</t>
  </si>
  <si>
    <t>10.1.7.2</t>
  </si>
  <si>
    <t>10.1.7.3</t>
  </si>
  <si>
    <t>Sous total 10.1.7</t>
  </si>
  <si>
    <t>COURANT ONDULE</t>
  </si>
  <si>
    <t>ELECTRICITE COURANT FAIBLE</t>
  </si>
  <si>
    <t xml:space="preserve">Cheminement courant faible - Informatique - Téléphone </t>
  </si>
  <si>
    <t>10.2.1.1</t>
  </si>
  <si>
    <t>Gaines, fileries, boitiers de dérivation et toutes autres sujétions pour réalisation du réseau courant faible (téléphone et Informatique) du bâtiment - y compris liaison armoire de Brassages diverses par câble RJ45 Cat. 6 y compris toutes sujétions</t>
  </si>
  <si>
    <t>10.2.1.2</t>
  </si>
  <si>
    <t>10.2.1.3</t>
  </si>
  <si>
    <t>Liaison Autocom - Armoire de Brassage par câble téléphonique multipaire et toutes sujétions (Fourniture et pose de câble téléphonique STY2 50 paires entre le coffret de brassage et l'autocom)</t>
  </si>
  <si>
    <t>10.2.1.4</t>
  </si>
  <si>
    <t>10.2.1.5</t>
  </si>
  <si>
    <t>Fourniture et pose de postes téléphoniques analogiques à clavier numérique Panasonic ou équivalent</t>
  </si>
  <si>
    <t>10.2.1.6</t>
  </si>
  <si>
    <t>Sous total 10.2.1</t>
  </si>
  <si>
    <t>VIDEO-PROJECTEUR</t>
  </si>
  <si>
    <t>10.2.2.1</t>
  </si>
  <si>
    <t>Fourniture et pose de gaines, fileries, boitiers de dérivation, repartiteur divers et toutes autres sujétions</t>
  </si>
  <si>
    <t>10.2.2.2</t>
  </si>
  <si>
    <t>Fourniture et pose d'un vidéoprojecteur de 3000lm minimum, type XD280U de Mitsubishi ou équivalent y compris lampe de rechange, support de fixation plafonnier, télécommande et divers accessoires  et toutes autres sujétions</t>
  </si>
  <si>
    <t>10.2.2.3</t>
  </si>
  <si>
    <t>Fourniture et pose d'un tableau de projection Epson 200 x200 cm manuel  et toutes autres sujétions</t>
  </si>
  <si>
    <t>Sous total 10.2.2</t>
  </si>
  <si>
    <t>DETECTION INCENDIE</t>
  </si>
  <si>
    <t>10.2.3.1</t>
  </si>
  <si>
    <t>Sous total 10.2.3</t>
  </si>
  <si>
    <t>PROTECTION CONTRE L'INCENDIE</t>
  </si>
  <si>
    <t>Fourniture et pose d'un extincteur portatif à Poudre Polyvalente 6kg</t>
  </si>
  <si>
    <t>Mécanisme étanche double allumage encastré type mosaic de Chez Legrand ou équivalent</t>
  </si>
  <si>
    <t>Fourniture et pose d'un onduleur Infosec 3000VA E3 PRO RT On Line rackable 4U, affichage LCD 5000VA ou équivalent. Autonomie jusqu'à 30 minutes, bornier, port usb et RS-232</t>
  </si>
  <si>
    <t>Fourniture et pose d'un autocommutateur conformément au descriptif et toutes sujétions 3 lignes 8 Postes PANASONIC ou équivalent</t>
  </si>
  <si>
    <t>Fourniture et pose d'une armoire de Brassage 4U à baie vitrée conforme au descriptif et composé de :
* Panneaux de Brassage 12 ports
* Switch 12 ports RJ45
*  Bloc d'alimentation rackable
*  lot de cordons de brassage
* autres accessoires de raccordement et toutes sujétions</t>
  </si>
  <si>
    <t>Prise informatique RJ45</t>
  </si>
  <si>
    <t>Fourniture et pose d'un détecteur autonome avertisseur de fumée</t>
  </si>
  <si>
    <t>10.2.1.7</t>
  </si>
  <si>
    <t>Raccordement au réseau BT de la SONABEL et abonnement au Tarif normal C1 - 15A triphasé 4 fils, conformément au bilan de puissance y compris toutes sujétions</t>
  </si>
  <si>
    <t>Coffret métallique électrique de 36 modules encastré équipé y compris toutes sujétions</t>
  </si>
  <si>
    <t>Coffret électrique de 12 modules de métallique encastré équipé y compris toutes sujétions</t>
  </si>
  <si>
    <t>Raccordement et abonnement du réseau informatique au réseau public d'internet par fibre optique et toutes sujétions</t>
  </si>
  <si>
    <t>10.1.1.2</t>
  </si>
  <si>
    <t>10.1.1.3</t>
  </si>
  <si>
    <t>10.1.3.3</t>
  </si>
  <si>
    <t>10.1.3.4</t>
  </si>
  <si>
    <t>10.1.3.5</t>
  </si>
  <si>
    <t>10.1.3.6</t>
  </si>
  <si>
    <t>10.1.7.4</t>
  </si>
  <si>
    <t>10.1.6.3</t>
  </si>
  <si>
    <t>Fourniture et pose de 30 mètres de câble U1000R2V 4x16mm² dans des canalisations adaptées pour alimentation du Coffret électrique depuis le disjoncteur d'abonné, y compris lit de sable et grillage avertisseur rouge et toutes sujétions</t>
  </si>
  <si>
    <t>Installation de chantier comprenant amenée et repli du matériel comprenant abris de chantier équipé, clôture provisoire, dossier d'exécution/recollement, panneau de chantier, branchement provisoire eau et électricité, éssais sur matériaux, frais divers</t>
  </si>
  <si>
    <t xml:space="preserve">Frais de démarches administratives, branchement, abonnement et raccordement au réseau existant d'un compteur DN 20 </t>
  </si>
  <si>
    <t>FRAIS GENERAUX DE CHANTIER</t>
  </si>
  <si>
    <t>Sous total 8.1</t>
  </si>
  <si>
    <t>8.2</t>
  </si>
  <si>
    <t>8.2.1</t>
  </si>
  <si>
    <t>VRD</t>
  </si>
  <si>
    <t>Sous total 8.2</t>
  </si>
  <si>
    <t>RESEAU D'ALIMENTATION</t>
  </si>
  <si>
    <t xml:space="preserve">Fournitures et pose de tuyauterie PEHD PN 10 pour l'alimentation principale des salles d'eau y compris accessoires de pose de raccordement et toutes sujétions </t>
  </si>
  <si>
    <t>8.2.1.1</t>
  </si>
  <si>
    <t>Diamètre 32</t>
  </si>
  <si>
    <t>Diamètre 25</t>
  </si>
  <si>
    <t>Fouille en tranchée y compris grillage avertisseur de couleur bleu</t>
  </si>
  <si>
    <t>8.2.1.2</t>
  </si>
  <si>
    <t>8.2.1.3</t>
  </si>
  <si>
    <t>8.2.1.4</t>
  </si>
  <si>
    <t>Sous total 8.2.1</t>
  </si>
  <si>
    <t>8.2.2</t>
  </si>
  <si>
    <t>RESEAU D'EVACUATION DES EU EV ET EP</t>
  </si>
  <si>
    <t>8.2.2.1</t>
  </si>
  <si>
    <t>PVC diamètre 110</t>
  </si>
  <si>
    <t>PVC diamètre 100</t>
  </si>
  <si>
    <t>Regards sphoïdes pour les eaux usées</t>
  </si>
  <si>
    <t>Construction d'une fosse septique de 30 Usagers</t>
  </si>
  <si>
    <t>Puits perdu de 3 m de diamètre y compris tuyau de vidange de Ø 200, remplissage aux moellons et dalle</t>
  </si>
  <si>
    <t>8.2.2.2</t>
  </si>
  <si>
    <t>8.2.2.3</t>
  </si>
  <si>
    <t>8.2.2.4</t>
  </si>
  <si>
    <t>8.2.2.5</t>
  </si>
  <si>
    <t>Sous total 8.2.2</t>
  </si>
  <si>
    <t>8.3</t>
  </si>
  <si>
    <t>BÂTIMENT</t>
  </si>
  <si>
    <t>8.3.1</t>
  </si>
  <si>
    <t>8.3.1.1</t>
  </si>
  <si>
    <t xml:space="preserve">Fournitures et pose de tuyauterie PPR pour l'alimentation intérieure des salles d'eau y compris accessoires de pose de raccordement et toutes sujétions </t>
  </si>
  <si>
    <t>Vanne d'arrêt DN 25</t>
  </si>
  <si>
    <t>8.3.1.2</t>
  </si>
  <si>
    <t>Sous total 8.3.1</t>
  </si>
  <si>
    <t>APPAREILS ET ACCESSOIRES SANITAIRES</t>
  </si>
  <si>
    <t>8.3.2</t>
  </si>
  <si>
    <t>Fournitures et pose des appareils sanitaires y compris raccordement et toutes sujétions</t>
  </si>
  <si>
    <t>8.3.2.1</t>
  </si>
  <si>
    <t>Lavabo sur colonne sur colonne de la gamme Victoria de chez ROCA REF : A326393..0 y compris robinet eau froide</t>
  </si>
  <si>
    <t>WC à l'anglaise compack de la gamme Victoria de chez ROCA, REF : A342392..0</t>
  </si>
  <si>
    <t>Robinet de puisage 15/21</t>
  </si>
  <si>
    <t>8.3.2.2</t>
  </si>
  <si>
    <t>Sous total 8.3.2</t>
  </si>
  <si>
    <t>Fournitures et pose d'accessoires sanitaires</t>
  </si>
  <si>
    <t>Miroir  type VICTORIA de chez ROCA 500 x 700 Réf:A812345406</t>
  </si>
  <si>
    <t>Porte papier hygiénique VICTORIA, Réf:A816662001</t>
  </si>
  <si>
    <t>Porte balaie pour wc</t>
  </si>
  <si>
    <t>Porte serviette à une branche VICTORIA, Réf:A816656001 600</t>
  </si>
  <si>
    <t>Porte savon VICTORIA, Réf:A816683001</t>
  </si>
  <si>
    <t>Tablette de Lavabo type ONDA de chez ROCA Réf:A3870Z0000</t>
  </si>
  <si>
    <t>siphon de sol DN 40 en inox</t>
  </si>
  <si>
    <t>8.3.3</t>
  </si>
  <si>
    <t>Tuyauteries d'évacuation des eaux usées et des eaux vannes y compris accessoires de pose,  raccordements et toutes sujétions</t>
  </si>
  <si>
    <t>8.3.3.1</t>
  </si>
  <si>
    <t>PVC diamètre 75</t>
  </si>
  <si>
    <t>PVC diamètre 32</t>
  </si>
  <si>
    <t>Sous total 8.3.3.1</t>
  </si>
  <si>
    <t>8.3.3.2</t>
  </si>
  <si>
    <t>Tuyauteries d'évacuation des eaux pluiviale y compris accessoires de pose,  raccordements et toutes et toutes sujétions comprises</t>
  </si>
  <si>
    <t>PVC diamètre 125</t>
  </si>
  <si>
    <t>Sous total 8.3.3.2</t>
  </si>
  <si>
    <t>Sous total 8.3.3</t>
  </si>
  <si>
    <t>Sous total 8.3</t>
  </si>
  <si>
    <t>Lyre galva complet de 20/27</t>
  </si>
  <si>
    <t>Béton armé pour chainage appui des baies et chainages horizontaux dosé à 350 kg/m3 de CPA 45 y compris coffrage, armatures et toutes sujétions</t>
  </si>
  <si>
    <t xml:space="preserve">Fourniture et pose de pannes métalliques en tube 40*40 y compris fixation sur platines et application de 02 couches de peinture anti-rouille </t>
  </si>
  <si>
    <t>3.1.9</t>
  </si>
  <si>
    <t>3.1.10</t>
  </si>
  <si>
    <t>Aménagement et embellissement des alentours des bâtiments comprenant la préparation du sol, compactage et l'apport du gravier/quartz concassé et toutes sujétions</t>
  </si>
  <si>
    <t>Béton pour forme de pente sur la dalle ep 10cm</t>
  </si>
  <si>
    <t>Etancheite en hyerene sur la dalle avec un releve de 50cm</t>
  </si>
  <si>
    <t>Etancheite en hyerene aux niveaux des appuis de tole et releve avec un releve de 50cm</t>
  </si>
  <si>
    <t>6.2</t>
  </si>
  <si>
    <t>6.3</t>
  </si>
  <si>
    <r>
      <t>Fourniture et pose d'une couverture en tôles bac aluminium de 7/10</t>
    </r>
    <r>
      <rPr>
        <vertAlign val="superscript"/>
        <sz val="10"/>
        <rFont val="Bookman Old Style"/>
        <family val="1"/>
      </rPr>
      <t xml:space="preserve">e </t>
    </r>
    <r>
      <rPr>
        <sz val="10"/>
        <rFont val="Bookman Old Style"/>
        <family val="1"/>
      </rPr>
      <t xml:space="preserve"> y compris faitière, crochets de pose, cales et bandes isolantes entre les tôles et les pannes et toutes sujetions de pose</t>
    </r>
  </si>
  <si>
    <t>Béton armé dosé à 350 kg/m3 de CPA 45 pour paillasses et banquettes</t>
  </si>
  <si>
    <t>11.5</t>
  </si>
  <si>
    <t>11.6</t>
  </si>
  <si>
    <t>Bardage métallique</t>
  </si>
  <si>
    <t>8.2.2.6</t>
  </si>
  <si>
    <t>3.2.11</t>
  </si>
  <si>
    <t>Béton armé pour bêches, formes de rampes, emmarchements et parois du bac à  fleurs, dosé à 350 kg/m3 de CPA 45 compris coffrage et armatures</t>
  </si>
  <si>
    <t>Travaux de démolition des ouvrages existants à démolir, décapage du dallage, des enduits, des revêtements sol/murs, dépose de toiture, du faux plafond, de parties de maçonneries et bétons armés ou non, des menuiseries, des installations électriques, etc. y compris mise en dépôt et toutes sujétions d'enlèvement hors site</t>
  </si>
  <si>
    <t>Béton armé pour les parties enterrées des poteaux dosé à 350  kg/m3 de CPA 45, compris coffrage, armature et toutes sujétions</t>
  </si>
  <si>
    <t>Béton armé pour longrines dosé à 350 kg/m3 de CPA 45 compris coffrage, ferraillage</t>
  </si>
  <si>
    <t>Béton armé pour semelles isolées;dosé à 350 kg/m3 de CPA 45, armatures et toutes sujétions</t>
  </si>
  <si>
    <t>Béton pour Semelles filantes  dosé à 350 kg/m3 de CPA 45, armatures et toutes sujétions</t>
  </si>
  <si>
    <r>
      <rPr>
        <b/>
        <sz val="10"/>
        <rFont val="Bookman Old Style"/>
        <family val="1"/>
      </rPr>
      <t xml:space="preserve">PBCGMP2 : </t>
    </r>
    <r>
      <rPr>
        <sz val="10"/>
        <rFont val="Bookman Old Style"/>
        <family val="1"/>
      </rPr>
      <t>Porte en bois capitonnée de 90X210 à 01 battant avec une porte à grille métallique de protection</t>
    </r>
  </si>
  <si>
    <t>Depose, fourniture et pose d'un portillon métallique douple peau de 150x220cm y  compris toute sujétions de pose</t>
  </si>
  <si>
    <t>Depose, fourniture et pose d'un portail métallique douple peau de 600x220cm à deux battants identiques y  compris toute sujétions de pose</t>
  </si>
  <si>
    <t>8.2.2.7</t>
  </si>
  <si>
    <t>Receptacles des eaux pluviales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</si>
</sst>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000"/>
  </numFmts>
  <fonts count="49" x14ac:knownFonts="1">
    <font>
      <sz val="10"/>
      <name val="Arial"/>
    </font>
    <font>
      <sz val="11"/>
      <color theme="1"/>
      <name val="Calibri"/>
      <family val="2"/>
      <scheme val="minor"/>
    </font>
    <font>
      <sz val="10"/>
      <name val="Arial"/>
      <family val="2"/>
    </font>
    <font>
      <b/>
      <sz val="10"/>
      <name val="Bookman Old Style"/>
      <family val="1"/>
    </font>
    <font>
      <sz val="10"/>
      <name val="Bookman Old Style"/>
      <family val="1"/>
    </font>
    <font>
      <b/>
      <sz val="11"/>
      <name val="Bookman Old Style"/>
      <family val="1"/>
    </font>
    <font>
      <b/>
      <sz val="10"/>
      <name val="Arial"/>
      <family val="2"/>
    </font>
    <font>
      <sz val="10"/>
      <name val="Arial"/>
      <family val="2"/>
    </font>
    <font>
      <sz val="10"/>
      <color indexed="8"/>
      <name val="Bookman Old Style"/>
      <family val="1"/>
    </font>
    <font>
      <sz val="10"/>
      <color indexed="10"/>
      <name val="Bookman Old Style"/>
      <family val="1"/>
    </font>
    <font>
      <b/>
      <sz val="10"/>
      <color indexed="10"/>
      <name val="Bookman Old Style"/>
      <family val="1"/>
    </font>
    <font>
      <sz val="10"/>
      <name val="Arial"/>
      <family val="2"/>
    </font>
    <font>
      <b/>
      <sz val="10"/>
      <name val="Arial"/>
      <family val="2"/>
    </font>
    <font>
      <b/>
      <sz val="11"/>
      <name val="Arial"/>
      <family val="2"/>
    </font>
    <font>
      <sz val="10"/>
      <color theme="5"/>
      <name val="Bookman Old Style"/>
      <family val="1"/>
    </font>
    <font>
      <sz val="10"/>
      <color theme="5"/>
      <name val="Arial"/>
      <family val="2"/>
    </font>
    <font>
      <sz val="10"/>
      <color rgb="FFFF0000"/>
      <name val="Bookman Old Style"/>
      <family val="1"/>
    </font>
    <font>
      <sz val="10"/>
      <color rgb="FFFF0000"/>
      <name val="Arial"/>
      <family val="2"/>
    </font>
    <font>
      <b/>
      <sz val="10"/>
      <color rgb="FFFF0000"/>
      <name val="Arial"/>
      <family val="2"/>
    </font>
    <font>
      <b/>
      <sz val="11"/>
      <color rgb="FFFF0000"/>
      <name val="Arial"/>
      <family val="2"/>
    </font>
    <font>
      <sz val="10"/>
      <color rgb="FFFFC000"/>
      <name val="Arial"/>
      <family val="2"/>
    </font>
    <font>
      <b/>
      <u/>
      <sz val="26"/>
      <name val="Agency FB"/>
      <family val="2"/>
    </font>
    <font>
      <b/>
      <i/>
      <u/>
      <sz val="10"/>
      <name val="Arial"/>
      <family val="2"/>
    </font>
    <font>
      <b/>
      <sz val="12"/>
      <name val="Arial"/>
      <family val="2"/>
    </font>
    <font>
      <b/>
      <sz val="12"/>
      <color theme="1"/>
      <name val="Arial"/>
      <family val="2"/>
    </font>
    <font>
      <b/>
      <sz val="11"/>
      <color theme="1"/>
      <name val="Arial"/>
      <family val="2"/>
    </font>
    <font>
      <sz val="12"/>
      <name val="Arial"/>
      <family val="2"/>
    </font>
    <font>
      <b/>
      <i/>
      <sz val="12"/>
      <name val="Arial"/>
      <family val="2"/>
    </font>
    <font>
      <sz val="14"/>
      <name val="Cambria"/>
      <family val="1"/>
    </font>
    <font>
      <b/>
      <sz val="14"/>
      <name val="Cambria"/>
      <family val="1"/>
    </font>
    <font>
      <sz val="9"/>
      <color indexed="81"/>
      <name val="Tahoma"/>
      <family val="2"/>
    </font>
    <font>
      <b/>
      <sz val="9"/>
      <color indexed="81"/>
      <name val="Tahoma"/>
      <family val="2"/>
    </font>
    <font>
      <sz val="11"/>
      <name val="Arial"/>
      <family val="2"/>
    </font>
    <font>
      <sz val="11"/>
      <name val="Bookman Old Style"/>
      <family val="1"/>
    </font>
    <font>
      <b/>
      <sz val="10"/>
      <color rgb="FFFF0000"/>
      <name val="Bookman Old Style"/>
      <family val="1"/>
    </font>
    <font>
      <sz val="8"/>
      <name val="Bookman Old Style"/>
      <family val="1"/>
    </font>
    <font>
      <sz val="8"/>
      <name val="Arial"/>
      <family val="2"/>
    </font>
    <font>
      <i/>
      <sz val="8"/>
      <name val="Arial"/>
      <family val="2"/>
    </font>
    <font>
      <sz val="8"/>
      <color rgb="FFFF0000"/>
      <name val="Arial"/>
      <family val="2"/>
    </font>
    <font>
      <b/>
      <sz val="8"/>
      <name val="Arial"/>
      <family val="2"/>
    </font>
    <font>
      <sz val="12"/>
      <name val="Times New Roman"/>
      <family val="1"/>
    </font>
    <font>
      <b/>
      <sz val="8"/>
      <name val="Bookman Old Style"/>
      <family val="1"/>
    </font>
    <font>
      <b/>
      <sz val="12"/>
      <name val="Times New Roman"/>
      <family val="1"/>
    </font>
    <font>
      <b/>
      <i/>
      <sz val="12"/>
      <name val="Times New Roman"/>
      <family val="1"/>
    </font>
    <font>
      <i/>
      <sz val="10"/>
      <color theme="9" tint="-0.249977111117893"/>
      <name val="Arial"/>
      <family val="2"/>
    </font>
    <font>
      <sz val="10"/>
      <name val="Times New Roman"/>
      <family val="1"/>
    </font>
    <font>
      <i/>
      <sz val="10"/>
      <name val="Bookman Old Style"/>
      <family val="1"/>
    </font>
    <font>
      <sz val="10"/>
      <color theme="1"/>
      <name val="Bookman Old Style"/>
      <family val="1"/>
    </font>
    <font>
      <vertAlign val="superscript"/>
      <sz val="10"/>
      <name val="Bookman Old Style"/>
      <family val="1"/>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0"/>
        <bgColor indexed="64"/>
      </patternFill>
    </fill>
  </fills>
  <borders count="72">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thin">
        <color indexed="64"/>
      </right>
      <top/>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style="double">
        <color indexed="64"/>
      </left>
      <right/>
      <top/>
      <bottom/>
      <diagonal/>
    </border>
    <border>
      <left style="double">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double">
        <color auto="1"/>
      </bottom>
      <diagonal/>
    </border>
    <border>
      <left style="thin">
        <color indexed="64"/>
      </left>
      <right style="medium">
        <color indexed="64"/>
      </right>
      <top/>
      <bottom style="double">
        <color auto="1"/>
      </bottom>
      <diagonal/>
    </border>
    <border>
      <left style="thin">
        <color auto="1"/>
      </left>
      <right style="thin">
        <color auto="1"/>
      </right>
      <top/>
      <bottom style="double">
        <color auto="1"/>
      </bottom>
      <diagonal/>
    </border>
    <border>
      <left/>
      <right style="thin">
        <color auto="1"/>
      </right>
      <top/>
      <bottom style="double">
        <color auto="1"/>
      </bottom>
      <diagonal/>
    </border>
    <border>
      <left style="thin">
        <color auto="1"/>
      </left>
      <right style="double">
        <color auto="1"/>
      </right>
      <top/>
      <bottom style="double">
        <color auto="1"/>
      </bottom>
      <diagonal/>
    </border>
    <border>
      <left style="medium">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double">
        <color indexed="64"/>
      </right>
      <top style="thick">
        <color indexed="64"/>
      </top>
      <bottom style="thick">
        <color indexed="64"/>
      </bottom>
      <diagonal/>
    </border>
    <border>
      <left style="double">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double">
        <color indexed="64"/>
      </right>
      <top style="thick">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s>
  <cellStyleXfs count="7">
    <xf numFmtId="0" fontId="0" fillId="0" borderId="0"/>
    <xf numFmtId="164" fontId="2" fillId="0" borderId="0" applyFont="0" applyFill="0" applyBorder="0" applyAlignment="0" applyProtection="0"/>
    <xf numFmtId="0" fontId="2" fillId="0" borderId="0"/>
    <xf numFmtId="0" fontId="2" fillId="0" borderId="0"/>
    <xf numFmtId="0" fontId="1" fillId="0" borderId="0"/>
    <xf numFmtId="164" fontId="1" fillId="0" borderId="0" applyFont="0" applyFill="0" applyBorder="0" applyAlignment="0" applyProtection="0"/>
    <xf numFmtId="164" fontId="2" fillId="0" borderId="0" applyFont="0" applyFill="0" applyBorder="0" applyAlignment="0" applyProtection="0"/>
  </cellStyleXfs>
  <cellXfs count="357">
    <xf numFmtId="0" fontId="0" fillId="0" borderId="0" xfId="0"/>
    <xf numFmtId="3"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4" fontId="3" fillId="0" borderId="5" xfId="0" applyNumberFormat="1" applyFont="1" applyBorder="1" applyAlignment="1">
      <alignment horizontal="left" vertical="center" wrapText="1"/>
    </xf>
    <xf numFmtId="4" fontId="3" fillId="0" borderId="5" xfId="0" applyNumberFormat="1" applyFont="1" applyBorder="1" applyAlignment="1">
      <alignment horizontal="center" vertical="center" wrapText="1"/>
    </xf>
    <xf numFmtId="3" fontId="3" fillId="0" borderId="6" xfId="0" applyNumberFormat="1" applyFont="1" applyBorder="1" applyAlignment="1">
      <alignment horizontal="right" vertical="center" wrapText="1"/>
    </xf>
    <xf numFmtId="4" fontId="4" fillId="0" borderId="5" xfId="0" applyNumberFormat="1" applyFont="1" applyBorder="1" applyAlignment="1">
      <alignment horizontal="center" vertical="center"/>
    </xf>
    <xf numFmtId="4" fontId="3" fillId="0" borderId="5" xfId="0" applyNumberFormat="1" applyFont="1" applyBorder="1" applyAlignment="1">
      <alignment horizontal="center" vertical="center"/>
    </xf>
    <xf numFmtId="3" fontId="3" fillId="0" borderId="5" xfId="0" applyNumberFormat="1" applyFont="1" applyBorder="1" applyAlignment="1">
      <alignment horizontal="right" vertical="center"/>
    </xf>
    <xf numFmtId="4" fontId="3" fillId="0" borderId="5" xfId="0" applyNumberFormat="1" applyFont="1" applyBorder="1" applyAlignment="1">
      <alignment vertical="center" wrapText="1"/>
    </xf>
    <xf numFmtId="3" fontId="4" fillId="0" borderId="5" xfId="0" applyNumberFormat="1" applyFont="1" applyBorder="1" applyAlignment="1">
      <alignment horizontal="right" vertical="center"/>
    </xf>
    <xf numFmtId="4" fontId="4" fillId="0" borderId="5" xfId="0" applyNumberFormat="1" applyFont="1" applyBorder="1" applyAlignment="1">
      <alignment vertical="center" wrapText="1"/>
    </xf>
    <xf numFmtId="3" fontId="4" fillId="0" borderId="6" xfId="0" applyNumberFormat="1" applyFont="1" applyBorder="1" applyAlignment="1">
      <alignment horizontal="right" vertical="center"/>
    </xf>
    <xf numFmtId="3" fontId="4" fillId="0" borderId="4" xfId="0" applyNumberFormat="1" applyFont="1" applyBorder="1" applyAlignment="1">
      <alignment horizontal="center" vertical="top" wrapText="1"/>
    </xf>
    <xf numFmtId="0" fontId="6" fillId="0" borderId="0" xfId="0" applyFont="1"/>
    <xf numFmtId="0" fontId="7" fillId="0" borderId="0" xfId="0" applyFont="1"/>
    <xf numFmtId="3" fontId="4" fillId="0" borderId="5" xfId="0" applyNumberFormat="1" applyFont="1" applyBorder="1" applyAlignment="1">
      <alignment horizontal="right" vertical="center" wrapText="1"/>
    </xf>
    <xf numFmtId="3" fontId="3" fillId="2" borderId="10" xfId="0" applyNumberFormat="1" applyFont="1" applyFill="1" applyBorder="1" applyAlignment="1">
      <alignment horizontal="center" vertical="center" wrapText="1"/>
    </xf>
    <xf numFmtId="4" fontId="5" fillId="2" borderId="11" xfId="0" applyNumberFormat="1"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3" fontId="4" fillId="2" borderId="11" xfId="0" applyNumberFormat="1" applyFont="1" applyFill="1" applyBorder="1" applyAlignment="1">
      <alignment horizontal="right" vertical="center" wrapText="1"/>
    </xf>
    <xf numFmtId="4" fontId="3" fillId="2" borderId="12" xfId="0" applyNumberFormat="1" applyFont="1" applyFill="1" applyBorder="1" applyAlignment="1">
      <alignment horizontal="center" vertical="center" wrapText="1"/>
    </xf>
    <xf numFmtId="0" fontId="2" fillId="0" borderId="0" xfId="0" applyFont="1"/>
    <xf numFmtId="3" fontId="3" fillId="3" borderId="4" xfId="0" applyNumberFormat="1" applyFont="1" applyFill="1" applyBorder="1" applyAlignment="1">
      <alignment horizontal="center" vertical="center" wrapText="1"/>
    </xf>
    <xf numFmtId="4" fontId="3" fillId="3" borderId="5" xfId="0" applyNumberFormat="1" applyFont="1" applyFill="1" applyBorder="1" applyAlignment="1">
      <alignment horizontal="center" vertical="center"/>
    </xf>
    <xf numFmtId="3" fontId="3" fillId="3" borderId="5" xfId="0" applyNumberFormat="1" applyFont="1" applyFill="1" applyBorder="1" applyAlignment="1">
      <alignment horizontal="right" vertical="center"/>
    </xf>
    <xf numFmtId="4" fontId="3" fillId="3" borderId="5" xfId="0" applyNumberFormat="1" applyFont="1" applyFill="1" applyBorder="1" applyAlignment="1">
      <alignment horizontal="center" vertical="center" wrapText="1"/>
    </xf>
    <xf numFmtId="3" fontId="4" fillId="0" borderId="0" xfId="0" applyNumberFormat="1" applyFont="1" applyAlignment="1">
      <alignment horizontal="center" vertical="center" wrapText="1"/>
    </xf>
    <xf numFmtId="4" fontId="4" fillId="0" borderId="0" xfId="0" applyNumberFormat="1" applyFont="1" applyAlignment="1">
      <alignment vertical="center" wrapText="1"/>
    </xf>
    <xf numFmtId="4" fontId="4" fillId="0" borderId="0" xfId="0" applyNumberFormat="1" applyFont="1" applyAlignment="1">
      <alignment horizontal="center" vertical="center"/>
    </xf>
    <xf numFmtId="3" fontId="4" fillId="0" borderId="0" xfId="0" applyNumberFormat="1" applyFont="1" applyAlignment="1">
      <alignment horizontal="right" vertical="center"/>
    </xf>
    <xf numFmtId="3" fontId="3" fillId="0" borderId="0" xfId="0" applyNumberFormat="1" applyFont="1" applyAlignment="1">
      <alignment horizontal="center" vertical="center" wrapText="1"/>
    </xf>
    <xf numFmtId="4" fontId="3" fillId="0" borderId="0" xfId="0" applyNumberFormat="1" applyFont="1" applyAlignment="1">
      <alignment vertical="center" wrapText="1"/>
    </xf>
    <xf numFmtId="4" fontId="3" fillId="0" borderId="0" xfId="0" applyNumberFormat="1" applyFont="1" applyAlignment="1">
      <alignment horizontal="center" vertical="center"/>
    </xf>
    <xf numFmtId="3" fontId="3" fillId="0" borderId="0" xfId="0" applyNumberFormat="1" applyFont="1" applyAlignment="1">
      <alignment horizontal="right" vertical="center"/>
    </xf>
    <xf numFmtId="3" fontId="8" fillId="0" borderId="0" xfId="0" applyNumberFormat="1" applyFont="1" applyAlignment="1">
      <alignment horizontal="right" vertical="center"/>
    </xf>
    <xf numFmtId="3" fontId="9" fillId="0" borderId="0" xfId="0" applyNumberFormat="1" applyFont="1" applyAlignment="1">
      <alignment horizontal="center" vertical="center" wrapText="1"/>
    </xf>
    <xf numFmtId="0" fontId="11" fillId="0" borderId="0" xfId="0" applyFont="1"/>
    <xf numFmtId="4" fontId="9" fillId="0" borderId="0" xfId="0" applyNumberFormat="1" applyFont="1" applyAlignment="1">
      <alignment horizontal="center" vertical="center"/>
    </xf>
    <xf numFmtId="3" fontId="9" fillId="0" borderId="0" xfId="0" applyNumberFormat="1" applyFont="1" applyAlignment="1">
      <alignment horizontal="right" vertical="center"/>
    </xf>
    <xf numFmtId="4" fontId="8" fillId="0" borderId="0" xfId="0" applyNumberFormat="1" applyFont="1" applyAlignment="1">
      <alignment vertical="center" wrapText="1"/>
    </xf>
    <xf numFmtId="4" fontId="8" fillId="0" borderId="0" xfId="0" applyNumberFormat="1" applyFont="1" applyAlignment="1">
      <alignment horizontal="center" vertical="center"/>
    </xf>
    <xf numFmtId="0" fontId="11" fillId="0" borderId="0" xfId="0" applyFont="1" applyAlignment="1">
      <alignment wrapText="1"/>
    </xf>
    <xf numFmtId="0" fontId="11" fillId="0" borderId="0" xfId="0" applyFont="1" applyAlignment="1">
      <alignment horizontal="center" wrapText="1"/>
    </xf>
    <xf numFmtId="165" fontId="11" fillId="0" borderId="0" xfId="1" applyNumberFormat="1" applyFont="1" applyFill="1" applyBorder="1" applyAlignment="1">
      <alignment wrapText="1"/>
    </xf>
    <xf numFmtId="0" fontId="4" fillId="0" borderId="0" xfId="0" applyFont="1" applyAlignment="1">
      <alignment wrapText="1"/>
    </xf>
    <xf numFmtId="4" fontId="9" fillId="0" borderId="0" xfId="0" applyNumberFormat="1" applyFont="1" applyAlignment="1">
      <alignment vertical="center" wrapText="1"/>
    </xf>
    <xf numFmtId="3" fontId="10" fillId="0" borderId="0" xfId="0" applyNumberFormat="1" applyFont="1" applyAlignment="1">
      <alignment horizontal="right" vertical="center"/>
    </xf>
    <xf numFmtId="3" fontId="3" fillId="3" borderId="5" xfId="0" applyNumberFormat="1" applyFont="1" applyFill="1" applyBorder="1" applyAlignment="1">
      <alignment horizontal="right" vertical="center" wrapText="1"/>
    </xf>
    <xf numFmtId="0" fontId="12" fillId="0" borderId="0" xfId="0" applyFont="1"/>
    <xf numFmtId="3" fontId="3" fillId="3" borderId="4" xfId="0" applyNumberFormat="1" applyFont="1" applyFill="1" applyBorder="1" applyAlignment="1">
      <alignment horizontal="center" vertical="top" wrapText="1"/>
    </xf>
    <xf numFmtId="0" fontId="13" fillId="0" borderId="0" xfId="0" applyFont="1"/>
    <xf numFmtId="4" fontId="3" fillId="0" borderId="8" xfId="0" applyNumberFormat="1" applyFont="1" applyBorder="1" applyAlignment="1">
      <alignment vertical="center" wrapText="1"/>
    </xf>
    <xf numFmtId="3" fontId="5" fillId="0" borderId="7" xfId="0" applyNumberFormat="1" applyFont="1" applyBorder="1" applyAlignment="1">
      <alignment horizontal="center" vertical="center" wrapText="1"/>
    </xf>
    <xf numFmtId="4" fontId="5" fillId="0" borderId="8" xfId="0" applyNumberFormat="1" applyFont="1" applyBorder="1" applyAlignment="1">
      <alignment vertical="center" wrapText="1"/>
    </xf>
    <xf numFmtId="4" fontId="5" fillId="0" borderId="8" xfId="0" applyNumberFormat="1" applyFont="1" applyBorder="1" applyAlignment="1">
      <alignment horizontal="center" vertical="center"/>
    </xf>
    <xf numFmtId="3" fontId="5" fillId="0" borderId="8" xfId="0" applyNumberFormat="1" applyFont="1" applyBorder="1" applyAlignment="1">
      <alignment horizontal="right" vertical="center"/>
    </xf>
    <xf numFmtId="0" fontId="15" fillId="0" borderId="0" xfId="0" applyFont="1"/>
    <xf numFmtId="4" fontId="14" fillId="0" borderId="0" xfId="0" applyNumberFormat="1" applyFont="1" applyAlignment="1">
      <alignment horizontal="center" vertical="center"/>
    </xf>
    <xf numFmtId="2" fontId="15" fillId="0" borderId="0" xfId="0" applyNumberFormat="1" applyFont="1" applyAlignment="1">
      <alignment horizontal="center" wrapText="1"/>
    </xf>
    <xf numFmtId="4" fontId="0" fillId="0" borderId="0" xfId="0" applyNumberFormat="1"/>
    <xf numFmtId="4" fontId="16" fillId="0" borderId="5" xfId="0" applyNumberFormat="1" applyFont="1" applyBorder="1" applyAlignment="1">
      <alignment horizontal="center" vertical="center"/>
    </xf>
    <xf numFmtId="3" fontId="5" fillId="0" borderId="9" xfId="0" applyNumberFormat="1" applyFont="1" applyBorder="1" applyAlignment="1">
      <alignment horizontal="right" vertical="center"/>
    </xf>
    <xf numFmtId="3" fontId="3" fillId="0" borderId="4" xfId="0" applyNumberFormat="1" applyFont="1" applyBorder="1" applyAlignment="1">
      <alignment horizontal="center" vertical="top" wrapText="1"/>
    </xf>
    <xf numFmtId="3" fontId="4" fillId="0" borderId="4" xfId="0" applyNumberFormat="1" applyFont="1" applyBorder="1" applyAlignment="1">
      <alignment horizontal="center" vertical="center" wrapText="1"/>
    </xf>
    <xf numFmtId="3" fontId="4" fillId="0" borderId="8" xfId="0" applyNumberFormat="1" applyFont="1" applyBorder="1" applyAlignment="1">
      <alignment horizontal="right" vertical="center"/>
    </xf>
    <xf numFmtId="4" fontId="4" fillId="0" borderId="8" xfId="0" applyNumberFormat="1" applyFont="1" applyBorder="1" applyAlignment="1">
      <alignment vertical="center" wrapText="1"/>
    </xf>
    <xf numFmtId="4" fontId="4" fillId="0" borderId="8" xfId="0" applyNumberFormat="1" applyFont="1" applyBorder="1" applyAlignment="1">
      <alignment horizontal="center" vertical="center"/>
    </xf>
    <xf numFmtId="0" fontId="17" fillId="0" borderId="0" xfId="0" applyFont="1"/>
    <xf numFmtId="0" fontId="18" fillId="0" borderId="0" xfId="0" applyFont="1"/>
    <xf numFmtId="0" fontId="19" fillId="0" borderId="0" xfId="0" applyFont="1"/>
    <xf numFmtId="4" fontId="17" fillId="0" borderId="0" xfId="0" applyNumberFormat="1" applyFont="1"/>
    <xf numFmtId="3" fontId="4" fillId="5" borderId="4" xfId="0" applyNumberFormat="1" applyFont="1" applyFill="1" applyBorder="1" applyAlignment="1">
      <alignment horizontal="center" vertical="center" wrapText="1"/>
    </xf>
    <xf numFmtId="4" fontId="3" fillId="5" borderId="5" xfId="0" applyNumberFormat="1" applyFont="1" applyFill="1" applyBorder="1" applyAlignment="1">
      <alignment vertical="center" wrapText="1"/>
    </xf>
    <xf numFmtId="4" fontId="3" fillId="5" borderId="5" xfId="0" applyNumberFormat="1" applyFont="1" applyFill="1" applyBorder="1" applyAlignment="1">
      <alignment horizontal="center" vertical="center"/>
    </xf>
    <xf numFmtId="3" fontId="3" fillId="5" borderId="5" xfId="0" applyNumberFormat="1" applyFont="1" applyFill="1" applyBorder="1" applyAlignment="1">
      <alignment horizontal="right" vertical="center"/>
    </xf>
    <xf numFmtId="3" fontId="3" fillId="5" borderId="6" xfId="0" applyNumberFormat="1" applyFont="1" applyFill="1" applyBorder="1" applyAlignment="1">
      <alignment horizontal="right" vertical="center"/>
    </xf>
    <xf numFmtId="3" fontId="3" fillId="5" borderId="4" xfId="0" applyNumberFormat="1" applyFont="1" applyFill="1" applyBorder="1" applyAlignment="1">
      <alignment horizontal="center" vertical="center" wrapText="1"/>
    </xf>
    <xf numFmtId="4" fontId="4" fillId="0" borderId="5" xfId="0" applyNumberFormat="1" applyFont="1" applyBorder="1" applyAlignment="1">
      <alignment horizontal="center" vertical="center" wrapText="1"/>
    </xf>
    <xf numFmtId="4" fontId="4" fillId="0" borderId="6" xfId="0" applyNumberFormat="1" applyFont="1" applyBorder="1" applyAlignment="1">
      <alignment horizontal="right" vertical="center"/>
    </xf>
    <xf numFmtId="3" fontId="3" fillId="6" borderId="4" xfId="0" applyNumberFormat="1" applyFont="1" applyFill="1" applyBorder="1" applyAlignment="1">
      <alignment horizontal="center" vertical="top" wrapText="1"/>
    </xf>
    <xf numFmtId="4" fontId="3" fillId="6" borderId="5" xfId="0" applyNumberFormat="1" applyFont="1" applyFill="1" applyBorder="1" applyAlignment="1">
      <alignment horizontal="center" vertical="center"/>
    </xf>
    <xf numFmtId="3" fontId="3" fillId="6" borderId="5" xfId="0" applyNumberFormat="1" applyFont="1" applyFill="1" applyBorder="1" applyAlignment="1">
      <alignment horizontal="right" vertical="center"/>
    </xf>
    <xf numFmtId="0" fontId="20" fillId="0" borderId="0" xfId="0" applyFont="1"/>
    <xf numFmtId="0" fontId="2" fillId="0" borderId="0" xfId="0" applyFont="1" applyAlignment="1">
      <alignment horizontal="right"/>
    </xf>
    <xf numFmtId="3" fontId="4" fillId="0" borderId="7" xfId="0" applyNumberFormat="1" applyFont="1" applyBorder="1" applyAlignment="1">
      <alignment horizontal="center" vertical="top" wrapText="1"/>
    </xf>
    <xf numFmtId="4" fontId="3" fillId="0" borderId="16" xfId="0" applyNumberFormat="1" applyFont="1" applyBorder="1" applyAlignment="1">
      <alignment vertical="center" wrapText="1"/>
    </xf>
    <xf numFmtId="0" fontId="0" fillId="0" borderId="0" xfId="0" applyAlignment="1">
      <alignment vertical="center"/>
    </xf>
    <xf numFmtId="3" fontId="3" fillId="0" borderId="6" xfId="0" applyNumberFormat="1" applyFont="1" applyBorder="1" applyAlignment="1">
      <alignment horizontal="right" vertical="center"/>
    </xf>
    <xf numFmtId="4" fontId="3" fillId="6" borderId="5" xfId="0" applyNumberFormat="1" applyFont="1" applyFill="1" applyBorder="1" applyAlignment="1">
      <alignment horizontal="right" vertical="center" wrapText="1"/>
    </xf>
    <xf numFmtId="4" fontId="3" fillId="3" borderId="5" xfId="0" applyNumberFormat="1" applyFont="1" applyFill="1" applyBorder="1" applyAlignment="1">
      <alignment horizontal="right" vertical="center" wrapText="1"/>
    </xf>
    <xf numFmtId="4" fontId="3" fillId="5" borderId="5" xfId="0" applyNumberFormat="1" applyFont="1" applyFill="1" applyBorder="1" applyAlignment="1">
      <alignment horizontal="right" vertical="center" wrapText="1"/>
    </xf>
    <xf numFmtId="4" fontId="4" fillId="5" borderId="5" xfId="0" applyNumberFormat="1" applyFont="1" applyFill="1" applyBorder="1" applyAlignment="1">
      <alignment horizontal="center" vertical="center"/>
    </xf>
    <xf numFmtId="4" fontId="3" fillId="0" borderId="5" xfId="0" applyNumberFormat="1" applyFont="1" applyBorder="1" applyAlignment="1">
      <alignment horizontal="right" vertical="center" wrapText="1"/>
    </xf>
    <xf numFmtId="3" fontId="4" fillId="0" borderId="6" xfId="0" applyNumberFormat="1" applyFont="1" applyBorder="1" applyAlignment="1">
      <alignment horizontal="right" vertical="center" wrapText="1"/>
    </xf>
    <xf numFmtId="3" fontId="4" fillId="0" borderId="5" xfId="0" applyNumberFormat="1" applyFont="1" applyBorder="1" applyAlignment="1">
      <alignment vertical="center" wrapText="1"/>
    </xf>
    <xf numFmtId="4" fontId="4" fillId="0" borderId="13" xfId="0" applyNumberFormat="1" applyFont="1" applyBorder="1" applyAlignment="1">
      <alignment horizontal="center" vertical="center"/>
    </xf>
    <xf numFmtId="0" fontId="4" fillId="0" borderId="5" xfId="0" applyFont="1" applyBorder="1" applyAlignment="1">
      <alignment vertical="top" wrapText="1"/>
    </xf>
    <xf numFmtId="3" fontId="4" fillId="0" borderId="5" xfId="0" applyNumberFormat="1" applyFont="1" applyBorder="1" applyAlignment="1">
      <alignment horizontal="center" vertical="center"/>
    </xf>
    <xf numFmtId="3" fontId="4" fillId="0" borderId="5" xfId="0" applyNumberFormat="1" applyFont="1" applyBorder="1" applyAlignment="1">
      <alignment vertical="center"/>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6" fillId="0" borderId="0" xfId="0" applyFont="1" applyAlignment="1">
      <alignment horizontal="center"/>
    </xf>
    <xf numFmtId="0" fontId="0" fillId="0" borderId="0" xfId="0" applyAlignment="1">
      <alignment horizontal="center"/>
    </xf>
    <xf numFmtId="0" fontId="23" fillId="0" borderId="22" xfId="0" applyFont="1" applyBorder="1" applyAlignment="1">
      <alignment horizontal="center" vertical="center"/>
    </xf>
    <xf numFmtId="0" fontId="23" fillId="0" borderId="18" xfId="0" applyFont="1" applyBorder="1" applyAlignment="1">
      <alignment horizontal="center" vertical="center"/>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xf>
    <xf numFmtId="0" fontId="23" fillId="0" borderId="28" xfId="0" applyFont="1" applyBorder="1" applyAlignment="1">
      <alignment horizontal="center"/>
    </xf>
    <xf numFmtId="0" fontId="23" fillId="0" borderId="28" xfId="0" applyFont="1" applyBorder="1" applyAlignment="1">
      <alignment horizontal="center" vertical="center" wrapText="1"/>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28" xfId="0" applyFont="1" applyBorder="1" applyAlignment="1">
      <alignment horizontal="center" vertical="center"/>
    </xf>
    <xf numFmtId="0" fontId="23" fillId="0" borderId="31" xfId="0" applyFont="1" applyBorder="1" applyAlignment="1">
      <alignment horizontal="center" vertical="center"/>
    </xf>
    <xf numFmtId="0" fontId="26" fillId="0" borderId="34" xfId="0" applyFont="1" applyBorder="1" applyAlignment="1">
      <alignment horizontal="left"/>
    </xf>
    <xf numFmtId="2" fontId="26" fillId="0" borderId="35" xfId="0" applyNumberFormat="1" applyFont="1" applyBorder="1" applyAlignment="1">
      <alignment horizontal="center"/>
    </xf>
    <xf numFmtId="0" fontId="26" fillId="0" borderId="36" xfId="0" applyFont="1" applyBorder="1" applyAlignment="1">
      <alignment horizontal="center"/>
    </xf>
    <xf numFmtId="0" fontId="26" fillId="0" borderId="37" xfId="0" applyFont="1" applyBorder="1" applyAlignment="1">
      <alignment horizontal="center"/>
    </xf>
    <xf numFmtId="0" fontId="26" fillId="0" borderId="38" xfId="0" applyFont="1" applyBorder="1" applyAlignment="1">
      <alignment horizontal="center"/>
    </xf>
    <xf numFmtId="0" fontId="0" fillId="0" borderId="13" xfId="0" applyBorder="1" applyAlignment="1">
      <alignment horizontal="center"/>
    </xf>
    <xf numFmtId="0" fontId="0" fillId="0" borderId="39" xfId="0" applyBorder="1" applyAlignment="1">
      <alignment horizontal="center"/>
    </xf>
    <xf numFmtId="0" fontId="26" fillId="0" borderId="42" xfId="0" applyFont="1" applyBorder="1" applyAlignment="1">
      <alignment horizontal="left"/>
    </xf>
    <xf numFmtId="2" fontId="26" fillId="0" borderId="43" xfId="0" applyNumberFormat="1" applyFont="1" applyBorder="1" applyAlignment="1">
      <alignment horizontal="center"/>
    </xf>
    <xf numFmtId="2" fontId="26" fillId="0" borderId="42" xfId="0" applyNumberFormat="1" applyFont="1" applyBorder="1" applyAlignment="1">
      <alignment horizontal="center"/>
    </xf>
    <xf numFmtId="2" fontId="26" fillId="0" borderId="5" xfId="0" applyNumberFormat="1" applyFont="1" applyBorder="1" applyAlignment="1">
      <alignment horizontal="center"/>
    </xf>
    <xf numFmtId="0" fontId="26" fillId="0" borderId="5" xfId="0" applyFont="1" applyBorder="1" applyAlignment="1">
      <alignment horizontal="center" vertical="center"/>
    </xf>
    <xf numFmtId="2" fontId="26" fillId="0" borderId="38" xfId="0" applyNumberFormat="1" applyFont="1" applyBorder="1" applyAlignment="1">
      <alignment horizontal="center"/>
    </xf>
    <xf numFmtId="0" fontId="26" fillId="0" borderId="43" xfId="0" applyFont="1" applyBorder="1" applyAlignment="1">
      <alignment horizontal="center"/>
    </xf>
    <xf numFmtId="0" fontId="26" fillId="0" borderId="5" xfId="0" applyFont="1" applyBorder="1" applyAlignment="1">
      <alignment horizontal="center"/>
    </xf>
    <xf numFmtId="2" fontId="26" fillId="0" borderId="5" xfId="0" applyNumberFormat="1" applyFont="1" applyBorder="1" applyAlignment="1">
      <alignment horizontal="center" vertical="center"/>
    </xf>
    <xf numFmtId="0" fontId="6" fillId="0" borderId="38" xfId="0" applyFont="1" applyBorder="1" applyAlignment="1">
      <alignment horizontal="center" vertical="center"/>
    </xf>
    <xf numFmtId="0" fontId="27" fillId="0" borderId="25" xfId="0" applyFont="1" applyBorder="1" applyAlignment="1">
      <alignment horizontal="left" vertical="center"/>
    </xf>
    <xf numFmtId="2" fontId="27" fillId="0" borderId="26" xfId="0" applyNumberFormat="1" applyFont="1" applyBorder="1" applyAlignment="1">
      <alignment horizontal="center" vertical="center"/>
    </xf>
    <xf numFmtId="2" fontId="27" fillId="0" borderId="25" xfId="0" applyNumberFormat="1" applyFont="1" applyBorder="1" applyAlignment="1">
      <alignment horizontal="center" vertical="center"/>
    </xf>
    <xf numFmtId="2" fontId="27" fillId="0" borderId="44" xfId="0" applyNumberFormat="1" applyFont="1" applyBorder="1" applyAlignment="1">
      <alignment horizontal="center" vertical="center"/>
    </xf>
    <xf numFmtId="2" fontId="27" fillId="0" borderId="45" xfId="0" applyNumberFormat="1" applyFont="1" applyBorder="1" applyAlignment="1">
      <alignment horizontal="center" vertical="center"/>
    </xf>
    <xf numFmtId="2" fontId="27" fillId="0" borderId="46" xfId="0" applyNumberFormat="1" applyFont="1" applyBorder="1" applyAlignment="1">
      <alignment horizontal="center" vertical="center"/>
    </xf>
    <xf numFmtId="0" fontId="27" fillId="5" borderId="34" xfId="0" applyFont="1" applyFill="1" applyBorder="1" applyAlignment="1">
      <alignment horizontal="left" vertical="center"/>
    </xf>
    <xf numFmtId="2" fontId="27" fillId="5" borderId="35" xfId="0" applyNumberFormat="1" applyFont="1" applyFill="1" applyBorder="1" applyAlignment="1">
      <alignment horizontal="center" vertical="center"/>
    </xf>
    <xf numFmtId="2" fontId="27" fillId="5" borderId="34" xfId="0" applyNumberFormat="1" applyFont="1" applyFill="1" applyBorder="1" applyAlignment="1">
      <alignment horizontal="center" vertical="center"/>
    </xf>
    <xf numFmtId="2" fontId="27" fillId="5" borderId="13" xfId="0" applyNumberFormat="1" applyFont="1" applyFill="1" applyBorder="1" applyAlignment="1">
      <alignment horizontal="center" vertical="center"/>
    </xf>
    <xf numFmtId="2" fontId="27" fillId="5" borderId="39" xfId="0" applyNumberFormat="1" applyFont="1" applyFill="1" applyBorder="1" applyAlignment="1">
      <alignment horizontal="center" vertical="center"/>
    </xf>
    <xf numFmtId="0" fontId="26" fillId="0" borderId="36" xfId="0" applyFont="1" applyBorder="1" applyAlignment="1">
      <alignment horizontal="left"/>
    </xf>
    <xf numFmtId="0" fontId="26" fillId="0" borderId="48" xfId="0" applyFont="1" applyBorder="1" applyAlignment="1">
      <alignment horizontal="center"/>
    </xf>
    <xf numFmtId="0" fontId="26" fillId="0" borderId="35" xfId="0" applyFont="1" applyBorder="1" applyAlignment="1">
      <alignment horizontal="center"/>
    </xf>
    <xf numFmtId="0" fontId="26" fillId="0" borderId="34" xfId="0" applyFont="1" applyBorder="1" applyAlignment="1">
      <alignment horizontal="center"/>
    </xf>
    <xf numFmtId="0" fontId="26" fillId="0" borderId="13" xfId="0" applyFont="1" applyBorder="1" applyAlignment="1">
      <alignment horizontal="center"/>
    </xf>
    <xf numFmtId="0" fontId="26" fillId="0" borderId="13" xfId="0" applyFont="1" applyBorder="1" applyAlignment="1">
      <alignment horizontal="center" vertical="center"/>
    </xf>
    <xf numFmtId="0" fontId="27" fillId="5" borderId="25" xfId="0" applyFont="1" applyFill="1" applyBorder="1" applyAlignment="1">
      <alignment horizontal="left" vertical="center"/>
    </xf>
    <xf numFmtId="2" fontId="27" fillId="5" borderId="26" xfId="0" applyNumberFormat="1" applyFont="1" applyFill="1" applyBorder="1" applyAlignment="1">
      <alignment horizontal="center" vertical="center"/>
    </xf>
    <xf numFmtId="2" fontId="27" fillId="5" borderId="25" xfId="0" applyNumberFormat="1" applyFont="1" applyFill="1" applyBorder="1" applyAlignment="1">
      <alignment horizontal="center" vertical="center"/>
    </xf>
    <xf numFmtId="2" fontId="27" fillId="5" borderId="44" xfId="0" applyNumberFormat="1" applyFont="1" applyFill="1" applyBorder="1" applyAlignment="1">
      <alignment horizontal="center" vertical="center"/>
    </xf>
    <xf numFmtId="2" fontId="27" fillId="5" borderId="46" xfId="0" applyNumberFormat="1" applyFont="1" applyFill="1" applyBorder="1" applyAlignment="1">
      <alignment horizontal="center" vertical="center"/>
    </xf>
    <xf numFmtId="0" fontId="0" fillId="0" borderId="50" xfId="0" applyBorder="1" applyAlignment="1">
      <alignment vertical="center"/>
    </xf>
    <xf numFmtId="0" fontId="23" fillId="0" borderId="50" xfId="0" applyFont="1" applyBorder="1" applyAlignment="1">
      <alignment horizontal="center" vertical="center" wrapText="1"/>
    </xf>
    <xf numFmtId="2" fontId="27" fillId="5" borderId="38" xfId="0" applyNumberFormat="1" applyFont="1" applyFill="1" applyBorder="1" applyAlignment="1">
      <alignment horizontal="center" vertical="center"/>
    </xf>
    <xf numFmtId="0" fontId="0" fillId="0" borderId="50" xfId="0" applyBorder="1"/>
    <xf numFmtId="0" fontId="23" fillId="0" borderId="50" xfId="0" applyFont="1" applyBorder="1" applyAlignment="1">
      <alignment horizontal="left" vertical="center" wrapText="1"/>
    </xf>
    <xf numFmtId="0" fontId="27" fillId="0" borderId="34" xfId="0" applyFont="1" applyBorder="1" applyAlignment="1">
      <alignment horizontal="left"/>
    </xf>
    <xf numFmtId="0" fontId="27" fillId="0" borderId="35" xfId="0" applyFont="1" applyBorder="1" applyAlignment="1">
      <alignment horizontal="center"/>
    </xf>
    <xf numFmtId="2" fontId="27" fillId="0" borderId="34" xfId="0" applyNumberFormat="1" applyFont="1" applyBorder="1" applyAlignment="1">
      <alignment horizontal="center"/>
    </xf>
    <xf numFmtId="166" fontId="27" fillId="0" borderId="13" xfId="0" applyNumberFormat="1" applyFont="1" applyBorder="1" applyAlignment="1">
      <alignment horizontal="center"/>
    </xf>
    <xf numFmtId="166" fontId="27" fillId="0" borderId="13" xfId="0" applyNumberFormat="1" applyFont="1" applyBorder="1" applyAlignment="1">
      <alignment horizontal="center" vertical="center"/>
    </xf>
    <xf numFmtId="0" fontId="23" fillId="0" borderId="50" xfId="0" applyFont="1" applyBorder="1" applyAlignment="1">
      <alignment horizontal="left" vertical="center"/>
    </xf>
    <xf numFmtId="0" fontId="2" fillId="0" borderId="34" xfId="0" applyFont="1" applyBorder="1" applyAlignment="1">
      <alignment horizontal="left" vertical="center"/>
    </xf>
    <xf numFmtId="2" fontId="23" fillId="0" borderId="35" xfId="0" applyNumberFormat="1" applyFont="1" applyBorder="1" applyAlignment="1">
      <alignment horizontal="center" vertical="center"/>
    </xf>
    <xf numFmtId="2" fontId="23" fillId="0" borderId="34" xfId="0" applyNumberFormat="1" applyFont="1" applyBorder="1" applyAlignment="1">
      <alignment horizontal="center" vertical="center"/>
    </xf>
    <xf numFmtId="2" fontId="23" fillId="0" borderId="13" xfId="0" applyNumberFormat="1" applyFont="1" applyBorder="1" applyAlignment="1">
      <alignment horizontal="center" vertical="center"/>
    </xf>
    <xf numFmtId="2" fontId="23" fillId="0" borderId="38" xfId="0" applyNumberFormat="1" applyFont="1" applyBorder="1" applyAlignment="1">
      <alignment horizontal="center" vertical="center"/>
    </xf>
    <xf numFmtId="2" fontId="23" fillId="0" borderId="39" xfId="0" applyNumberFormat="1" applyFont="1" applyBorder="1" applyAlignment="1">
      <alignment horizontal="center" vertical="center"/>
    </xf>
    <xf numFmtId="0" fontId="27" fillId="5" borderId="51" xfId="0" applyFont="1" applyFill="1" applyBorder="1" applyAlignment="1">
      <alignment horizontal="left" vertical="center" wrapText="1"/>
    </xf>
    <xf numFmtId="0" fontId="2" fillId="6" borderId="34" xfId="0" applyFont="1" applyFill="1" applyBorder="1" applyAlignment="1">
      <alignment horizontal="left" vertical="center"/>
    </xf>
    <xf numFmtId="2" fontId="23" fillId="6" borderId="35" xfId="0" applyNumberFormat="1" applyFont="1" applyFill="1" applyBorder="1" applyAlignment="1">
      <alignment horizontal="center" vertical="center"/>
    </xf>
    <xf numFmtId="2" fontId="23" fillId="6" borderId="34" xfId="0" applyNumberFormat="1" applyFont="1" applyFill="1" applyBorder="1" applyAlignment="1">
      <alignment horizontal="center" vertical="center"/>
    </xf>
    <xf numFmtId="2" fontId="23" fillId="6" borderId="13" xfId="0" applyNumberFormat="1" applyFont="1" applyFill="1" applyBorder="1" applyAlignment="1">
      <alignment horizontal="center" vertical="center"/>
    </xf>
    <xf numFmtId="2" fontId="23" fillId="6" borderId="39" xfId="0" applyNumberFormat="1" applyFont="1" applyFill="1" applyBorder="1" applyAlignment="1">
      <alignment horizontal="center" vertical="center"/>
    </xf>
    <xf numFmtId="0" fontId="0" fillId="0" borderId="50"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13" xfId="0" applyBorder="1" applyAlignment="1">
      <alignment horizontal="center" vertical="center"/>
    </xf>
    <xf numFmtId="2" fontId="0" fillId="0" borderId="13" xfId="0" applyNumberFormat="1" applyBorder="1" applyAlignment="1">
      <alignment horizontal="center"/>
    </xf>
    <xf numFmtId="164" fontId="0" fillId="0" borderId="0" xfId="1" applyFont="1"/>
    <xf numFmtId="0" fontId="0" fillId="0" borderId="52" xfId="0" applyBorder="1"/>
    <xf numFmtId="0" fontId="0" fillId="0" borderId="52"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5" xfId="0" applyBorder="1" applyAlignment="1">
      <alignment horizontal="center" vertical="center"/>
    </xf>
    <xf numFmtId="0" fontId="6" fillId="0" borderId="56" xfId="0" applyFont="1" applyBorder="1" applyAlignment="1">
      <alignment horizontal="center" vertical="center"/>
    </xf>
    <xf numFmtId="0" fontId="0" fillId="0" borderId="57" xfId="0" applyBorder="1" applyAlignment="1">
      <alignment horizontal="center"/>
    </xf>
    <xf numFmtId="0" fontId="0" fillId="0" borderId="0" xfId="0" applyAlignment="1">
      <alignment horizontal="center" vertical="center"/>
    </xf>
    <xf numFmtId="0" fontId="6" fillId="0" borderId="0" xfId="0" applyFont="1" applyAlignment="1">
      <alignment horizontal="center" vertical="center"/>
    </xf>
    <xf numFmtId="2" fontId="26" fillId="0" borderId="34" xfId="0" applyNumberFormat="1" applyFont="1" applyBorder="1" applyAlignment="1">
      <alignment horizontal="center"/>
    </xf>
    <xf numFmtId="2" fontId="26" fillId="0" borderId="13" xfId="0" applyNumberFormat="1" applyFont="1" applyBorder="1" applyAlignment="1">
      <alignment horizontal="center"/>
    </xf>
    <xf numFmtId="2" fontId="26" fillId="0" borderId="13" xfId="0" applyNumberFormat="1" applyFont="1" applyBorder="1" applyAlignment="1">
      <alignment horizontal="center" vertical="center"/>
    </xf>
    <xf numFmtId="4" fontId="26" fillId="0" borderId="43" xfId="0" applyNumberFormat="1" applyFont="1" applyBorder="1" applyAlignment="1">
      <alignment horizontal="center"/>
    </xf>
    <xf numFmtId="4" fontId="26" fillId="0" borderId="35" xfId="0" applyNumberFormat="1" applyFont="1" applyBorder="1" applyAlignment="1">
      <alignment horizontal="center"/>
    </xf>
    <xf numFmtId="0" fontId="1" fillId="0" borderId="0" xfId="4"/>
    <xf numFmtId="0" fontId="28" fillId="0" borderId="0" xfId="4" applyFont="1" applyAlignment="1">
      <alignment horizontal="center" vertical="center"/>
    </xf>
    <xf numFmtId="0" fontId="29" fillId="0" borderId="28" xfId="4" applyFont="1" applyBorder="1" applyAlignment="1">
      <alignment horizontal="center" vertical="center"/>
    </xf>
    <xf numFmtId="0" fontId="28" fillId="0" borderId="38" xfId="4" applyFont="1" applyBorder="1" applyAlignment="1">
      <alignment horizontal="center" vertical="center"/>
    </xf>
    <xf numFmtId="0" fontId="28" fillId="0" borderId="28" xfId="4" applyFont="1" applyBorder="1" applyAlignment="1">
      <alignment horizontal="center" vertical="center"/>
    </xf>
    <xf numFmtId="0" fontId="29" fillId="7" borderId="30" xfId="4" applyFont="1" applyFill="1" applyBorder="1" applyAlignment="1">
      <alignment horizontal="center" vertical="center"/>
    </xf>
    <xf numFmtId="0" fontId="29" fillId="0" borderId="13" xfId="4" applyFont="1" applyBorder="1" applyAlignment="1">
      <alignment horizontal="center" vertical="center" wrapText="1"/>
    </xf>
    <xf numFmtId="166" fontId="29" fillId="7" borderId="13" xfId="4" applyNumberFormat="1" applyFont="1" applyFill="1" applyBorder="1" applyAlignment="1">
      <alignment horizontal="center" vertical="center"/>
    </xf>
    <xf numFmtId="0" fontId="25" fillId="0" borderId="40" xfId="0" applyFont="1" applyBorder="1" applyAlignment="1">
      <alignment horizontal="center" vertical="center"/>
    </xf>
    <xf numFmtId="0" fontId="23" fillId="0" borderId="41" xfId="0" applyFont="1" applyBorder="1" applyAlignment="1">
      <alignment horizontal="center" vertical="center" wrapText="1"/>
    </xf>
    <xf numFmtId="2" fontId="26" fillId="0" borderId="58" xfId="0" applyNumberFormat="1" applyFont="1" applyBorder="1" applyAlignment="1">
      <alignment horizontal="center"/>
    </xf>
    <xf numFmtId="2" fontId="26" fillId="0" borderId="37" xfId="0" applyNumberFormat="1" applyFont="1" applyBorder="1" applyAlignment="1">
      <alignment horizontal="center"/>
    </xf>
    <xf numFmtId="4" fontId="26" fillId="0" borderId="48" xfId="0" applyNumberFormat="1" applyFont="1" applyBorder="1" applyAlignment="1">
      <alignment horizontal="center"/>
    </xf>
    <xf numFmtId="164" fontId="26" fillId="0" borderId="38" xfId="1" applyFont="1" applyBorder="1" applyAlignment="1">
      <alignment horizontal="center"/>
    </xf>
    <xf numFmtId="164" fontId="0" fillId="0" borderId="13" xfId="1" applyFont="1" applyBorder="1" applyAlignment="1">
      <alignment horizontal="center"/>
    </xf>
    <xf numFmtId="164" fontId="0" fillId="0" borderId="39" xfId="1" applyFont="1" applyBorder="1" applyAlignment="1">
      <alignment horizontal="center"/>
    </xf>
    <xf numFmtId="2" fontId="27" fillId="5" borderId="59" xfId="0" applyNumberFormat="1" applyFont="1" applyFill="1" applyBorder="1" applyAlignment="1">
      <alignment horizontal="center" vertical="center"/>
    </xf>
    <xf numFmtId="2" fontId="27" fillId="5" borderId="28" xfId="0" applyNumberFormat="1" applyFont="1" applyFill="1" applyBorder="1" applyAlignment="1">
      <alignment horizontal="center" vertical="center"/>
    </xf>
    <xf numFmtId="2" fontId="27" fillId="5" borderId="60" xfId="0" applyNumberFormat="1" applyFont="1" applyFill="1" applyBorder="1" applyAlignment="1">
      <alignment horizontal="center" vertical="center"/>
    </xf>
    <xf numFmtId="2" fontId="23" fillId="0" borderId="44" xfId="0" applyNumberFormat="1" applyFont="1" applyBorder="1" applyAlignment="1">
      <alignment horizontal="center" vertical="center"/>
    </xf>
    <xf numFmtId="0" fontId="27" fillId="8" borderId="27" xfId="0" applyFont="1" applyFill="1" applyBorder="1" applyAlignment="1">
      <alignment horizontal="left" vertical="center"/>
    </xf>
    <xf numFmtId="2" fontId="27" fillId="8" borderId="61" xfId="0" applyNumberFormat="1" applyFont="1" applyFill="1" applyBorder="1" applyAlignment="1">
      <alignment horizontal="center" vertical="center"/>
    </xf>
    <xf numFmtId="2" fontId="27" fillId="8" borderId="27" xfId="0" applyNumberFormat="1" applyFont="1" applyFill="1" applyBorder="1" applyAlignment="1">
      <alignment horizontal="center" vertical="center"/>
    </xf>
    <xf numFmtId="2" fontId="27" fillId="8" borderId="28" xfId="0" applyNumberFormat="1" applyFont="1" applyFill="1" applyBorder="1" applyAlignment="1">
      <alignment horizontal="center" vertical="center"/>
    </xf>
    <xf numFmtId="2" fontId="27" fillId="8" borderId="29" xfId="0" applyNumberFormat="1" applyFont="1" applyFill="1" applyBorder="1" applyAlignment="1">
      <alignment horizontal="center" vertical="center"/>
    </xf>
    <xf numFmtId="2" fontId="27" fillId="8" borderId="31" xfId="0" applyNumberFormat="1" applyFont="1" applyFill="1" applyBorder="1" applyAlignment="1">
      <alignment horizontal="center" vertical="center"/>
    </xf>
    <xf numFmtId="3" fontId="3" fillId="2" borderId="14" xfId="0" applyNumberFormat="1" applyFont="1" applyFill="1" applyBorder="1" applyAlignment="1">
      <alignment horizontal="center" vertical="center" wrapText="1"/>
    </xf>
    <xf numFmtId="4" fontId="5" fillId="2" borderId="15" xfId="0" applyNumberFormat="1" applyFont="1" applyFill="1" applyBorder="1" applyAlignment="1">
      <alignment horizontal="center" vertical="center" wrapText="1"/>
    </xf>
    <xf numFmtId="4" fontId="3" fillId="2" borderId="15" xfId="0" applyNumberFormat="1" applyFont="1" applyFill="1" applyBorder="1" applyAlignment="1">
      <alignment horizontal="center" vertical="center" wrapText="1"/>
    </xf>
    <xf numFmtId="3" fontId="4" fillId="2" borderId="15" xfId="0" applyNumberFormat="1" applyFont="1" applyFill="1" applyBorder="1" applyAlignment="1">
      <alignment horizontal="right" vertical="center" wrapText="1"/>
    </xf>
    <xf numFmtId="4" fontId="3" fillId="2" borderId="62" xfId="0" applyNumberFormat="1" applyFont="1" applyFill="1" applyBorder="1" applyAlignment="1">
      <alignment horizontal="center" vertical="center" wrapText="1"/>
    </xf>
    <xf numFmtId="3" fontId="3" fillId="5" borderId="63" xfId="0" applyNumberFormat="1" applyFont="1" applyFill="1" applyBorder="1" applyAlignment="1">
      <alignment horizontal="center" vertical="center" wrapText="1"/>
    </xf>
    <xf numFmtId="4" fontId="3" fillId="5" borderId="64" xfId="0" applyNumberFormat="1" applyFont="1" applyFill="1" applyBorder="1" applyAlignment="1">
      <alignment horizontal="center" vertical="center" wrapText="1"/>
    </xf>
    <xf numFmtId="3" fontId="4" fillId="5" borderId="64" xfId="0" applyNumberFormat="1" applyFont="1" applyFill="1" applyBorder="1" applyAlignment="1">
      <alignment horizontal="right" vertical="center" wrapText="1"/>
    </xf>
    <xf numFmtId="4" fontId="3" fillId="5" borderId="65" xfId="0" applyNumberFormat="1" applyFont="1" applyFill="1" applyBorder="1" applyAlignment="1">
      <alignment horizontal="center" vertical="center" wrapText="1"/>
    </xf>
    <xf numFmtId="0" fontId="32" fillId="0" borderId="0" xfId="0" applyFont="1"/>
    <xf numFmtId="4" fontId="4" fillId="2" borderId="11" xfId="0" applyNumberFormat="1" applyFont="1" applyFill="1" applyBorder="1" applyAlignment="1">
      <alignment horizontal="center" vertical="center" wrapText="1"/>
    </xf>
    <xf numFmtId="4" fontId="4" fillId="2" borderId="15" xfId="0" applyNumberFormat="1" applyFont="1" applyFill="1" applyBorder="1" applyAlignment="1">
      <alignment horizontal="center" vertical="center" wrapText="1"/>
    </xf>
    <xf numFmtId="4" fontId="14" fillId="5" borderId="64" xfId="0" applyNumberFormat="1" applyFont="1" applyFill="1" applyBorder="1" applyAlignment="1">
      <alignment horizontal="center" vertical="center" wrapText="1"/>
    </xf>
    <xf numFmtId="4" fontId="4" fillId="3" borderId="5" xfId="0" applyNumberFormat="1" applyFont="1" applyFill="1" applyBorder="1" applyAlignment="1">
      <alignment horizontal="center" vertical="center" wrapText="1"/>
    </xf>
    <xf numFmtId="4" fontId="4" fillId="6" borderId="5" xfId="0" applyNumberFormat="1" applyFont="1" applyFill="1" applyBorder="1" applyAlignment="1">
      <alignment horizontal="center" vertical="center"/>
    </xf>
    <xf numFmtId="4" fontId="4" fillId="3" borderId="5" xfId="0" applyNumberFormat="1" applyFont="1" applyFill="1" applyBorder="1" applyAlignment="1">
      <alignment horizontal="center" vertical="center"/>
    </xf>
    <xf numFmtId="4" fontId="33" fillId="0" borderId="8" xfId="0" applyNumberFormat="1" applyFont="1" applyBorder="1" applyAlignment="1">
      <alignment horizontal="center" vertical="center"/>
    </xf>
    <xf numFmtId="3" fontId="34" fillId="0" borderId="5" xfId="0" applyNumberFormat="1" applyFont="1" applyBorder="1" applyAlignment="1">
      <alignment horizontal="right" vertical="center"/>
    </xf>
    <xf numFmtId="3" fontId="16" fillId="0" borderId="6" xfId="0" applyNumberFormat="1" applyFont="1" applyBorder="1" applyAlignment="1">
      <alignment horizontal="right" vertical="center"/>
    </xf>
    <xf numFmtId="3" fontId="5" fillId="0" borderId="51" xfId="0" applyNumberFormat="1" applyFont="1" applyBorder="1" applyAlignment="1">
      <alignment horizontal="center" vertical="center" wrapText="1"/>
    </xf>
    <xf numFmtId="4" fontId="5" fillId="0" borderId="13" xfId="0" applyNumberFormat="1" applyFont="1" applyBorder="1" applyAlignment="1">
      <alignment vertical="center" wrapText="1"/>
    </xf>
    <xf numFmtId="4" fontId="5" fillId="0" borderId="13" xfId="0" applyNumberFormat="1" applyFont="1" applyBorder="1" applyAlignment="1">
      <alignment horizontal="center" vertical="center"/>
    </xf>
    <xf numFmtId="4" fontId="33" fillId="0" borderId="13" xfId="0" applyNumberFormat="1" applyFont="1" applyBorder="1" applyAlignment="1">
      <alignment horizontal="center" vertical="center"/>
    </xf>
    <xf numFmtId="3" fontId="5" fillId="0" borderId="13" xfId="0" applyNumberFormat="1" applyFont="1" applyBorder="1" applyAlignment="1">
      <alignment horizontal="right" vertical="center"/>
    </xf>
    <xf numFmtId="3" fontId="5" fillId="0" borderId="39" xfId="0" applyNumberFormat="1" applyFont="1" applyBorder="1" applyAlignment="1">
      <alignment horizontal="right" vertical="center"/>
    </xf>
    <xf numFmtId="3" fontId="35" fillId="0" borderId="4"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0" fontId="37" fillId="0" borderId="0" xfId="0" applyFont="1" applyAlignment="1">
      <alignment horizontal="center" vertical="center"/>
    </xf>
    <xf numFmtId="164" fontId="18" fillId="0" borderId="0" xfId="1" applyFont="1"/>
    <xf numFmtId="0" fontId="36"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xf numFmtId="0" fontId="37" fillId="0" borderId="0" xfId="0" applyFont="1"/>
    <xf numFmtId="4" fontId="4" fillId="9" borderId="5" xfId="0" applyNumberFormat="1" applyFont="1" applyFill="1" applyBorder="1" applyAlignment="1">
      <alignment vertical="center" wrapText="1"/>
    </xf>
    <xf numFmtId="4" fontId="16" fillId="0" borderId="8" xfId="0" applyNumberFormat="1" applyFont="1" applyBorder="1" applyAlignment="1">
      <alignment horizontal="center" vertical="center"/>
    </xf>
    <xf numFmtId="3" fontId="16" fillId="0" borderId="8" xfId="0" applyNumberFormat="1" applyFont="1" applyBorder="1" applyAlignment="1">
      <alignment horizontal="right" vertical="center"/>
    </xf>
    <xf numFmtId="164" fontId="36" fillId="0" borderId="0" xfId="1" applyFont="1" applyAlignment="1">
      <alignment horizontal="center"/>
    </xf>
    <xf numFmtId="164" fontId="2" fillId="0" borderId="0" xfId="1" applyFont="1"/>
    <xf numFmtId="3" fontId="3" fillId="5" borderId="66" xfId="0" applyNumberFormat="1" applyFont="1" applyFill="1" applyBorder="1" applyAlignment="1">
      <alignment horizontal="center" vertical="center" wrapText="1"/>
    </xf>
    <xf numFmtId="4" fontId="3" fillId="5" borderId="67" xfId="0" applyNumberFormat="1" applyFont="1" applyFill="1" applyBorder="1" applyAlignment="1">
      <alignment horizontal="center" vertical="center" wrapText="1"/>
    </xf>
    <xf numFmtId="4" fontId="14" fillId="5" borderId="67" xfId="0" applyNumberFormat="1" applyFont="1" applyFill="1" applyBorder="1" applyAlignment="1">
      <alignment horizontal="center" vertical="center" wrapText="1"/>
    </xf>
    <xf numFmtId="3" fontId="4" fillId="5" borderId="67" xfId="0" applyNumberFormat="1" applyFont="1" applyFill="1" applyBorder="1" applyAlignment="1">
      <alignment horizontal="right" vertical="center" wrapText="1"/>
    </xf>
    <xf numFmtId="4" fontId="34" fillId="0" borderId="8" xfId="0" applyNumberFormat="1" applyFont="1" applyBorder="1" applyAlignment="1">
      <alignment horizontal="center" vertical="center"/>
    </xf>
    <xf numFmtId="3" fontId="34" fillId="0" borderId="8" xfId="0" applyNumberFormat="1" applyFont="1" applyBorder="1" applyAlignment="1">
      <alignment horizontal="right" vertical="center"/>
    </xf>
    <xf numFmtId="3" fontId="34" fillId="0" borderId="6" xfId="0" applyNumberFormat="1" applyFont="1" applyBorder="1" applyAlignment="1">
      <alignment horizontal="right" vertical="center"/>
    </xf>
    <xf numFmtId="4" fontId="16" fillId="9" borderId="5" xfId="0" applyNumberFormat="1" applyFont="1" applyFill="1" applyBorder="1" applyAlignment="1">
      <alignment horizontal="center" vertical="center"/>
    </xf>
    <xf numFmtId="3" fontId="34" fillId="9" borderId="5" xfId="0" applyNumberFormat="1" applyFont="1" applyFill="1" applyBorder="1" applyAlignment="1">
      <alignment horizontal="right" vertical="center"/>
    </xf>
    <xf numFmtId="3" fontId="16" fillId="9" borderId="6" xfId="0" applyNumberFormat="1" applyFont="1" applyFill="1" applyBorder="1" applyAlignment="1">
      <alignment horizontal="right" vertical="center"/>
    </xf>
    <xf numFmtId="4" fontId="34" fillId="9" borderId="5" xfId="0" applyNumberFormat="1" applyFont="1" applyFill="1" applyBorder="1" applyAlignment="1">
      <alignment horizontal="center" vertical="center"/>
    </xf>
    <xf numFmtId="3" fontId="34" fillId="9" borderId="6" xfId="0" applyNumberFormat="1" applyFont="1" applyFill="1" applyBorder="1" applyAlignment="1">
      <alignment horizontal="right" vertical="center"/>
    </xf>
    <xf numFmtId="3" fontId="16" fillId="9" borderId="4" xfId="0" applyNumberFormat="1" applyFont="1" applyFill="1" applyBorder="1" applyAlignment="1">
      <alignment horizontal="center" vertical="center" wrapText="1"/>
    </xf>
    <xf numFmtId="0" fontId="3" fillId="0" borderId="5" xfId="0" applyFont="1" applyBorder="1" applyAlignment="1">
      <alignment vertical="top" wrapText="1"/>
    </xf>
    <xf numFmtId="0" fontId="40" fillId="9" borderId="69" xfId="0" applyFont="1" applyFill="1" applyBorder="1" applyAlignment="1">
      <alignment vertical="center" wrapText="1"/>
    </xf>
    <xf numFmtId="0" fontId="40" fillId="9" borderId="69" xfId="0" applyFont="1" applyFill="1" applyBorder="1" applyAlignment="1">
      <alignment horizontal="center" vertical="center" wrapText="1"/>
    </xf>
    <xf numFmtId="165" fontId="40" fillId="9" borderId="69" xfId="0" applyNumberFormat="1" applyFont="1" applyFill="1" applyBorder="1" applyAlignment="1">
      <alignment horizontal="center" vertical="center" wrapText="1"/>
    </xf>
    <xf numFmtId="165" fontId="40" fillId="0" borderId="69" xfId="6" applyNumberFormat="1" applyFont="1" applyFill="1" applyBorder="1" applyAlignment="1">
      <alignment horizontal="center" vertical="center" wrapText="1"/>
    </xf>
    <xf numFmtId="165" fontId="40" fillId="9" borderId="70" xfId="1" applyNumberFormat="1" applyFont="1" applyFill="1" applyBorder="1" applyAlignment="1">
      <alignment horizontal="center" vertical="center" wrapText="1"/>
    </xf>
    <xf numFmtId="3" fontId="41" fillId="0" borderId="4" xfId="0" applyNumberFormat="1" applyFont="1" applyBorder="1" applyAlignment="1">
      <alignment horizontal="center" vertical="center" wrapText="1"/>
    </xf>
    <xf numFmtId="0" fontId="40" fillId="9" borderId="69" xfId="0" applyFont="1" applyFill="1" applyBorder="1" applyAlignment="1">
      <alignment horizontal="center" vertical="center"/>
    </xf>
    <xf numFmtId="165" fontId="40" fillId="0" borderId="69" xfId="6" applyNumberFormat="1" applyFont="1" applyFill="1" applyBorder="1" applyAlignment="1">
      <alignment horizontal="center" vertical="center"/>
    </xf>
    <xf numFmtId="4" fontId="3" fillId="0" borderId="8" xfId="0" applyNumberFormat="1" applyFont="1" applyBorder="1" applyAlignment="1">
      <alignment horizontal="right" vertical="center" wrapText="1"/>
    </xf>
    <xf numFmtId="4" fontId="3" fillId="0" borderId="8" xfId="0" applyNumberFormat="1" applyFont="1" applyBorder="1" applyAlignment="1">
      <alignment horizontal="center" vertical="center"/>
    </xf>
    <xf numFmtId="3" fontId="3" fillId="0" borderId="8" xfId="0" applyNumberFormat="1" applyFont="1" applyBorder="1" applyAlignment="1">
      <alignment horizontal="right" vertical="center"/>
    </xf>
    <xf numFmtId="165" fontId="40" fillId="9" borderId="70" xfId="6" applyNumberFormat="1" applyFont="1" applyFill="1" applyBorder="1" applyAlignment="1">
      <alignment horizontal="center" vertical="center" wrapText="1"/>
    </xf>
    <xf numFmtId="3" fontId="2" fillId="0" borderId="0" xfId="0" applyNumberFormat="1" applyFont="1"/>
    <xf numFmtId="3" fontId="6" fillId="0" borderId="0" xfId="0" applyNumberFormat="1" applyFont="1"/>
    <xf numFmtId="0" fontId="40" fillId="9" borderId="13" xfId="0" applyFont="1" applyFill="1" applyBorder="1" applyAlignment="1">
      <alignment horizontal="center" vertical="center" wrapText="1"/>
    </xf>
    <xf numFmtId="165" fontId="40" fillId="9" borderId="13" xfId="0" applyNumberFormat="1" applyFont="1" applyFill="1" applyBorder="1" applyAlignment="1">
      <alignment horizontal="center" vertical="center" wrapText="1"/>
    </xf>
    <xf numFmtId="0" fontId="40" fillId="9" borderId="71" xfId="0" applyFont="1" applyFill="1" applyBorder="1" applyAlignment="1">
      <alignment horizontal="center" vertical="center"/>
    </xf>
    <xf numFmtId="0" fontId="42" fillId="9" borderId="0" xfId="3" applyFont="1" applyFill="1" applyAlignment="1">
      <alignment vertical="center"/>
    </xf>
    <xf numFmtId="0" fontId="43" fillId="9" borderId="0" xfId="3" applyFont="1" applyFill="1" applyAlignment="1">
      <alignment vertical="center"/>
    </xf>
    <xf numFmtId="0" fontId="40" fillId="0" borderId="71" xfId="0" applyFont="1" applyBorder="1" applyAlignment="1">
      <alignment horizontal="center" vertical="center"/>
    </xf>
    <xf numFmtId="0" fontId="42" fillId="0" borderId="0" xfId="3" applyFont="1" applyAlignment="1">
      <alignment vertical="center"/>
    </xf>
    <xf numFmtId="0" fontId="43" fillId="0" borderId="0" xfId="3" applyFont="1" applyAlignment="1">
      <alignment vertical="center"/>
    </xf>
    <xf numFmtId="0" fontId="40" fillId="0" borderId="0" xfId="3" applyFont="1" applyAlignment="1">
      <alignment vertical="center"/>
    </xf>
    <xf numFmtId="165" fontId="40" fillId="0" borderId="13" xfId="6" applyNumberFormat="1" applyFont="1" applyFill="1" applyBorder="1" applyAlignment="1">
      <alignment horizontal="center" vertical="center"/>
    </xf>
    <xf numFmtId="0" fontId="44" fillId="0" borderId="0" xfId="0" applyFont="1" applyAlignment="1">
      <alignment vertical="center"/>
    </xf>
    <xf numFmtId="0" fontId="45" fillId="0" borderId="71" xfId="0" applyFont="1" applyBorder="1" applyAlignment="1">
      <alignment horizontal="center" vertical="center"/>
    </xf>
    <xf numFmtId="4" fontId="16" fillId="9" borderId="5" xfId="0" applyNumberFormat="1" applyFont="1" applyFill="1" applyBorder="1" applyAlignment="1">
      <alignment vertical="center" wrapText="1"/>
    </xf>
    <xf numFmtId="4" fontId="34" fillId="9" borderId="5" xfId="0" applyNumberFormat="1" applyFont="1" applyFill="1" applyBorder="1" applyAlignment="1">
      <alignment horizontal="left" vertical="center" wrapText="1"/>
    </xf>
    <xf numFmtId="3" fontId="3" fillId="9" borderId="4" xfId="0" applyNumberFormat="1" applyFont="1" applyFill="1" applyBorder="1" applyAlignment="1">
      <alignment horizontal="center" vertical="center" wrapText="1"/>
    </xf>
    <xf numFmtId="4" fontId="3" fillId="9" borderId="5" xfId="0" applyNumberFormat="1" applyFont="1" applyFill="1" applyBorder="1" applyAlignment="1">
      <alignment vertical="center" wrapText="1"/>
    </xf>
    <xf numFmtId="4" fontId="3" fillId="9" borderId="5" xfId="0" applyNumberFormat="1" applyFont="1" applyFill="1" applyBorder="1" applyAlignment="1">
      <alignment horizontal="right" vertical="center" wrapText="1"/>
    </xf>
    <xf numFmtId="3" fontId="4" fillId="9" borderId="4" xfId="0" applyNumberFormat="1" applyFont="1" applyFill="1" applyBorder="1" applyAlignment="1">
      <alignment horizontal="center" vertical="center" wrapText="1"/>
    </xf>
    <xf numFmtId="4" fontId="4" fillId="9" borderId="5" xfId="0" applyNumberFormat="1" applyFont="1" applyFill="1" applyBorder="1" applyAlignment="1">
      <alignment horizontal="left" vertical="center" wrapText="1"/>
    </xf>
    <xf numFmtId="4" fontId="4" fillId="9" borderId="5" xfId="0" applyNumberFormat="1" applyFont="1" applyFill="1" applyBorder="1" applyAlignment="1">
      <alignment horizontal="center" vertical="center"/>
    </xf>
    <xf numFmtId="3" fontId="3" fillId="9" borderId="5" xfId="0" applyNumberFormat="1" applyFont="1" applyFill="1" applyBorder="1" applyAlignment="1">
      <alignment horizontal="right" vertical="center"/>
    </xf>
    <xf numFmtId="4" fontId="3" fillId="9" borderId="5" xfId="0" applyNumberFormat="1" applyFont="1" applyFill="1" applyBorder="1" applyAlignment="1">
      <alignment horizontal="center" vertical="center"/>
    </xf>
    <xf numFmtId="3" fontId="3" fillId="9" borderId="6" xfId="0" applyNumberFormat="1" applyFont="1" applyFill="1" applyBorder="1" applyAlignment="1">
      <alignment horizontal="right" vertical="center"/>
    </xf>
    <xf numFmtId="4" fontId="46" fillId="9" borderId="5" xfId="0" applyNumberFormat="1" applyFont="1" applyFill="1" applyBorder="1" applyAlignment="1">
      <alignment vertical="center" wrapText="1"/>
    </xf>
    <xf numFmtId="3" fontId="4" fillId="9" borderId="5" xfId="0" applyNumberFormat="1" applyFont="1" applyFill="1" applyBorder="1" applyAlignment="1">
      <alignment horizontal="right" vertical="center"/>
    </xf>
    <xf numFmtId="4" fontId="2" fillId="0" borderId="0" xfId="0" applyNumberFormat="1" applyFont="1"/>
    <xf numFmtId="4" fontId="4" fillId="9" borderId="5" xfId="0" applyNumberFormat="1" applyFont="1" applyFill="1" applyBorder="1" applyAlignment="1">
      <alignment horizontal="center" vertical="center" wrapText="1"/>
    </xf>
    <xf numFmtId="3" fontId="4" fillId="9" borderId="5" xfId="0" applyNumberFormat="1" applyFont="1" applyFill="1" applyBorder="1" applyAlignment="1">
      <alignment horizontal="right" vertical="center" wrapText="1"/>
    </xf>
    <xf numFmtId="4" fontId="4" fillId="9" borderId="13" xfId="0" applyNumberFormat="1" applyFont="1" applyFill="1" applyBorder="1" applyAlignment="1">
      <alignment vertical="center" wrapText="1"/>
    </xf>
    <xf numFmtId="4" fontId="47" fillId="0" borderId="5" xfId="0" applyNumberFormat="1" applyFont="1" applyBorder="1" applyAlignment="1">
      <alignment horizontal="center" vertical="center"/>
    </xf>
    <xf numFmtId="4" fontId="47" fillId="0" borderId="5" xfId="0" applyNumberFormat="1" applyFont="1" applyBorder="1" applyAlignment="1">
      <alignment vertical="center" wrapText="1"/>
    </xf>
    <xf numFmtId="164" fontId="4" fillId="9" borderId="6" xfId="1" applyFont="1" applyFill="1" applyBorder="1" applyAlignment="1">
      <alignment horizontal="right" vertical="center" wrapText="1"/>
    </xf>
    <xf numFmtId="164" fontId="3" fillId="4" borderId="6" xfId="1" applyFont="1" applyFill="1" applyBorder="1" applyAlignment="1">
      <alignment horizontal="right" vertical="center" wrapText="1"/>
    </xf>
    <xf numFmtId="164" fontId="4" fillId="0" borderId="6" xfId="1" applyFont="1" applyBorder="1" applyAlignment="1">
      <alignment horizontal="right" vertical="center" wrapText="1"/>
    </xf>
    <xf numFmtId="164" fontId="3" fillId="5" borderId="6" xfId="1" applyFont="1" applyFill="1" applyBorder="1" applyAlignment="1">
      <alignment horizontal="right" vertical="center"/>
    </xf>
    <xf numFmtId="164" fontId="3" fillId="6" borderId="6" xfId="1" applyFont="1" applyFill="1" applyBorder="1" applyAlignment="1">
      <alignment horizontal="right" vertical="center"/>
    </xf>
    <xf numFmtId="164" fontId="3" fillId="4" borderId="6" xfId="1" applyFont="1" applyFill="1" applyBorder="1"/>
    <xf numFmtId="164" fontId="3" fillId="4" borderId="6" xfId="1" applyFont="1" applyFill="1" applyBorder="1" applyAlignment="1">
      <alignment horizontal="right" vertical="center"/>
    </xf>
    <xf numFmtId="164" fontId="3" fillId="0" borderId="6" xfId="1" applyFont="1" applyBorder="1" applyAlignment="1">
      <alignment horizontal="right" vertical="center"/>
    </xf>
    <xf numFmtId="164" fontId="4" fillId="0" borderId="6" xfId="1" applyFont="1" applyBorder="1" applyAlignment="1">
      <alignment horizontal="right" vertical="center"/>
    </xf>
    <xf numFmtId="164" fontId="3" fillId="5" borderId="68" xfId="1" applyFont="1" applyFill="1" applyBorder="1" applyAlignment="1">
      <alignment horizontal="right" vertical="center" wrapText="1"/>
    </xf>
    <xf numFmtId="164" fontId="47" fillId="0" borderId="6" xfId="1" applyFont="1" applyBorder="1" applyAlignment="1">
      <alignment horizontal="right" vertical="center" wrapText="1"/>
    </xf>
    <xf numFmtId="4" fontId="3" fillId="0" borderId="0" xfId="0" applyNumberFormat="1" applyFont="1" applyAlignment="1">
      <alignment horizontal="center" vertical="center" wrapText="1"/>
    </xf>
    <xf numFmtId="4" fontId="3" fillId="0" borderId="0" xfId="0" applyNumberFormat="1" applyFont="1" applyAlignment="1">
      <alignment horizontal="center" vertical="center"/>
    </xf>
    <xf numFmtId="0" fontId="29" fillId="7" borderId="29" xfId="4" applyFont="1" applyFill="1" applyBorder="1" applyAlignment="1">
      <alignment horizontal="center" vertical="center"/>
    </xf>
    <xf numFmtId="0" fontId="29" fillId="7" borderId="30" xfId="4" applyFont="1" applyFill="1" applyBorder="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23" fillId="0" borderId="21" xfId="0" applyFont="1" applyBorder="1" applyAlignment="1">
      <alignment horizontal="center" vertical="center"/>
    </xf>
    <xf numFmtId="0" fontId="23" fillId="0" borderId="25" xfId="0" applyFont="1" applyBorder="1" applyAlignment="1">
      <alignment horizontal="center" vertical="center"/>
    </xf>
    <xf numFmtId="0" fontId="23" fillId="0" borderId="23" xfId="0" applyFont="1" applyBorder="1" applyAlignment="1">
      <alignment horizontal="center" vertical="center"/>
    </xf>
    <xf numFmtId="0" fontId="23" fillId="0" borderId="17" xfId="0" applyFont="1" applyBorder="1" applyAlignment="1">
      <alignment horizontal="center" vertical="center"/>
    </xf>
    <xf numFmtId="0" fontId="25" fillId="0" borderId="32" xfId="0" applyFont="1" applyBorder="1" applyAlignment="1">
      <alignment horizontal="center" vertical="center"/>
    </xf>
    <xf numFmtId="0" fontId="25" fillId="0" borderId="40" xfId="0" applyFont="1" applyBorder="1" applyAlignment="1">
      <alignment horizontal="center" vertical="center"/>
    </xf>
    <xf numFmtId="0" fontId="25" fillId="0" borderId="49" xfId="0" applyFont="1" applyBorder="1" applyAlignment="1">
      <alignment horizontal="center" vertical="center"/>
    </xf>
    <xf numFmtId="0" fontId="23" fillId="0" borderId="33" xfId="0" applyFont="1" applyBorder="1" applyAlignment="1">
      <alignment horizontal="center" vertical="center"/>
    </xf>
    <xf numFmtId="0" fontId="23" fillId="0" borderId="41" xfId="0" applyFont="1" applyBorder="1" applyAlignment="1">
      <alignment horizontal="center" vertical="center"/>
    </xf>
    <xf numFmtId="0" fontId="23" fillId="0" borderId="47" xfId="0" applyFont="1" applyBorder="1" applyAlignment="1">
      <alignment horizontal="center" vertical="center"/>
    </xf>
    <xf numFmtId="0" fontId="23" fillId="0" borderId="33"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7" xfId="0" applyFont="1" applyBorder="1" applyAlignment="1">
      <alignment horizontal="center" vertical="center" wrapText="1"/>
    </xf>
  </cellXfs>
  <cellStyles count="7">
    <cellStyle name="Milliers" xfId="1" builtinId="3"/>
    <cellStyle name="Milliers 10" xfId="6" xr:uid="{00000000-0005-0000-0000-000001000000}"/>
    <cellStyle name="Milliers 2" xfId="5" xr:uid="{00000000-0005-0000-0000-000002000000}"/>
    <cellStyle name="Normal" xfId="0" builtinId="0"/>
    <cellStyle name="Normal 2" xfId="4" xr:uid="{00000000-0005-0000-0000-000004000000}"/>
    <cellStyle name="Normal 2 5" xfId="3" xr:uid="{00000000-0005-0000-0000-000005000000}"/>
    <cellStyle name="Normal 3" xfId="2"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J401"/>
  <sheetViews>
    <sheetView tabSelected="1" topLeftCell="A284" zoomScaleNormal="100" zoomScaleSheetLayoutView="70" workbookViewId="0">
      <selection activeCell="F291" sqref="F291"/>
    </sheetView>
  </sheetViews>
  <sheetFormatPr baseColWidth="10" defaultColWidth="11.44140625" defaultRowHeight="13.2" x14ac:dyDescent="0.25"/>
  <cols>
    <col min="1" max="1" width="7.5546875" customWidth="1"/>
    <col min="2" max="2" width="43.44140625" customWidth="1"/>
    <col min="3" max="3" width="6.88671875" customWidth="1"/>
    <col min="4" max="4" width="10.44140625" style="60" customWidth="1"/>
    <col min="5" max="5" width="11.88671875" customWidth="1"/>
    <col min="6" max="6" width="19.109375" customWidth="1"/>
    <col min="7" max="7" width="11.44140625" style="257"/>
    <col min="8" max="8" width="14.109375" style="25" bestFit="1" customWidth="1"/>
    <col min="9" max="9" width="11.44140625" style="71"/>
    <col min="10" max="10" width="7.44140625" customWidth="1"/>
    <col min="11" max="11" width="18.109375" bestFit="1" customWidth="1"/>
    <col min="13" max="13" width="16.88671875" customWidth="1"/>
  </cols>
  <sheetData>
    <row r="1" spans="1:12" ht="30" customHeight="1" x14ac:dyDescent="0.25">
      <c r="A1" s="336" t="s">
        <v>278</v>
      </c>
      <c r="B1" s="336"/>
      <c r="C1" s="336"/>
      <c r="D1" s="336"/>
      <c r="E1" s="336"/>
      <c r="F1" s="336"/>
    </row>
    <row r="2" spans="1:12" ht="13.5" customHeight="1" x14ac:dyDescent="0.25">
      <c r="A2" s="337" t="s">
        <v>0</v>
      </c>
      <c r="B2" s="337"/>
      <c r="C2" s="337"/>
      <c r="D2" s="337"/>
      <c r="E2" s="337"/>
      <c r="F2" s="337"/>
    </row>
    <row r="3" spans="1:12" x14ac:dyDescent="0.25">
      <c r="A3" s="337"/>
      <c r="B3" s="337"/>
      <c r="C3" s="337"/>
      <c r="D3" s="337"/>
      <c r="E3" s="337"/>
      <c r="F3" s="337"/>
    </row>
    <row r="4" spans="1:12" ht="13.8" thickBot="1" x14ac:dyDescent="0.3">
      <c r="A4" s="36"/>
      <c r="B4" s="36"/>
      <c r="C4" s="36"/>
      <c r="D4" s="32"/>
      <c r="E4" s="36"/>
      <c r="F4" s="36"/>
    </row>
    <row r="5" spans="1:12" ht="27.6" thickTop="1" thickBot="1" x14ac:dyDescent="0.3">
      <c r="A5" s="1" t="s">
        <v>1</v>
      </c>
      <c r="B5" s="2" t="s">
        <v>2</v>
      </c>
      <c r="C5" s="2" t="s">
        <v>42</v>
      </c>
      <c r="D5" s="2" t="s">
        <v>41</v>
      </c>
      <c r="E5" s="3" t="s">
        <v>43</v>
      </c>
      <c r="F5" s="4" t="s">
        <v>44</v>
      </c>
    </row>
    <row r="6" spans="1:12" ht="14.4" thickTop="1" x14ac:dyDescent="0.25">
      <c r="A6" s="20"/>
      <c r="B6" s="21"/>
      <c r="C6" s="22"/>
      <c r="D6" s="238"/>
      <c r="E6" s="23"/>
      <c r="F6" s="24"/>
    </row>
    <row r="7" spans="1:12" ht="14.4" thickBot="1" x14ac:dyDescent="0.3">
      <c r="A7" s="228"/>
      <c r="B7" s="229"/>
      <c r="C7" s="230"/>
      <c r="D7" s="239"/>
      <c r="E7" s="231"/>
      <c r="F7" s="232"/>
    </row>
    <row r="8" spans="1:12" ht="19.5" customHeight="1" thickTop="1" thickBot="1" x14ac:dyDescent="0.3">
      <c r="A8" s="233"/>
      <c r="B8" s="234"/>
      <c r="C8" s="234"/>
      <c r="D8" s="240"/>
      <c r="E8" s="235"/>
      <c r="F8" s="236"/>
    </row>
    <row r="9" spans="1:12" ht="14.4" thickTop="1" x14ac:dyDescent="0.25">
      <c r="A9" s="228"/>
      <c r="B9" s="229"/>
      <c r="C9" s="230"/>
      <c r="D9" s="239"/>
      <c r="E9" s="231"/>
      <c r="F9" s="232"/>
    </row>
    <row r="10" spans="1:12" ht="33" customHeight="1" x14ac:dyDescent="0.25">
      <c r="A10" s="5">
        <v>1</v>
      </c>
      <c r="B10" s="12" t="s">
        <v>280</v>
      </c>
      <c r="C10" s="230"/>
      <c r="D10" s="239"/>
      <c r="E10" s="231"/>
      <c r="F10" s="232"/>
    </row>
    <row r="11" spans="1:12" s="71" customFormat="1" ht="91.2" customHeight="1" x14ac:dyDescent="0.25">
      <c r="A11" s="254" t="s">
        <v>279</v>
      </c>
      <c r="B11" s="312" t="s">
        <v>372</v>
      </c>
      <c r="C11" s="320" t="s">
        <v>3</v>
      </c>
      <c r="D11" s="320">
        <v>1</v>
      </c>
      <c r="E11" s="321"/>
      <c r="F11" s="325">
        <f>E11*D11</f>
        <v>0</v>
      </c>
      <c r="G11" s="258"/>
      <c r="L11" s="74"/>
    </row>
    <row r="12" spans="1:12" s="71" customFormat="1" ht="115.5" customHeight="1" x14ac:dyDescent="0.25">
      <c r="A12" s="254" t="s">
        <v>281</v>
      </c>
      <c r="B12" s="312" t="s">
        <v>459</v>
      </c>
      <c r="C12" s="81" t="s">
        <v>3</v>
      </c>
      <c r="D12" s="81">
        <v>1</v>
      </c>
      <c r="E12" s="19"/>
      <c r="F12" s="327">
        <f>E12*D12</f>
        <v>0</v>
      </c>
      <c r="G12" s="258"/>
      <c r="L12" s="74"/>
    </row>
    <row r="13" spans="1:12" s="52" customFormat="1" x14ac:dyDescent="0.25">
      <c r="A13" s="26"/>
      <c r="B13" s="93" t="s">
        <v>4</v>
      </c>
      <c r="C13" s="29"/>
      <c r="D13" s="241"/>
      <c r="E13" s="51"/>
      <c r="F13" s="326">
        <f>SUM(F11:F12)</f>
        <v>0</v>
      </c>
      <c r="G13" s="259"/>
      <c r="H13" s="25"/>
      <c r="I13" s="72"/>
    </row>
    <row r="14" spans="1:12" x14ac:dyDescent="0.25">
      <c r="A14" s="5"/>
      <c r="B14" s="6"/>
      <c r="C14" s="7"/>
      <c r="D14" s="81"/>
      <c r="E14" s="19"/>
      <c r="F14" s="8"/>
    </row>
    <row r="15" spans="1:12" x14ac:dyDescent="0.25">
      <c r="A15" s="5">
        <v>2</v>
      </c>
      <c r="B15" s="12" t="s">
        <v>5</v>
      </c>
      <c r="C15" s="9" t="s">
        <v>6</v>
      </c>
      <c r="D15" s="9"/>
      <c r="E15" s="13"/>
      <c r="F15" s="82"/>
    </row>
    <row r="16" spans="1:12" ht="58.2" customHeight="1" x14ac:dyDescent="0.25">
      <c r="A16" s="254" t="s">
        <v>49</v>
      </c>
      <c r="B16" s="261" t="s">
        <v>241</v>
      </c>
      <c r="C16" s="9" t="s">
        <v>13</v>
      </c>
      <c r="D16" s="9">
        <v>480.93</v>
      </c>
      <c r="E16" s="13"/>
      <c r="F16" s="327">
        <f t="shared" ref="F16:F22" si="0">E16*D16</f>
        <v>0</v>
      </c>
      <c r="L16" s="63"/>
    </row>
    <row r="17" spans="1:13" ht="30.75" customHeight="1" x14ac:dyDescent="0.25">
      <c r="A17" s="254" t="s">
        <v>58</v>
      </c>
      <c r="B17" s="261" t="s">
        <v>246</v>
      </c>
      <c r="C17" s="9" t="s">
        <v>3</v>
      </c>
      <c r="D17" s="9">
        <v>1</v>
      </c>
      <c r="E17" s="98"/>
      <c r="F17" s="327">
        <f t="shared" si="0"/>
        <v>0</v>
      </c>
      <c r="H17" s="265"/>
      <c r="L17" s="63"/>
    </row>
    <row r="18" spans="1:13" x14ac:dyDescent="0.25">
      <c r="A18" s="254" t="s">
        <v>50</v>
      </c>
      <c r="B18" s="261" t="s">
        <v>48</v>
      </c>
      <c r="C18" s="9" t="s">
        <v>7</v>
      </c>
      <c r="D18" s="9">
        <v>28.2</v>
      </c>
      <c r="E18" s="13"/>
      <c r="F18" s="327">
        <f t="shared" si="0"/>
        <v>0</v>
      </c>
    </row>
    <row r="19" spans="1:13" x14ac:dyDescent="0.25">
      <c r="A19" s="254" t="s">
        <v>51</v>
      </c>
      <c r="B19" s="261" t="s">
        <v>47</v>
      </c>
      <c r="C19" s="9" t="s">
        <v>7</v>
      </c>
      <c r="D19" s="9">
        <v>19.59</v>
      </c>
      <c r="E19" s="13"/>
      <c r="F19" s="327">
        <f t="shared" si="0"/>
        <v>0</v>
      </c>
    </row>
    <row r="20" spans="1:13" ht="79.95" customHeight="1" x14ac:dyDescent="0.25">
      <c r="A20" s="254" t="s">
        <v>60</v>
      </c>
      <c r="B20" s="261" t="s">
        <v>161</v>
      </c>
      <c r="C20" s="9" t="s">
        <v>7</v>
      </c>
      <c r="D20" s="9">
        <v>160.88999999999999</v>
      </c>
      <c r="E20" s="13"/>
      <c r="F20" s="327">
        <f t="shared" si="0"/>
        <v>0</v>
      </c>
      <c r="L20" s="25"/>
      <c r="M20" s="25"/>
    </row>
    <row r="21" spans="1:13" ht="82.95" customHeight="1" x14ac:dyDescent="0.25">
      <c r="A21" s="254" t="s">
        <v>182</v>
      </c>
      <c r="B21" s="261" t="s">
        <v>162</v>
      </c>
      <c r="C21" s="9" t="s">
        <v>7</v>
      </c>
      <c r="D21" s="9">
        <v>154.81</v>
      </c>
      <c r="E21" s="13"/>
      <c r="F21" s="327">
        <f t="shared" si="0"/>
        <v>0</v>
      </c>
      <c r="L21" s="25"/>
      <c r="M21" s="25"/>
    </row>
    <row r="22" spans="1:13" ht="67.95" customHeight="1" x14ac:dyDescent="0.25">
      <c r="A22" s="254" t="s">
        <v>202</v>
      </c>
      <c r="B22" s="322" t="s">
        <v>192</v>
      </c>
      <c r="C22" s="99" t="s">
        <v>13</v>
      </c>
      <c r="D22" s="99">
        <v>294.81</v>
      </c>
      <c r="E22" s="13"/>
      <c r="F22" s="327">
        <f t="shared" si="0"/>
        <v>0</v>
      </c>
      <c r="L22" s="25"/>
      <c r="M22" s="25"/>
    </row>
    <row r="23" spans="1:13" s="52" customFormat="1" ht="13.8" x14ac:dyDescent="0.25">
      <c r="A23" s="80"/>
      <c r="B23" s="94" t="s">
        <v>52</v>
      </c>
      <c r="C23" s="77"/>
      <c r="D23" s="95"/>
      <c r="E23" s="78"/>
      <c r="F23" s="328">
        <f>SUM(F16:F22)</f>
        <v>0</v>
      </c>
      <c r="G23" s="259"/>
      <c r="H23" s="25"/>
      <c r="I23" s="72"/>
      <c r="M23" s="54"/>
    </row>
    <row r="24" spans="1:13" ht="11.25" customHeight="1" x14ac:dyDescent="0.25">
      <c r="A24" s="67"/>
      <c r="B24" s="14"/>
      <c r="C24" s="9"/>
      <c r="D24" s="99"/>
      <c r="E24" s="13"/>
      <c r="F24" s="15"/>
    </row>
    <row r="25" spans="1:13" ht="30" customHeight="1" x14ac:dyDescent="0.25">
      <c r="A25" s="5">
        <v>3</v>
      </c>
      <c r="B25" s="12" t="s">
        <v>8</v>
      </c>
      <c r="C25" s="64"/>
      <c r="D25" s="64"/>
      <c r="E25" s="245"/>
      <c r="F25" s="246"/>
      <c r="L25" s="25"/>
    </row>
    <row r="26" spans="1:13" ht="12.75" customHeight="1" x14ac:dyDescent="0.25">
      <c r="A26" s="67" t="s">
        <v>9</v>
      </c>
      <c r="B26" s="12" t="s">
        <v>184</v>
      </c>
      <c r="C26" s="9"/>
      <c r="D26" s="9"/>
      <c r="E26" s="245"/>
      <c r="F26" s="246"/>
      <c r="L26" s="25"/>
    </row>
    <row r="27" spans="1:13" ht="32.700000000000003" customHeight="1" x14ac:dyDescent="0.25">
      <c r="A27" s="67" t="s">
        <v>183</v>
      </c>
      <c r="B27" s="14" t="s">
        <v>185</v>
      </c>
      <c r="C27" s="9" t="s">
        <v>7</v>
      </c>
      <c r="D27" s="9">
        <v>3.62</v>
      </c>
      <c r="E27" s="13"/>
      <c r="F27" s="327">
        <f t="shared" ref="F27:F41" si="1">E27*D27</f>
        <v>0</v>
      </c>
      <c r="K27" s="25"/>
      <c r="L27" s="25"/>
    </row>
    <row r="28" spans="1:13" ht="52.2" customHeight="1" x14ac:dyDescent="0.25">
      <c r="A28" s="67" t="s">
        <v>187</v>
      </c>
      <c r="B28" s="14" t="s">
        <v>462</v>
      </c>
      <c r="C28" s="9" t="s">
        <v>7</v>
      </c>
      <c r="D28" s="9">
        <v>4.7</v>
      </c>
      <c r="E28" s="13"/>
      <c r="F28" s="327">
        <f t="shared" si="1"/>
        <v>0</v>
      </c>
      <c r="L28" s="25"/>
      <c r="M28" s="17"/>
    </row>
    <row r="29" spans="1:13" ht="40.5" customHeight="1" x14ac:dyDescent="0.25">
      <c r="A29" s="67" t="s">
        <v>188</v>
      </c>
      <c r="B29" s="14" t="s">
        <v>463</v>
      </c>
      <c r="C29" s="9" t="s">
        <v>7</v>
      </c>
      <c r="D29" s="9">
        <v>9.8000000000000007</v>
      </c>
      <c r="E29" s="13"/>
      <c r="F29" s="327">
        <f t="shared" si="1"/>
        <v>0</v>
      </c>
      <c r="H29" s="319"/>
      <c r="L29" s="25"/>
      <c r="M29" s="17"/>
    </row>
    <row r="30" spans="1:13" ht="51.75" customHeight="1" x14ac:dyDescent="0.25">
      <c r="A30" s="67" t="s">
        <v>189</v>
      </c>
      <c r="B30" s="14" t="s">
        <v>460</v>
      </c>
      <c r="C30" s="9" t="s">
        <v>7</v>
      </c>
      <c r="D30" s="9">
        <v>1.24</v>
      </c>
      <c r="E30" s="13"/>
      <c r="F30" s="327">
        <f>E30*D30</f>
        <v>0</v>
      </c>
      <c r="L30" s="25"/>
      <c r="M30" s="17"/>
    </row>
    <row r="31" spans="1:13" ht="37.200000000000003" customHeight="1" x14ac:dyDescent="0.25">
      <c r="A31" s="67" t="s">
        <v>190</v>
      </c>
      <c r="B31" s="14" t="s">
        <v>461</v>
      </c>
      <c r="C31" s="9" t="s">
        <v>7</v>
      </c>
      <c r="D31" s="9">
        <v>7.57</v>
      </c>
      <c r="E31" s="13"/>
      <c r="F31" s="327">
        <f t="shared" si="1"/>
        <v>0</v>
      </c>
    </row>
    <row r="32" spans="1:13" ht="57.75" customHeight="1" x14ac:dyDescent="0.25">
      <c r="A32" s="67" t="s">
        <v>191</v>
      </c>
      <c r="B32" s="14" t="s">
        <v>458</v>
      </c>
      <c r="C32" s="9" t="s">
        <v>7</v>
      </c>
      <c r="D32" s="9">
        <v>0.5</v>
      </c>
      <c r="E32" s="13"/>
      <c r="F32" s="327">
        <f t="shared" si="1"/>
        <v>0</v>
      </c>
    </row>
    <row r="33" spans="1:14" ht="63.75" customHeight="1" x14ac:dyDescent="0.25">
      <c r="A33" s="67" t="s">
        <v>217</v>
      </c>
      <c r="B33" s="14" t="s">
        <v>213</v>
      </c>
      <c r="C33" s="9" t="s">
        <v>7</v>
      </c>
      <c r="D33" s="313">
        <v>38.33</v>
      </c>
      <c r="E33" s="13"/>
      <c r="F33" s="327">
        <f t="shared" si="1"/>
        <v>0</v>
      </c>
    </row>
    <row r="34" spans="1:14" ht="54.75" customHeight="1" x14ac:dyDescent="0.25">
      <c r="A34" s="67" t="s">
        <v>443</v>
      </c>
      <c r="B34" s="14" t="s">
        <v>186</v>
      </c>
      <c r="C34" s="9" t="s">
        <v>13</v>
      </c>
      <c r="D34" s="9">
        <v>294.81</v>
      </c>
      <c r="E34" s="13"/>
      <c r="F34" s="327">
        <f t="shared" si="1"/>
        <v>0</v>
      </c>
    </row>
    <row r="35" spans="1:14" ht="52.95" customHeight="1" x14ac:dyDescent="0.25">
      <c r="A35" s="67" t="s">
        <v>444</v>
      </c>
      <c r="B35" s="14" t="s">
        <v>216</v>
      </c>
      <c r="C35" s="9" t="s">
        <v>13</v>
      </c>
      <c r="D35" s="9">
        <v>73.48</v>
      </c>
      <c r="E35" s="13"/>
      <c r="F35" s="327">
        <f t="shared" si="1"/>
        <v>0</v>
      </c>
    </row>
    <row r="36" spans="1:14" x14ac:dyDescent="0.25">
      <c r="A36" s="67" t="s">
        <v>10</v>
      </c>
      <c r="B36" s="12" t="s">
        <v>193</v>
      </c>
      <c r="C36" s="9"/>
      <c r="D36" s="9"/>
      <c r="E36" s="13"/>
      <c r="F36" s="97"/>
    </row>
    <row r="37" spans="1:14" ht="56.25" customHeight="1" x14ac:dyDescent="0.25">
      <c r="A37" s="67" t="s">
        <v>194</v>
      </c>
      <c r="B37" s="14" t="s">
        <v>195</v>
      </c>
      <c r="C37" s="9" t="s">
        <v>7</v>
      </c>
      <c r="D37" s="9">
        <v>2.2599999999999998</v>
      </c>
      <c r="E37" s="13"/>
      <c r="F37" s="327">
        <f t="shared" si="1"/>
        <v>0</v>
      </c>
    </row>
    <row r="38" spans="1:14" ht="61.2" customHeight="1" x14ac:dyDescent="0.25">
      <c r="A38" s="67" t="s">
        <v>197</v>
      </c>
      <c r="B38" s="14" t="s">
        <v>441</v>
      </c>
      <c r="C38" s="9" t="s">
        <v>7</v>
      </c>
      <c r="D38" s="9">
        <v>5.62</v>
      </c>
      <c r="E38" s="13"/>
      <c r="F38" s="327">
        <f t="shared" si="1"/>
        <v>0</v>
      </c>
    </row>
    <row r="39" spans="1:14" ht="33.75" customHeight="1" x14ac:dyDescent="0.25">
      <c r="A39" s="67" t="s">
        <v>198</v>
      </c>
      <c r="B39" s="14" t="s">
        <v>452</v>
      </c>
      <c r="C39" s="323" t="s">
        <v>7</v>
      </c>
      <c r="D39" s="323">
        <f>4.04*0.15</f>
        <v>0.60599999999999998</v>
      </c>
      <c r="E39" s="13"/>
      <c r="F39" s="335">
        <f t="shared" si="1"/>
        <v>0</v>
      </c>
    </row>
    <row r="40" spans="1:14" ht="35.25" customHeight="1" x14ac:dyDescent="0.25">
      <c r="A40" s="67" t="s">
        <v>199</v>
      </c>
      <c r="B40" s="324" t="s">
        <v>196</v>
      </c>
      <c r="C40" s="323" t="s">
        <v>7</v>
      </c>
      <c r="D40" s="323">
        <f>4.04*0.15</f>
        <v>0.60599999999999998</v>
      </c>
      <c r="E40" s="13"/>
      <c r="F40" s="335">
        <f t="shared" si="1"/>
        <v>0</v>
      </c>
    </row>
    <row r="41" spans="1:14" ht="36.450000000000003" customHeight="1" x14ac:dyDescent="0.25">
      <c r="A41" s="67" t="s">
        <v>457</v>
      </c>
      <c r="B41" s="14" t="s">
        <v>446</v>
      </c>
      <c r="C41" s="9" t="s">
        <v>7</v>
      </c>
      <c r="D41" s="9">
        <v>2</v>
      </c>
      <c r="E41" s="318"/>
      <c r="F41" s="327">
        <f t="shared" si="1"/>
        <v>0</v>
      </c>
    </row>
    <row r="42" spans="1:14" s="52" customFormat="1" x14ac:dyDescent="0.25">
      <c r="A42" s="83"/>
      <c r="B42" s="92" t="s">
        <v>11</v>
      </c>
      <c r="C42" s="84"/>
      <c r="D42" s="242"/>
      <c r="E42" s="85"/>
      <c r="F42" s="329">
        <f>SUM(F27:F41)</f>
        <v>0</v>
      </c>
      <c r="G42" s="259"/>
      <c r="H42" s="25"/>
      <c r="I42" s="72"/>
      <c r="K42" s="17"/>
    </row>
    <row r="43" spans="1:14" ht="18.75" customHeight="1" x14ac:dyDescent="0.25">
      <c r="A43" s="16"/>
      <c r="B43" s="12"/>
      <c r="C43" s="9"/>
      <c r="D43" s="9"/>
      <c r="E43" s="13"/>
      <c r="F43" s="15"/>
    </row>
    <row r="44" spans="1:14" x14ac:dyDescent="0.25">
      <c r="A44" s="5">
        <v>4</v>
      </c>
      <c r="B44" s="12" t="s">
        <v>200</v>
      </c>
      <c r="C44" s="9"/>
      <c r="D44" s="9"/>
      <c r="E44" s="13"/>
      <c r="F44" s="15"/>
      <c r="H44" s="255"/>
      <c r="I44" s="255"/>
      <c r="J44" s="255"/>
      <c r="K44" s="255"/>
      <c r="L44" s="255"/>
    </row>
    <row r="45" spans="1:14" ht="24.75" customHeight="1" x14ac:dyDescent="0.25">
      <c r="A45" s="67" t="s">
        <v>12</v>
      </c>
      <c r="B45" s="14" t="s">
        <v>83</v>
      </c>
      <c r="C45" s="9" t="s">
        <v>13</v>
      </c>
      <c r="D45" s="9">
        <v>25</v>
      </c>
      <c r="E45" s="13"/>
      <c r="F45" s="327">
        <f t="shared" ref="F45:F53" si="2">E45*D45</f>
        <v>0</v>
      </c>
      <c r="I45" s="25"/>
      <c r="J45" s="25"/>
      <c r="K45" s="25"/>
      <c r="L45" s="71"/>
      <c r="M45" s="256"/>
      <c r="N45" s="256"/>
    </row>
    <row r="46" spans="1:14" x14ac:dyDescent="0.25">
      <c r="A46" s="67" t="s">
        <v>40</v>
      </c>
      <c r="B46" s="14" t="s">
        <v>79</v>
      </c>
      <c r="C46" s="9" t="s">
        <v>13</v>
      </c>
      <c r="D46" s="9">
        <v>360</v>
      </c>
      <c r="E46" s="13"/>
      <c r="F46" s="327">
        <f t="shared" si="2"/>
        <v>0</v>
      </c>
      <c r="I46" s="25"/>
      <c r="J46" s="25"/>
      <c r="K46" s="25"/>
      <c r="L46" s="71"/>
      <c r="M46" s="256"/>
      <c r="N46" s="256"/>
    </row>
    <row r="47" spans="1:14" ht="21" customHeight="1" x14ac:dyDescent="0.25">
      <c r="A47" s="67" t="s">
        <v>98</v>
      </c>
      <c r="B47" s="14" t="s">
        <v>220</v>
      </c>
      <c r="C47" s="9" t="s">
        <v>13</v>
      </c>
      <c r="D47" s="9">
        <v>10</v>
      </c>
      <c r="E47" s="13"/>
      <c r="F47" s="327">
        <f>E47*D47</f>
        <v>0</v>
      </c>
      <c r="I47" s="25"/>
      <c r="J47" s="25"/>
      <c r="K47" s="25"/>
      <c r="L47" s="71"/>
      <c r="M47" s="256"/>
      <c r="N47" s="256"/>
    </row>
    <row r="48" spans="1:14" ht="19.5" customHeight="1" x14ac:dyDescent="0.25">
      <c r="A48" s="67" t="s">
        <v>82</v>
      </c>
      <c r="B48" s="14" t="s">
        <v>221</v>
      </c>
      <c r="C48" s="9" t="s">
        <v>13</v>
      </c>
      <c r="D48" s="9">
        <v>40</v>
      </c>
      <c r="E48" s="13"/>
      <c r="F48" s="327">
        <f t="shared" ref="F48:F49" si="3">E48*D48</f>
        <v>0</v>
      </c>
      <c r="I48" s="25"/>
      <c r="J48" s="25"/>
      <c r="K48" s="25"/>
      <c r="L48" s="71"/>
      <c r="M48" s="256"/>
      <c r="N48" s="256"/>
    </row>
    <row r="49" spans="1:17" ht="28.95" customHeight="1" x14ac:dyDescent="0.25">
      <c r="A49" s="67" t="s">
        <v>85</v>
      </c>
      <c r="B49" s="14" t="s">
        <v>230</v>
      </c>
      <c r="C49" s="9" t="s">
        <v>16</v>
      </c>
      <c r="D49" s="9">
        <v>32</v>
      </c>
      <c r="E49" s="13"/>
      <c r="F49" s="327">
        <f t="shared" si="3"/>
        <v>0</v>
      </c>
      <c r="I49" s="25"/>
      <c r="J49" s="25"/>
      <c r="K49" s="25"/>
      <c r="L49" s="71"/>
      <c r="M49" s="256"/>
      <c r="N49" s="256"/>
    </row>
    <row r="50" spans="1:17" s="25" customFormat="1" ht="21.45" customHeight="1" x14ac:dyDescent="0.25">
      <c r="A50" s="67" t="s">
        <v>102</v>
      </c>
      <c r="B50" s="14" t="s">
        <v>164</v>
      </c>
      <c r="C50" s="9" t="s">
        <v>13</v>
      </c>
      <c r="D50" s="9">
        <v>320</v>
      </c>
      <c r="E50" s="13"/>
      <c r="F50" s="327">
        <f t="shared" si="2"/>
        <v>0</v>
      </c>
      <c r="G50" s="257"/>
      <c r="J50" s="71"/>
      <c r="M50" s="256"/>
      <c r="N50" s="256"/>
      <c r="O50" s="86"/>
      <c r="Q50" s="71">
        <f>+O50+P50</f>
        <v>0</v>
      </c>
    </row>
    <row r="51" spans="1:17" s="25" customFormat="1" ht="33" customHeight="1" x14ac:dyDescent="0.25">
      <c r="A51" s="67" t="s">
        <v>218</v>
      </c>
      <c r="B51" s="261" t="s">
        <v>227</v>
      </c>
      <c r="C51" s="9" t="s">
        <v>13</v>
      </c>
      <c r="D51" s="9">
        <v>20</v>
      </c>
      <c r="E51" s="13"/>
      <c r="F51" s="327">
        <f t="shared" si="2"/>
        <v>0</v>
      </c>
      <c r="G51" s="257"/>
      <c r="M51" s="256"/>
      <c r="N51" s="256"/>
      <c r="O51" s="86"/>
      <c r="Q51" s="71"/>
    </row>
    <row r="52" spans="1:17" s="25" customFormat="1" ht="48" customHeight="1" x14ac:dyDescent="0.25">
      <c r="A52" s="67" t="s">
        <v>219</v>
      </c>
      <c r="B52" s="14" t="s">
        <v>223</v>
      </c>
      <c r="C52" s="9" t="s">
        <v>13</v>
      </c>
      <c r="D52" s="9">
        <v>750</v>
      </c>
      <c r="E52" s="13"/>
      <c r="F52" s="327">
        <f t="shared" si="2"/>
        <v>0</v>
      </c>
      <c r="G52" s="257"/>
      <c r="M52" s="256"/>
      <c r="N52" s="256"/>
    </row>
    <row r="53" spans="1:17" s="25" customFormat="1" ht="32.25" customHeight="1" x14ac:dyDescent="0.25">
      <c r="A53" s="67" t="s">
        <v>222</v>
      </c>
      <c r="B53" s="14" t="s">
        <v>45</v>
      </c>
      <c r="C53" s="9" t="s">
        <v>87</v>
      </c>
      <c r="D53" s="9">
        <v>1</v>
      </c>
      <c r="E53" s="13"/>
      <c r="F53" s="327">
        <f t="shared" si="2"/>
        <v>0</v>
      </c>
      <c r="G53" s="257"/>
      <c r="L53" s="260"/>
      <c r="M53" s="256"/>
      <c r="N53" s="256"/>
    </row>
    <row r="54" spans="1:17" s="52" customFormat="1" x14ac:dyDescent="0.25">
      <c r="A54" s="53"/>
      <c r="B54" s="93" t="s">
        <v>15</v>
      </c>
      <c r="C54" s="27"/>
      <c r="D54" s="243"/>
      <c r="E54" s="28"/>
      <c r="F54" s="330">
        <f>SUM(F45:F53)</f>
        <v>0</v>
      </c>
      <c r="G54" s="259"/>
      <c r="H54" s="25"/>
      <c r="I54" s="72"/>
    </row>
    <row r="55" spans="1:17" x14ac:dyDescent="0.25">
      <c r="A55" s="88"/>
      <c r="B55" s="55"/>
      <c r="C55" s="70"/>
      <c r="D55" s="9"/>
      <c r="E55" s="13"/>
      <c r="F55" s="15"/>
    </row>
    <row r="56" spans="1:17" ht="26.4" x14ac:dyDescent="0.25">
      <c r="A56" s="66">
        <v>5</v>
      </c>
      <c r="B56" s="12" t="s">
        <v>63</v>
      </c>
      <c r="C56" s="9"/>
      <c r="D56" s="101"/>
      <c r="E56" s="13"/>
      <c r="F56" s="15"/>
      <c r="H56" s="257"/>
      <c r="I56" s="257"/>
    </row>
    <row r="57" spans="1:17" ht="58.2" customHeight="1" x14ac:dyDescent="0.25">
      <c r="A57" s="16" t="s">
        <v>169</v>
      </c>
      <c r="B57" s="100" t="s">
        <v>282</v>
      </c>
      <c r="C57" s="9" t="s">
        <v>16</v>
      </c>
      <c r="D57" s="101">
        <v>6</v>
      </c>
      <c r="E57" s="13"/>
      <c r="F57" s="327">
        <f t="shared" ref="F57:F66" si="4">E57*D57</f>
        <v>0</v>
      </c>
      <c r="G57" s="264"/>
      <c r="H57" s="264"/>
      <c r="I57" s="264"/>
      <c r="M57" s="25"/>
    </row>
    <row r="58" spans="1:17" ht="58.95" customHeight="1" x14ac:dyDescent="0.25">
      <c r="A58" s="16" t="s">
        <v>170</v>
      </c>
      <c r="B58" s="100" t="s">
        <v>283</v>
      </c>
      <c r="C58" s="9" t="s">
        <v>16</v>
      </c>
      <c r="D58" s="101">
        <v>2</v>
      </c>
      <c r="E58" s="13"/>
      <c r="F58" s="327">
        <f t="shared" si="4"/>
        <v>0</v>
      </c>
      <c r="M58" s="25"/>
    </row>
    <row r="59" spans="1:17" ht="53.7" customHeight="1" x14ac:dyDescent="0.25">
      <c r="A59" s="16" t="s">
        <v>171</v>
      </c>
      <c r="B59" s="100" t="s">
        <v>284</v>
      </c>
      <c r="C59" s="9" t="s">
        <v>16</v>
      </c>
      <c r="D59" s="101">
        <v>7</v>
      </c>
      <c r="E59" s="13"/>
      <c r="F59" s="327">
        <f t="shared" si="4"/>
        <v>0</v>
      </c>
      <c r="M59" s="25"/>
    </row>
    <row r="60" spans="1:17" ht="57" customHeight="1" x14ac:dyDescent="0.25">
      <c r="A60" s="16" t="s">
        <v>172</v>
      </c>
      <c r="B60" s="100" t="s">
        <v>285</v>
      </c>
      <c r="C60" s="9" t="s">
        <v>16</v>
      </c>
      <c r="D60" s="101">
        <v>2</v>
      </c>
      <c r="E60" s="13"/>
      <c r="F60" s="327">
        <f t="shared" si="4"/>
        <v>0</v>
      </c>
      <c r="M60" s="25"/>
    </row>
    <row r="61" spans="1:17" ht="44.25" customHeight="1" x14ac:dyDescent="0.25">
      <c r="A61" s="16" t="s">
        <v>173</v>
      </c>
      <c r="B61" s="100" t="s">
        <v>286</v>
      </c>
      <c r="C61" s="9" t="s">
        <v>16</v>
      </c>
      <c r="D61" s="101">
        <v>3</v>
      </c>
      <c r="E61" s="13"/>
      <c r="F61" s="327">
        <f t="shared" si="4"/>
        <v>0</v>
      </c>
      <c r="M61" s="25"/>
    </row>
    <row r="62" spans="1:17" ht="47.25" customHeight="1" x14ac:dyDescent="0.25">
      <c r="A62" s="16" t="s">
        <v>174</v>
      </c>
      <c r="B62" s="100" t="s">
        <v>464</v>
      </c>
      <c r="C62" s="9" t="s">
        <v>16</v>
      </c>
      <c r="D62" s="101">
        <v>3</v>
      </c>
      <c r="E62" s="13"/>
      <c r="F62" s="327">
        <f t="shared" si="4"/>
        <v>0</v>
      </c>
    </row>
    <row r="63" spans="1:17" ht="45" customHeight="1" x14ac:dyDescent="0.25">
      <c r="A63" s="16" t="s">
        <v>175</v>
      </c>
      <c r="B63" s="100" t="s">
        <v>287</v>
      </c>
      <c r="C63" s="9" t="s">
        <v>16</v>
      </c>
      <c r="D63" s="101">
        <v>2</v>
      </c>
      <c r="E63" s="13"/>
      <c r="F63" s="327">
        <f t="shared" si="4"/>
        <v>0</v>
      </c>
    </row>
    <row r="64" spans="1:17" ht="34.200000000000003" customHeight="1" x14ac:dyDescent="0.25">
      <c r="A64" s="16" t="s">
        <v>176</v>
      </c>
      <c r="B64" s="279" t="s">
        <v>288</v>
      </c>
      <c r="C64" s="9" t="s">
        <v>16</v>
      </c>
      <c r="D64" s="101">
        <v>2</v>
      </c>
      <c r="E64" s="13"/>
      <c r="F64" s="327">
        <f t="shared" si="4"/>
        <v>0</v>
      </c>
    </row>
    <row r="65" spans="1:14" ht="56.7" customHeight="1" x14ac:dyDescent="0.25">
      <c r="A65" s="16" t="s">
        <v>177</v>
      </c>
      <c r="B65" s="100" t="s">
        <v>229</v>
      </c>
      <c r="C65" s="9" t="s">
        <v>14</v>
      </c>
      <c r="D65" s="101">
        <v>10</v>
      </c>
      <c r="E65" s="13"/>
      <c r="F65" s="327">
        <f t="shared" si="4"/>
        <v>0</v>
      </c>
    </row>
    <row r="66" spans="1:14" ht="44.25" customHeight="1" x14ac:dyDescent="0.25">
      <c r="A66" s="16" t="s">
        <v>178</v>
      </c>
      <c r="B66" s="100" t="s">
        <v>465</v>
      </c>
      <c r="C66" s="9" t="s">
        <v>95</v>
      </c>
      <c r="D66" s="101">
        <v>1</v>
      </c>
      <c r="E66" s="13"/>
      <c r="F66" s="327">
        <f t="shared" si="4"/>
        <v>0</v>
      </c>
    </row>
    <row r="67" spans="1:14" ht="56.7" customHeight="1" x14ac:dyDescent="0.25">
      <c r="A67" s="16" t="s">
        <v>179</v>
      </c>
      <c r="B67" s="100" t="s">
        <v>466</v>
      </c>
      <c r="C67" s="9" t="s">
        <v>95</v>
      </c>
      <c r="D67" s="101">
        <v>1</v>
      </c>
      <c r="E67" s="13"/>
      <c r="F67" s="327">
        <f t="shared" ref="F67" si="5">E67*D67</f>
        <v>0</v>
      </c>
    </row>
    <row r="68" spans="1:14" s="17" customFormat="1" x14ac:dyDescent="0.25">
      <c r="A68" s="26"/>
      <c r="B68" s="93" t="s">
        <v>17</v>
      </c>
      <c r="C68" s="27"/>
      <c r="D68" s="243"/>
      <c r="E68" s="28"/>
      <c r="F68" s="331">
        <f>SUM(F57:F67)</f>
        <v>0</v>
      </c>
      <c r="G68" s="259"/>
      <c r="H68" s="25"/>
    </row>
    <row r="69" spans="1:14" x14ac:dyDescent="0.25">
      <c r="A69" s="5"/>
      <c r="B69" s="12"/>
      <c r="C69" s="9"/>
      <c r="D69" s="9"/>
      <c r="E69" s="11"/>
      <c r="F69" s="15"/>
    </row>
    <row r="70" spans="1:14" x14ac:dyDescent="0.25">
      <c r="A70" s="5">
        <v>6</v>
      </c>
      <c r="B70" s="12" t="s">
        <v>31</v>
      </c>
      <c r="C70" s="9"/>
      <c r="D70" s="9"/>
      <c r="E70" s="11"/>
      <c r="F70" s="15"/>
    </row>
    <row r="71" spans="1:14" s="25" customFormat="1" ht="26.4" x14ac:dyDescent="0.25">
      <c r="A71" s="67" t="s">
        <v>33</v>
      </c>
      <c r="B71" s="14" t="s">
        <v>201</v>
      </c>
      <c r="C71" s="9" t="s">
        <v>13</v>
      </c>
      <c r="D71" s="9">
        <v>41.32</v>
      </c>
      <c r="E71" s="13"/>
      <c r="F71" s="327">
        <f>E71*D71</f>
        <v>0</v>
      </c>
      <c r="G71" s="257"/>
    </row>
    <row r="72" spans="1:14" s="25" customFormat="1" ht="26.4" x14ac:dyDescent="0.25">
      <c r="A72" s="67" t="s">
        <v>449</v>
      </c>
      <c r="B72" s="14" t="s">
        <v>447</v>
      </c>
      <c r="C72" s="9" t="s">
        <v>13</v>
      </c>
      <c r="D72" s="9">
        <v>29.71</v>
      </c>
      <c r="E72" s="13"/>
      <c r="F72" s="333">
        <f t="shared" ref="F72:F73" si="6">+E72*D72</f>
        <v>0</v>
      </c>
      <c r="G72" s="257"/>
    </row>
    <row r="73" spans="1:14" s="25" customFormat="1" ht="49.2" customHeight="1" x14ac:dyDescent="0.25">
      <c r="A73" s="67" t="s">
        <v>450</v>
      </c>
      <c r="B73" s="14" t="s">
        <v>448</v>
      </c>
      <c r="C73" s="9" t="s">
        <v>13</v>
      </c>
      <c r="D73" s="9">
        <v>13.56</v>
      </c>
      <c r="E73" s="13"/>
      <c r="F73" s="333">
        <f t="shared" si="6"/>
        <v>0</v>
      </c>
      <c r="G73" s="257"/>
    </row>
    <row r="74" spans="1:14" s="52" customFormat="1" x14ac:dyDescent="0.25">
      <c r="A74" s="26"/>
      <c r="B74" s="93" t="s">
        <v>32</v>
      </c>
      <c r="C74" s="27"/>
      <c r="D74" s="243"/>
      <c r="E74" s="28"/>
      <c r="F74" s="331">
        <f>SUM(F71:F73)</f>
        <v>0</v>
      </c>
      <c r="G74" s="259"/>
      <c r="H74" s="25"/>
      <c r="I74" s="72"/>
    </row>
    <row r="75" spans="1:14" ht="21" customHeight="1" x14ac:dyDescent="0.25">
      <c r="A75" s="5"/>
      <c r="B75" s="12"/>
      <c r="C75" s="10"/>
      <c r="D75" s="9"/>
      <c r="E75" s="11"/>
      <c r="F75" s="15"/>
    </row>
    <row r="76" spans="1:14" ht="15" customHeight="1" x14ac:dyDescent="0.25">
      <c r="A76" s="5">
        <v>7</v>
      </c>
      <c r="B76" s="12" t="s">
        <v>35</v>
      </c>
      <c r="C76" s="10"/>
      <c r="D76" s="9"/>
      <c r="E76" s="11"/>
      <c r="F76" s="15"/>
    </row>
    <row r="77" spans="1:14" ht="39.450000000000003" customHeight="1" x14ac:dyDescent="0.25">
      <c r="A77" s="67" t="s">
        <v>18</v>
      </c>
      <c r="B77" s="14" t="s">
        <v>163</v>
      </c>
      <c r="C77" s="9" t="s">
        <v>13</v>
      </c>
      <c r="D77" s="9">
        <v>110</v>
      </c>
      <c r="E77" s="13"/>
      <c r="F77" s="327">
        <f>E77*D77</f>
        <v>0</v>
      </c>
      <c r="I77" s="25"/>
      <c r="J77" s="25"/>
      <c r="K77" s="25"/>
      <c r="L77" s="71"/>
      <c r="M77" s="256"/>
      <c r="N77" s="256"/>
    </row>
    <row r="78" spans="1:14" ht="41.7" customHeight="1" x14ac:dyDescent="0.25">
      <c r="A78" s="67" t="s">
        <v>36</v>
      </c>
      <c r="B78" s="14" t="s">
        <v>224</v>
      </c>
      <c r="C78" s="9" t="s">
        <v>13</v>
      </c>
      <c r="D78" s="9">
        <v>130</v>
      </c>
      <c r="E78" s="13"/>
      <c r="F78" s="327">
        <f t="shared" ref="F78" si="7">E78*D78</f>
        <v>0</v>
      </c>
      <c r="M78" s="256"/>
      <c r="N78" s="256"/>
    </row>
    <row r="79" spans="1:14" ht="30.75" customHeight="1" x14ac:dyDescent="0.25">
      <c r="A79" s="67" t="s">
        <v>289</v>
      </c>
      <c r="B79" s="14" t="s">
        <v>226</v>
      </c>
      <c r="C79" s="9" t="s">
        <v>13</v>
      </c>
      <c r="D79" s="9">
        <v>10</v>
      </c>
      <c r="E79" s="13"/>
      <c r="F79" s="327">
        <f>E79*D79</f>
        <v>0</v>
      </c>
      <c r="I79" s="25"/>
      <c r="M79" s="256"/>
      <c r="N79" s="256"/>
    </row>
    <row r="80" spans="1:14" ht="34.5" customHeight="1" x14ac:dyDescent="0.25">
      <c r="A80" s="67" t="s">
        <v>66</v>
      </c>
      <c r="B80" s="14" t="s">
        <v>228</v>
      </c>
      <c r="C80" s="9" t="s">
        <v>13</v>
      </c>
      <c r="D80" s="9">
        <v>50</v>
      </c>
      <c r="E80" s="102"/>
      <c r="F80" s="327">
        <f>E80*D80</f>
        <v>0</v>
      </c>
      <c r="M80" s="256"/>
      <c r="N80" s="256"/>
    </row>
    <row r="81" spans="1:14" ht="25.95" customHeight="1" x14ac:dyDescent="0.25">
      <c r="A81" s="67" t="s">
        <v>180</v>
      </c>
      <c r="B81" s="14" t="s">
        <v>225</v>
      </c>
      <c r="C81" s="9" t="s">
        <v>13</v>
      </c>
      <c r="D81" s="9">
        <v>15</v>
      </c>
      <c r="E81" s="102"/>
      <c r="F81" s="327">
        <f>E81*D81</f>
        <v>0</v>
      </c>
      <c r="M81" s="256"/>
      <c r="N81" s="256"/>
    </row>
    <row r="82" spans="1:14" s="52" customFormat="1" x14ac:dyDescent="0.25">
      <c r="A82" s="26"/>
      <c r="B82" s="93" t="s">
        <v>19</v>
      </c>
      <c r="C82" s="27"/>
      <c r="D82" s="243"/>
      <c r="E82" s="28"/>
      <c r="F82" s="331">
        <f>SUM(F77:F81)</f>
        <v>0</v>
      </c>
      <c r="G82" s="259"/>
      <c r="H82" s="87"/>
      <c r="I82" s="72"/>
    </row>
    <row r="83" spans="1:14" ht="15" customHeight="1" x14ac:dyDescent="0.25">
      <c r="A83" s="5"/>
      <c r="B83" s="14"/>
      <c r="C83" s="9"/>
      <c r="D83" s="9"/>
      <c r="E83" s="11"/>
      <c r="F83" s="15"/>
    </row>
    <row r="84" spans="1:14" ht="29.25" customHeight="1" x14ac:dyDescent="0.25">
      <c r="A84" s="308">
        <v>8</v>
      </c>
      <c r="B84" s="309" t="s">
        <v>65</v>
      </c>
      <c r="C84" s="273"/>
      <c r="D84" s="273"/>
      <c r="E84" s="274"/>
      <c r="F84" s="275"/>
    </row>
    <row r="85" spans="1:14" x14ac:dyDescent="0.25">
      <c r="A85" s="308"/>
      <c r="B85" s="310"/>
      <c r="C85" s="276"/>
      <c r="D85" s="273"/>
      <c r="E85" s="274"/>
      <c r="F85" s="277"/>
    </row>
    <row r="86" spans="1:14" x14ac:dyDescent="0.25">
      <c r="A86" s="311" t="s">
        <v>38</v>
      </c>
      <c r="B86" s="309" t="s">
        <v>374</v>
      </c>
      <c r="C86" s="276"/>
      <c r="D86" s="273"/>
      <c r="E86" s="274"/>
      <c r="F86" s="277"/>
    </row>
    <row r="87" spans="1:14" ht="55.5" customHeight="1" x14ac:dyDescent="0.25">
      <c r="A87" s="311" t="s">
        <v>181</v>
      </c>
      <c r="B87" s="312" t="s">
        <v>373</v>
      </c>
      <c r="C87" s="9" t="s">
        <v>87</v>
      </c>
      <c r="D87" s="9">
        <v>1</v>
      </c>
      <c r="E87" s="13"/>
      <c r="F87" s="327">
        <f t="shared" ref="F87" si="8">E87*D87</f>
        <v>0</v>
      </c>
    </row>
    <row r="88" spans="1:14" x14ac:dyDescent="0.25">
      <c r="A88" s="278"/>
      <c r="B88" s="96" t="s">
        <v>375</v>
      </c>
      <c r="C88" s="10"/>
      <c r="D88" s="9"/>
      <c r="E88" s="11"/>
      <c r="F88" s="332">
        <f>SUM(F87)</f>
        <v>0</v>
      </c>
    </row>
    <row r="89" spans="1:14" x14ac:dyDescent="0.25">
      <c r="A89" s="278"/>
      <c r="B89" s="307"/>
      <c r="C89" s="9"/>
      <c r="D89" s="9"/>
      <c r="E89" s="13"/>
      <c r="F89" s="97"/>
    </row>
    <row r="90" spans="1:14" x14ac:dyDescent="0.25">
      <c r="A90" s="311" t="s">
        <v>376</v>
      </c>
      <c r="B90" s="309" t="s">
        <v>378</v>
      </c>
      <c r="C90" s="315"/>
      <c r="D90" s="313"/>
      <c r="E90" s="314"/>
      <c r="F90" s="316"/>
    </row>
    <row r="91" spans="1:14" x14ac:dyDescent="0.25">
      <c r="A91" s="311"/>
      <c r="B91" s="309"/>
      <c r="C91" s="315"/>
      <c r="D91" s="313"/>
      <c r="E91" s="314"/>
      <c r="F91" s="316"/>
    </row>
    <row r="92" spans="1:14" x14ac:dyDescent="0.25">
      <c r="A92" s="311" t="s">
        <v>377</v>
      </c>
      <c r="B92" s="309" t="s">
        <v>380</v>
      </c>
      <c r="C92" s="315"/>
      <c r="D92" s="313"/>
      <c r="E92" s="314"/>
      <c r="F92" s="316"/>
    </row>
    <row r="93" spans="1:14" ht="61.95" customHeight="1" x14ac:dyDescent="0.25">
      <c r="A93" s="311"/>
      <c r="B93" s="317" t="s">
        <v>381</v>
      </c>
      <c r="C93" s="9"/>
      <c r="D93" s="9"/>
      <c r="E93" s="13"/>
      <c r="F93" s="97"/>
    </row>
    <row r="94" spans="1:14" x14ac:dyDescent="0.25">
      <c r="A94" s="311" t="s">
        <v>382</v>
      </c>
      <c r="B94" s="261" t="s">
        <v>383</v>
      </c>
      <c r="C94" s="9" t="s">
        <v>14</v>
      </c>
      <c r="D94" s="9">
        <v>35</v>
      </c>
      <c r="E94" s="13"/>
      <c r="F94" s="327">
        <f t="shared" ref="F94:F97" si="9">+E94*D94</f>
        <v>0</v>
      </c>
    </row>
    <row r="95" spans="1:14" x14ac:dyDescent="0.25">
      <c r="A95" s="311" t="s">
        <v>386</v>
      </c>
      <c r="B95" s="261" t="s">
        <v>384</v>
      </c>
      <c r="C95" s="9" t="s">
        <v>14</v>
      </c>
      <c r="D95" s="9">
        <v>20</v>
      </c>
      <c r="E95" s="13"/>
      <c r="F95" s="327">
        <f t="shared" si="9"/>
        <v>0</v>
      </c>
    </row>
    <row r="96" spans="1:14" x14ac:dyDescent="0.25">
      <c r="A96" s="311" t="s">
        <v>387</v>
      </c>
      <c r="B96" s="261" t="s">
        <v>440</v>
      </c>
      <c r="C96" s="9" t="s">
        <v>16</v>
      </c>
      <c r="D96" s="9">
        <v>2</v>
      </c>
      <c r="E96" s="13"/>
      <c r="F96" s="327">
        <f t="shared" si="9"/>
        <v>0</v>
      </c>
    </row>
    <row r="97" spans="1:6" ht="34.950000000000003" customHeight="1" x14ac:dyDescent="0.25">
      <c r="A97" s="311" t="s">
        <v>388</v>
      </c>
      <c r="B97" s="261" t="s">
        <v>385</v>
      </c>
      <c r="C97" s="9" t="s">
        <v>14</v>
      </c>
      <c r="D97" s="9">
        <v>60</v>
      </c>
      <c r="E97" s="13"/>
      <c r="F97" s="327">
        <f t="shared" si="9"/>
        <v>0</v>
      </c>
    </row>
    <row r="98" spans="1:6" x14ac:dyDescent="0.25">
      <c r="A98" s="278"/>
      <c r="B98" s="96" t="s">
        <v>389</v>
      </c>
      <c r="C98" s="10"/>
      <c r="D98" s="9"/>
      <c r="E98" s="11"/>
      <c r="F98" s="332">
        <f>SUM(F94:F97)</f>
        <v>0</v>
      </c>
    </row>
    <row r="99" spans="1:6" x14ac:dyDescent="0.25">
      <c r="A99" s="278"/>
      <c r="B99" s="306"/>
      <c r="C99" s="276"/>
      <c r="D99" s="273"/>
      <c r="E99" s="274"/>
      <c r="F99" s="277"/>
    </row>
    <row r="100" spans="1:6" ht="26.4" x14ac:dyDescent="0.25">
      <c r="A100" s="311" t="s">
        <v>390</v>
      </c>
      <c r="B100" s="309" t="s">
        <v>391</v>
      </c>
      <c r="C100" s="276"/>
      <c r="D100" s="273"/>
      <c r="E100" s="274"/>
      <c r="F100" s="277"/>
    </row>
    <row r="101" spans="1:6" ht="50.7" customHeight="1" x14ac:dyDescent="0.25">
      <c r="A101" s="278"/>
      <c r="B101" s="317" t="s">
        <v>429</v>
      </c>
      <c r="C101" s="276"/>
      <c r="D101" s="273"/>
      <c r="E101" s="274"/>
      <c r="F101" s="277"/>
    </row>
    <row r="102" spans="1:6" x14ac:dyDescent="0.25">
      <c r="A102" s="311" t="s">
        <v>392</v>
      </c>
      <c r="B102" s="261" t="s">
        <v>393</v>
      </c>
      <c r="C102" s="9" t="s">
        <v>14</v>
      </c>
      <c r="D102" s="9">
        <v>30</v>
      </c>
      <c r="E102" s="13"/>
      <c r="F102" s="327">
        <f t="shared" ref="F102:F106" si="10">+E102*D102</f>
        <v>0</v>
      </c>
    </row>
    <row r="103" spans="1:6" x14ac:dyDescent="0.25">
      <c r="A103" s="311" t="s">
        <v>398</v>
      </c>
      <c r="B103" s="261" t="s">
        <v>394</v>
      </c>
      <c r="C103" s="9" t="s">
        <v>14</v>
      </c>
      <c r="D103" s="9">
        <v>35</v>
      </c>
      <c r="E103" s="13"/>
      <c r="F103" s="327">
        <f t="shared" si="10"/>
        <v>0</v>
      </c>
    </row>
    <row r="104" spans="1:6" ht="35.700000000000003" customHeight="1" x14ac:dyDescent="0.25">
      <c r="A104" s="311" t="s">
        <v>399</v>
      </c>
      <c r="B104" s="261" t="s">
        <v>385</v>
      </c>
      <c r="C104" s="9" t="s">
        <v>14</v>
      </c>
      <c r="D104" s="9">
        <v>70</v>
      </c>
      <c r="E104" s="13"/>
      <c r="F104" s="327">
        <f t="shared" si="10"/>
        <v>0</v>
      </c>
    </row>
    <row r="105" spans="1:6" ht="16.95" customHeight="1" x14ac:dyDescent="0.25">
      <c r="A105" s="311" t="s">
        <v>400</v>
      </c>
      <c r="B105" s="261" t="s">
        <v>395</v>
      </c>
      <c r="C105" s="9" t="s">
        <v>16</v>
      </c>
      <c r="D105" s="9">
        <v>1</v>
      </c>
      <c r="E105" s="13"/>
      <c r="F105" s="327">
        <f t="shared" si="10"/>
        <v>0</v>
      </c>
    </row>
    <row r="106" spans="1:6" ht="16.95" customHeight="1" x14ac:dyDescent="0.25">
      <c r="A106" s="311" t="s">
        <v>401</v>
      </c>
      <c r="B106" s="261" t="s">
        <v>468</v>
      </c>
      <c r="C106" s="9" t="s">
        <v>16</v>
      </c>
      <c r="D106" s="9">
        <v>8</v>
      </c>
      <c r="E106" s="13"/>
      <c r="F106" s="327">
        <f t="shared" si="10"/>
        <v>0</v>
      </c>
    </row>
    <row r="107" spans="1:6" ht="36.75" customHeight="1" x14ac:dyDescent="0.25">
      <c r="A107" s="311" t="s">
        <v>456</v>
      </c>
      <c r="B107" s="261" t="s">
        <v>396</v>
      </c>
      <c r="C107" s="9" t="s">
        <v>16</v>
      </c>
      <c r="D107" s="9">
        <v>1</v>
      </c>
      <c r="E107" s="13"/>
      <c r="F107" s="327">
        <f>+E107*D107</f>
        <v>0</v>
      </c>
    </row>
    <row r="108" spans="1:6" ht="49.95" customHeight="1" x14ac:dyDescent="0.25">
      <c r="A108" s="311" t="s">
        <v>467</v>
      </c>
      <c r="B108" s="261" t="s">
        <v>397</v>
      </c>
      <c r="C108" s="9" t="s">
        <v>16</v>
      </c>
      <c r="D108" s="9">
        <v>1</v>
      </c>
      <c r="E108" s="13"/>
      <c r="F108" s="327">
        <f t="shared" ref="F108" si="11">+E108*D108</f>
        <v>0</v>
      </c>
    </row>
    <row r="109" spans="1:6" x14ac:dyDescent="0.25">
      <c r="A109" s="278"/>
      <c r="B109" s="96" t="s">
        <v>402</v>
      </c>
      <c r="C109" s="10"/>
      <c r="D109" s="9"/>
      <c r="E109" s="11"/>
      <c r="F109" s="332">
        <f>SUM(F102:F108)</f>
        <v>0</v>
      </c>
    </row>
    <row r="110" spans="1:6" x14ac:dyDescent="0.25">
      <c r="A110" s="278"/>
      <c r="B110" s="96" t="s">
        <v>379</v>
      </c>
      <c r="C110" s="10"/>
      <c r="D110" s="9"/>
      <c r="E110" s="11"/>
      <c r="F110" s="332">
        <f>+F109+F98</f>
        <v>0</v>
      </c>
    </row>
    <row r="111" spans="1:6" x14ac:dyDescent="0.25">
      <c r="A111" s="278"/>
      <c r="B111" s="307"/>
      <c r="C111" s="276"/>
      <c r="D111" s="273"/>
      <c r="E111" s="274"/>
      <c r="F111" s="277"/>
    </row>
    <row r="112" spans="1:6" x14ac:dyDescent="0.25">
      <c r="A112" s="311" t="s">
        <v>403</v>
      </c>
      <c r="B112" s="309" t="s">
        <v>404</v>
      </c>
      <c r="C112" s="315"/>
      <c r="D112" s="313"/>
      <c r="E112" s="314"/>
      <c r="F112" s="316"/>
    </row>
    <row r="113" spans="1:6" x14ac:dyDescent="0.25">
      <c r="A113" s="278"/>
      <c r="B113" s="306"/>
      <c r="C113" s="276"/>
      <c r="D113" s="273"/>
      <c r="E113" s="274"/>
      <c r="F113" s="277"/>
    </row>
    <row r="114" spans="1:6" x14ac:dyDescent="0.25">
      <c r="A114" s="311" t="s">
        <v>405</v>
      </c>
      <c r="B114" s="309" t="s">
        <v>380</v>
      </c>
      <c r="C114" s="315"/>
      <c r="D114" s="313"/>
      <c r="E114" s="314"/>
      <c r="F114" s="316"/>
    </row>
    <row r="115" spans="1:6" ht="62.7" customHeight="1" x14ac:dyDescent="0.25">
      <c r="A115" s="311"/>
      <c r="B115" s="317" t="s">
        <v>407</v>
      </c>
      <c r="C115" s="9"/>
      <c r="D115" s="9"/>
      <c r="E115" s="13"/>
      <c r="F115" s="97"/>
    </row>
    <row r="116" spans="1:6" x14ac:dyDescent="0.25">
      <c r="A116" s="311" t="s">
        <v>406</v>
      </c>
      <c r="B116" s="261" t="s">
        <v>384</v>
      </c>
      <c r="C116" s="9" t="s">
        <v>14</v>
      </c>
      <c r="D116" s="9">
        <v>12</v>
      </c>
      <c r="E116" s="13"/>
      <c r="F116" s="327">
        <f>+E116*D116</f>
        <v>0</v>
      </c>
    </row>
    <row r="117" spans="1:6" x14ac:dyDescent="0.25">
      <c r="A117" s="311" t="s">
        <v>409</v>
      </c>
      <c r="B117" s="261" t="s">
        <v>408</v>
      </c>
      <c r="C117" s="9" t="s">
        <v>14</v>
      </c>
      <c r="D117" s="9">
        <v>2</v>
      </c>
      <c r="E117" s="13"/>
      <c r="F117" s="327">
        <f>+E117*D117</f>
        <v>0</v>
      </c>
    </row>
    <row r="118" spans="1:6" x14ac:dyDescent="0.25">
      <c r="A118" s="278"/>
      <c r="B118" s="96" t="s">
        <v>410</v>
      </c>
      <c r="C118" s="10"/>
      <c r="D118" s="9"/>
      <c r="E118" s="11"/>
      <c r="F118" s="332">
        <f>SUM(F116:F117)</f>
        <v>0</v>
      </c>
    </row>
    <row r="119" spans="1:6" x14ac:dyDescent="0.25">
      <c r="A119" s="278"/>
      <c r="B119" s="306"/>
      <c r="C119" s="276"/>
      <c r="D119" s="273"/>
      <c r="E119" s="274"/>
      <c r="F119" s="277"/>
    </row>
    <row r="120" spans="1:6" ht="26.4" x14ac:dyDescent="0.25">
      <c r="A120" s="311" t="s">
        <v>412</v>
      </c>
      <c r="B120" s="309" t="s">
        <v>411</v>
      </c>
      <c r="C120" s="276"/>
      <c r="D120" s="273"/>
      <c r="E120" s="274"/>
      <c r="F120" s="277"/>
    </row>
    <row r="121" spans="1:6" ht="39.6" x14ac:dyDescent="0.25">
      <c r="A121" s="311" t="s">
        <v>414</v>
      </c>
      <c r="B121" s="309" t="s">
        <v>413</v>
      </c>
      <c r="C121" s="276"/>
      <c r="D121" s="273"/>
      <c r="E121" s="274"/>
      <c r="F121" s="277"/>
    </row>
    <row r="122" spans="1:6" ht="55.5" customHeight="1" x14ac:dyDescent="0.25">
      <c r="A122" s="311"/>
      <c r="B122" s="261" t="s">
        <v>415</v>
      </c>
      <c r="C122" s="9" t="s">
        <v>16</v>
      </c>
      <c r="D122" s="9">
        <v>2</v>
      </c>
      <c r="E122" s="13"/>
      <c r="F122" s="327">
        <f t="shared" ref="F122:F124" si="12">+E122*D122</f>
        <v>0</v>
      </c>
    </row>
    <row r="123" spans="1:6" ht="36.450000000000003" customHeight="1" x14ac:dyDescent="0.25">
      <c r="A123" s="311"/>
      <c r="B123" s="261" t="s">
        <v>416</v>
      </c>
      <c r="C123" s="9" t="s">
        <v>16</v>
      </c>
      <c r="D123" s="9">
        <v>2</v>
      </c>
      <c r="E123" s="13"/>
      <c r="F123" s="327">
        <f t="shared" si="12"/>
        <v>0</v>
      </c>
    </row>
    <row r="124" spans="1:6" ht="23.7" customHeight="1" x14ac:dyDescent="0.25">
      <c r="A124" s="311"/>
      <c r="B124" s="261" t="s">
        <v>417</v>
      </c>
      <c r="C124" s="9" t="s">
        <v>16</v>
      </c>
      <c r="D124" s="9">
        <v>2</v>
      </c>
      <c r="E124" s="13"/>
      <c r="F124" s="327">
        <f t="shared" si="12"/>
        <v>0</v>
      </c>
    </row>
    <row r="125" spans="1:6" ht="26.4" x14ac:dyDescent="0.25">
      <c r="A125" s="311" t="s">
        <v>418</v>
      </c>
      <c r="B125" s="309" t="s">
        <v>420</v>
      </c>
      <c r="C125" s="9"/>
      <c r="D125" s="9"/>
      <c r="E125" s="13"/>
      <c r="F125" s="327"/>
    </row>
    <row r="126" spans="1:6" ht="41.25" customHeight="1" x14ac:dyDescent="0.25">
      <c r="A126" s="311"/>
      <c r="B126" s="261" t="s">
        <v>421</v>
      </c>
      <c r="C126" s="9" t="s">
        <v>16</v>
      </c>
      <c r="D126" s="9">
        <f>+D122</f>
        <v>2</v>
      </c>
      <c r="E126" s="13"/>
      <c r="F126" s="327">
        <f t="shared" ref="F126:F132" si="13">+E126*D126</f>
        <v>0</v>
      </c>
    </row>
    <row r="127" spans="1:6" ht="33" customHeight="1" x14ac:dyDescent="0.25">
      <c r="A127" s="311"/>
      <c r="B127" s="261" t="s">
        <v>422</v>
      </c>
      <c r="C127" s="9" t="s">
        <v>16</v>
      </c>
      <c r="D127" s="9">
        <f>+D123</f>
        <v>2</v>
      </c>
      <c r="E127" s="13"/>
      <c r="F127" s="327">
        <f t="shared" si="13"/>
        <v>0</v>
      </c>
    </row>
    <row r="128" spans="1:6" x14ac:dyDescent="0.25">
      <c r="A128" s="311"/>
      <c r="B128" s="261" t="s">
        <v>423</v>
      </c>
      <c r="C128" s="9" t="s">
        <v>16</v>
      </c>
      <c r="D128" s="9">
        <f>+D123</f>
        <v>2</v>
      </c>
      <c r="E128" s="13"/>
      <c r="F128" s="327">
        <f t="shared" si="13"/>
        <v>0</v>
      </c>
    </row>
    <row r="129" spans="1:6" ht="36.450000000000003" customHeight="1" x14ac:dyDescent="0.25">
      <c r="A129" s="311"/>
      <c r="B129" s="261" t="s">
        <v>424</v>
      </c>
      <c r="C129" s="9" t="s">
        <v>16</v>
      </c>
      <c r="D129" s="9">
        <f>+D122</f>
        <v>2</v>
      </c>
      <c r="E129" s="13"/>
      <c r="F129" s="327">
        <f t="shared" si="13"/>
        <v>0</v>
      </c>
    </row>
    <row r="130" spans="1:6" ht="30" customHeight="1" x14ac:dyDescent="0.25">
      <c r="A130" s="311"/>
      <c r="B130" s="261" t="s">
        <v>425</v>
      </c>
      <c r="C130" s="9" t="s">
        <v>16</v>
      </c>
      <c r="D130" s="9">
        <f>+D126</f>
        <v>2</v>
      </c>
      <c r="E130" s="13"/>
      <c r="F130" s="327">
        <f t="shared" si="13"/>
        <v>0</v>
      </c>
    </row>
    <row r="131" spans="1:6" ht="30.45" customHeight="1" x14ac:dyDescent="0.25">
      <c r="A131" s="311"/>
      <c r="B131" s="261" t="s">
        <v>426</v>
      </c>
      <c r="C131" s="9" t="s">
        <v>16</v>
      </c>
      <c r="D131" s="9">
        <f>+D126</f>
        <v>2</v>
      </c>
      <c r="E131" s="13"/>
      <c r="F131" s="327">
        <f t="shared" si="13"/>
        <v>0</v>
      </c>
    </row>
    <row r="132" spans="1:6" x14ac:dyDescent="0.25">
      <c r="A132" s="311"/>
      <c r="B132" s="261" t="s">
        <v>427</v>
      </c>
      <c r="C132" s="9" t="s">
        <v>16</v>
      </c>
      <c r="D132" s="9">
        <v>4</v>
      </c>
      <c r="E132" s="13"/>
      <c r="F132" s="327">
        <f t="shared" si="13"/>
        <v>0</v>
      </c>
    </row>
    <row r="133" spans="1:6" x14ac:dyDescent="0.25">
      <c r="A133" s="278"/>
      <c r="B133" s="96" t="s">
        <v>419</v>
      </c>
      <c r="C133" s="10"/>
      <c r="D133" s="9"/>
      <c r="E133" s="11"/>
      <c r="F133" s="332">
        <f>SUM(F122:F132)</f>
        <v>0</v>
      </c>
    </row>
    <row r="134" spans="1:6" x14ac:dyDescent="0.25">
      <c r="A134" s="278"/>
      <c r="B134" s="261"/>
      <c r="C134" s="276"/>
      <c r="D134" s="273"/>
      <c r="E134" s="274"/>
      <c r="F134" s="277"/>
    </row>
    <row r="135" spans="1:6" ht="26.4" x14ac:dyDescent="0.25">
      <c r="A135" s="311" t="s">
        <v>428</v>
      </c>
      <c r="B135" s="309" t="s">
        <v>391</v>
      </c>
      <c r="C135" s="276"/>
      <c r="D135" s="273"/>
      <c r="E135" s="274"/>
      <c r="F135" s="277"/>
    </row>
    <row r="136" spans="1:6" ht="52.8" x14ac:dyDescent="0.25">
      <c r="A136" s="311" t="s">
        <v>430</v>
      </c>
      <c r="B136" s="309" t="s">
        <v>429</v>
      </c>
      <c r="C136" s="276"/>
      <c r="D136" s="273"/>
      <c r="E136" s="274"/>
      <c r="F136" s="277"/>
    </row>
    <row r="137" spans="1:6" x14ac:dyDescent="0.25">
      <c r="A137" s="311"/>
      <c r="B137" s="261" t="s">
        <v>393</v>
      </c>
      <c r="C137" s="9" t="s">
        <v>14</v>
      </c>
      <c r="D137" s="9">
        <v>6</v>
      </c>
      <c r="E137" s="13"/>
      <c r="F137" s="327">
        <f t="shared" ref="F137:F139" si="14">+E137*D137</f>
        <v>0</v>
      </c>
    </row>
    <row r="138" spans="1:6" x14ac:dyDescent="0.25">
      <c r="A138" s="311"/>
      <c r="B138" s="261" t="s">
        <v>431</v>
      </c>
      <c r="C138" s="9" t="s">
        <v>14</v>
      </c>
      <c r="D138" s="9">
        <v>12</v>
      </c>
      <c r="E138" s="13"/>
      <c r="F138" s="327">
        <f t="shared" si="14"/>
        <v>0</v>
      </c>
    </row>
    <row r="139" spans="1:6" x14ac:dyDescent="0.25">
      <c r="A139" s="311"/>
      <c r="B139" s="261" t="s">
        <v>432</v>
      </c>
      <c r="C139" s="9" t="s">
        <v>14</v>
      </c>
      <c r="D139" s="9">
        <v>6</v>
      </c>
      <c r="E139" s="13"/>
      <c r="F139" s="327">
        <f t="shared" si="14"/>
        <v>0</v>
      </c>
    </row>
    <row r="140" spans="1:6" x14ac:dyDescent="0.25">
      <c r="A140" s="278"/>
      <c r="B140" s="96" t="s">
        <v>433</v>
      </c>
      <c r="C140" s="10"/>
      <c r="D140" s="9"/>
      <c r="E140" s="11"/>
      <c r="F140" s="332">
        <f>SUM(F137:F139)</f>
        <v>0</v>
      </c>
    </row>
    <row r="141" spans="1:6" x14ac:dyDescent="0.25">
      <c r="A141" s="278"/>
      <c r="B141" s="261"/>
      <c r="C141" s="276"/>
      <c r="D141" s="273"/>
      <c r="E141" s="274"/>
      <c r="F141" s="277"/>
    </row>
    <row r="142" spans="1:6" ht="52.5" customHeight="1" x14ac:dyDescent="0.25">
      <c r="A142" s="311" t="s">
        <v>434</v>
      </c>
      <c r="B142" s="261" t="s">
        <v>435</v>
      </c>
      <c r="C142" s="276"/>
      <c r="D142" s="273"/>
      <c r="E142" s="274"/>
      <c r="F142" s="277"/>
    </row>
    <row r="143" spans="1:6" x14ac:dyDescent="0.25">
      <c r="A143" s="278"/>
      <c r="B143" s="261" t="s">
        <v>436</v>
      </c>
      <c r="C143" s="9" t="s">
        <v>14</v>
      </c>
      <c r="D143" s="9">
        <v>30</v>
      </c>
      <c r="E143" s="13"/>
      <c r="F143" s="327">
        <f t="shared" ref="F143" si="15">+E143*D143</f>
        <v>0</v>
      </c>
    </row>
    <row r="144" spans="1:6" x14ac:dyDescent="0.25">
      <c r="A144" s="278"/>
      <c r="B144" s="96" t="s">
        <v>437</v>
      </c>
      <c r="C144" s="10"/>
      <c r="D144" s="9"/>
      <c r="E144" s="11"/>
      <c r="F144" s="332">
        <f>SUM(F143)</f>
        <v>0</v>
      </c>
    </row>
    <row r="145" spans="1:11" x14ac:dyDescent="0.25">
      <c r="A145" s="278"/>
      <c r="B145" s="96" t="s">
        <v>438</v>
      </c>
      <c r="C145" s="10"/>
      <c r="D145" s="9"/>
      <c r="E145" s="11"/>
      <c r="F145" s="332">
        <f>+F144+F140</f>
        <v>0</v>
      </c>
    </row>
    <row r="146" spans="1:11" x14ac:dyDescent="0.25">
      <c r="A146" s="278"/>
      <c r="B146" s="261"/>
      <c r="C146" s="276"/>
      <c r="D146" s="273"/>
      <c r="E146" s="274"/>
      <c r="F146" s="277"/>
    </row>
    <row r="147" spans="1:11" x14ac:dyDescent="0.25">
      <c r="A147" s="278"/>
      <c r="B147" s="96" t="s">
        <v>439</v>
      </c>
      <c r="C147" s="10"/>
      <c r="D147" s="9"/>
      <c r="E147" s="11"/>
      <c r="F147" s="332">
        <f>F145+F133+F118</f>
        <v>0</v>
      </c>
    </row>
    <row r="148" spans="1:11" x14ac:dyDescent="0.25">
      <c r="A148" s="278"/>
      <c r="B148" s="307"/>
      <c r="C148" s="276"/>
      <c r="D148" s="273"/>
      <c r="E148" s="274"/>
      <c r="F148" s="277"/>
    </row>
    <row r="149" spans="1:11" x14ac:dyDescent="0.25">
      <c r="A149" s="5"/>
      <c r="B149" s="6"/>
      <c r="C149" s="9"/>
      <c r="D149" s="9"/>
      <c r="E149" s="11"/>
      <c r="F149" s="15"/>
    </row>
    <row r="150" spans="1:11" x14ac:dyDescent="0.25">
      <c r="A150" s="53"/>
      <c r="B150" s="93" t="s">
        <v>34</v>
      </c>
      <c r="C150" s="27"/>
      <c r="D150" s="243"/>
      <c r="E150" s="28"/>
      <c r="F150" s="331">
        <f>+F147+F110+F88</f>
        <v>0</v>
      </c>
    </row>
    <row r="151" spans="1:11" ht="15" customHeight="1" x14ac:dyDescent="0.25">
      <c r="A151" s="16"/>
      <c r="B151" s="12"/>
      <c r="C151" s="9"/>
      <c r="D151" s="9"/>
      <c r="E151" s="13"/>
      <c r="F151" s="15"/>
    </row>
    <row r="152" spans="1:11" ht="15" customHeight="1" x14ac:dyDescent="0.25">
      <c r="A152" s="5">
        <v>9</v>
      </c>
      <c r="B152" s="12" t="s">
        <v>20</v>
      </c>
      <c r="C152" s="9" t="s">
        <v>6</v>
      </c>
      <c r="D152" s="9"/>
      <c r="E152" s="13"/>
      <c r="F152" s="15"/>
    </row>
    <row r="153" spans="1:11" s="25" customFormat="1" ht="27.45" customHeight="1" x14ac:dyDescent="0.25">
      <c r="A153" s="67" t="s">
        <v>21</v>
      </c>
      <c r="B153" s="14" t="s">
        <v>104</v>
      </c>
      <c r="C153" s="9" t="s">
        <v>13</v>
      </c>
      <c r="D153" s="9">
        <f>D50</f>
        <v>320</v>
      </c>
      <c r="E153" s="13"/>
      <c r="F153" s="327">
        <f t="shared" ref="F153:F158" si="16">E153*D153</f>
        <v>0</v>
      </c>
      <c r="G153" s="257"/>
    </row>
    <row r="154" spans="1:11" s="25" customFormat="1" ht="40.200000000000003" customHeight="1" x14ac:dyDescent="0.25">
      <c r="A154" s="67" t="s">
        <v>22</v>
      </c>
      <c r="B154" s="14" t="s">
        <v>231</v>
      </c>
      <c r="C154" s="9" t="s">
        <v>87</v>
      </c>
      <c r="D154" s="9">
        <v>1</v>
      </c>
      <c r="E154" s="13"/>
      <c r="F154" s="327">
        <f t="shared" si="16"/>
        <v>0</v>
      </c>
      <c r="G154" s="257"/>
    </row>
    <row r="155" spans="1:11" s="25" customFormat="1" ht="26.25" customHeight="1" x14ac:dyDescent="0.25">
      <c r="A155" s="67" t="s">
        <v>23</v>
      </c>
      <c r="B155" s="103" t="s">
        <v>165</v>
      </c>
      <c r="C155" s="9" t="s">
        <v>13</v>
      </c>
      <c r="D155" s="9">
        <f>D52+(D48*2)</f>
        <v>830</v>
      </c>
      <c r="E155" s="13"/>
      <c r="F155" s="327">
        <f t="shared" si="16"/>
        <v>0</v>
      </c>
      <c r="G155" s="257"/>
    </row>
    <row r="156" spans="1:11" s="25" customFormat="1" ht="25.95" customHeight="1" x14ac:dyDescent="0.25">
      <c r="A156" s="67" t="s">
        <v>76</v>
      </c>
      <c r="B156" s="14" t="s">
        <v>166</v>
      </c>
      <c r="C156" s="9" t="s">
        <v>13</v>
      </c>
      <c r="D156" s="9">
        <f>D51</f>
        <v>20</v>
      </c>
      <c r="E156" s="13"/>
      <c r="F156" s="327">
        <f t="shared" si="16"/>
        <v>0</v>
      </c>
      <c r="G156" s="257"/>
    </row>
    <row r="157" spans="1:11" s="25" customFormat="1" ht="33.450000000000003" customHeight="1" x14ac:dyDescent="0.25">
      <c r="A157" s="67" t="s">
        <v>80</v>
      </c>
      <c r="B157" s="14" t="s">
        <v>168</v>
      </c>
      <c r="C157" s="9" t="s">
        <v>13</v>
      </c>
      <c r="D157" s="9">
        <f>D158</f>
        <v>130</v>
      </c>
      <c r="E157" s="13"/>
      <c r="F157" s="327">
        <f t="shared" si="16"/>
        <v>0</v>
      </c>
      <c r="G157" s="257"/>
    </row>
    <row r="158" spans="1:11" s="25" customFormat="1" x14ac:dyDescent="0.25">
      <c r="A158" s="67" t="s">
        <v>99</v>
      </c>
      <c r="B158" s="14" t="s">
        <v>167</v>
      </c>
      <c r="C158" s="9" t="s">
        <v>13</v>
      </c>
      <c r="D158" s="9">
        <v>130</v>
      </c>
      <c r="E158" s="13"/>
      <c r="F158" s="327">
        <f t="shared" si="16"/>
        <v>0</v>
      </c>
      <c r="G158" s="257"/>
    </row>
    <row r="159" spans="1:11" s="52" customFormat="1" x14ac:dyDescent="0.25">
      <c r="A159" s="26"/>
      <c r="B159" s="93" t="s">
        <v>24</v>
      </c>
      <c r="C159" s="27"/>
      <c r="D159" s="243"/>
      <c r="E159" s="28"/>
      <c r="F159" s="331">
        <f>SUM(F153:F158)</f>
        <v>0</v>
      </c>
      <c r="G159" s="259"/>
      <c r="H159" s="25"/>
      <c r="I159" s="72"/>
      <c r="K159" s="17"/>
    </row>
    <row r="160" spans="1:11" ht="15" customHeight="1" x14ac:dyDescent="0.25">
      <c r="A160" s="5"/>
      <c r="B160" s="12"/>
      <c r="C160" s="9"/>
      <c r="D160" s="9"/>
      <c r="E160" s="11"/>
      <c r="F160" s="15"/>
    </row>
    <row r="161" spans="1:9" hidden="1" x14ac:dyDescent="0.25">
      <c r="A161" s="5">
        <v>11</v>
      </c>
      <c r="B161" s="12" t="s">
        <v>25</v>
      </c>
      <c r="C161" s="9"/>
      <c r="D161" s="9"/>
      <c r="E161" s="11"/>
      <c r="F161" s="15"/>
    </row>
    <row r="162" spans="1:9" ht="140.25" hidden="1" customHeight="1" x14ac:dyDescent="0.25">
      <c r="A162" s="67" t="s">
        <v>26</v>
      </c>
      <c r="B162" s="103" t="s">
        <v>151</v>
      </c>
      <c r="C162" s="9" t="s">
        <v>3</v>
      </c>
      <c r="D162" s="101"/>
      <c r="E162" s="13"/>
      <c r="F162" s="97">
        <f t="shared" ref="F162:F180" si="17">E162*D162</f>
        <v>0</v>
      </c>
    </row>
    <row r="163" spans="1:9" ht="52.8" hidden="1" x14ac:dyDescent="0.25">
      <c r="A163" s="67" t="s">
        <v>27</v>
      </c>
      <c r="B163" s="104" t="s">
        <v>64</v>
      </c>
      <c r="C163" s="9" t="s">
        <v>3</v>
      </c>
      <c r="D163" s="101"/>
      <c r="E163" s="13"/>
      <c r="F163" s="97">
        <f t="shared" si="17"/>
        <v>0</v>
      </c>
    </row>
    <row r="164" spans="1:9" ht="30" hidden="1" customHeight="1" x14ac:dyDescent="0.25">
      <c r="A164" s="67" t="s">
        <v>46</v>
      </c>
      <c r="B164" s="103" t="s">
        <v>67</v>
      </c>
      <c r="C164" s="9" t="s">
        <v>16</v>
      </c>
      <c r="D164" s="101"/>
      <c r="E164" s="13"/>
      <c r="F164" s="97">
        <f t="shared" si="17"/>
        <v>0</v>
      </c>
    </row>
    <row r="165" spans="1:9" ht="30" hidden="1" customHeight="1" x14ac:dyDescent="0.25">
      <c r="A165" s="67" t="s">
        <v>28</v>
      </c>
      <c r="B165" s="14" t="s">
        <v>78</v>
      </c>
      <c r="C165" s="9" t="s">
        <v>16</v>
      </c>
      <c r="D165" s="101"/>
      <c r="E165" s="13"/>
      <c r="F165" s="97">
        <f t="shared" si="17"/>
        <v>0</v>
      </c>
    </row>
    <row r="166" spans="1:9" s="18" customFormat="1" ht="33.75" hidden="1" customHeight="1" x14ac:dyDescent="0.25">
      <c r="A166" s="67" t="s">
        <v>37</v>
      </c>
      <c r="B166" s="14" t="s">
        <v>88</v>
      </c>
      <c r="C166" s="9" t="s">
        <v>16</v>
      </c>
      <c r="D166" s="101"/>
      <c r="E166" s="13"/>
      <c r="F166" s="97">
        <f t="shared" si="17"/>
        <v>0</v>
      </c>
      <c r="G166" s="257"/>
      <c r="H166" s="25"/>
      <c r="I166" s="71"/>
    </row>
    <row r="167" spans="1:9" s="18" customFormat="1" ht="33.75" hidden="1" customHeight="1" x14ac:dyDescent="0.25">
      <c r="A167" s="67" t="s">
        <v>39</v>
      </c>
      <c r="B167" s="14" t="s">
        <v>77</v>
      </c>
      <c r="C167" s="9" t="s">
        <v>16</v>
      </c>
      <c r="D167" s="101"/>
      <c r="E167" s="13"/>
      <c r="F167" s="97">
        <f>E167*D167</f>
        <v>0</v>
      </c>
      <c r="G167" s="257"/>
      <c r="H167" s="25"/>
      <c r="I167" s="71"/>
    </row>
    <row r="168" spans="1:9" s="18" customFormat="1" ht="21" hidden="1" customHeight="1" x14ac:dyDescent="0.25">
      <c r="A168" s="67" t="s">
        <v>53</v>
      </c>
      <c r="B168" s="14" t="s">
        <v>152</v>
      </c>
      <c r="C168" s="9" t="s">
        <v>16</v>
      </c>
      <c r="D168" s="101"/>
      <c r="E168" s="13"/>
      <c r="F168" s="97">
        <f t="shared" si="17"/>
        <v>0</v>
      </c>
      <c r="G168" s="257"/>
      <c r="H168" s="25"/>
      <c r="I168" s="71"/>
    </row>
    <row r="169" spans="1:9" s="18" customFormat="1" ht="28.5" hidden="1" customHeight="1" x14ac:dyDescent="0.25">
      <c r="A169" s="67" t="s">
        <v>54</v>
      </c>
      <c r="B169" s="14" t="s">
        <v>75</v>
      </c>
      <c r="C169" s="9" t="s">
        <v>16</v>
      </c>
      <c r="D169" s="101"/>
      <c r="E169" s="13"/>
      <c r="F169" s="97">
        <f t="shared" si="17"/>
        <v>0</v>
      </c>
      <c r="G169" s="257"/>
      <c r="H169" s="25"/>
      <c r="I169" s="71"/>
    </row>
    <row r="170" spans="1:9" s="18" customFormat="1" ht="30.75" hidden="1" customHeight="1" x14ac:dyDescent="0.25">
      <c r="A170" s="67" t="s">
        <v>55</v>
      </c>
      <c r="B170" s="14" t="s">
        <v>68</v>
      </c>
      <c r="C170" s="9" t="s">
        <v>16</v>
      </c>
      <c r="D170" s="101"/>
      <c r="E170" s="13"/>
      <c r="F170" s="97">
        <f t="shared" si="17"/>
        <v>0</v>
      </c>
      <c r="G170" s="257"/>
      <c r="H170" s="25"/>
      <c r="I170" s="71"/>
    </row>
    <row r="171" spans="1:9" hidden="1" x14ac:dyDescent="0.25">
      <c r="A171" s="67" t="s">
        <v>56</v>
      </c>
      <c r="B171" s="14" t="s">
        <v>153</v>
      </c>
      <c r="C171" s="9" t="s">
        <v>16</v>
      </c>
      <c r="D171" s="101"/>
      <c r="E171" s="13"/>
      <c r="F171" s="97">
        <f t="shared" si="17"/>
        <v>0</v>
      </c>
    </row>
    <row r="172" spans="1:9" hidden="1" x14ac:dyDescent="0.25">
      <c r="A172" s="67" t="s">
        <v>57</v>
      </c>
      <c r="B172" s="14" t="s">
        <v>154</v>
      </c>
      <c r="C172" s="9" t="s">
        <v>16</v>
      </c>
      <c r="D172" s="101"/>
      <c r="E172" s="68"/>
      <c r="F172" s="97">
        <f t="shared" si="17"/>
        <v>0</v>
      </c>
    </row>
    <row r="173" spans="1:9" hidden="1" x14ac:dyDescent="0.25">
      <c r="A173" s="67" t="s">
        <v>89</v>
      </c>
      <c r="B173" s="14" t="s">
        <v>69</v>
      </c>
      <c r="C173" s="9" t="s">
        <v>16</v>
      </c>
      <c r="D173" s="101"/>
      <c r="E173" s="68"/>
      <c r="F173" s="97">
        <f t="shared" si="17"/>
        <v>0</v>
      </c>
    </row>
    <row r="174" spans="1:9" hidden="1" x14ac:dyDescent="0.25">
      <c r="A174" s="67" t="s">
        <v>70</v>
      </c>
      <c r="B174" s="14" t="s">
        <v>81</v>
      </c>
      <c r="C174" s="9" t="s">
        <v>16</v>
      </c>
      <c r="D174" s="101"/>
      <c r="E174" s="68"/>
      <c r="F174" s="97">
        <f t="shared" si="17"/>
        <v>0</v>
      </c>
    </row>
    <row r="175" spans="1:9" hidden="1" x14ac:dyDescent="0.25">
      <c r="A175" s="67" t="s">
        <v>71</v>
      </c>
      <c r="B175" s="14" t="s">
        <v>97</v>
      </c>
      <c r="C175" s="9" t="s">
        <v>16</v>
      </c>
      <c r="D175" s="101"/>
      <c r="E175" s="68"/>
      <c r="F175" s="97">
        <f t="shared" si="17"/>
        <v>0</v>
      </c>
    </row>
    <row r="176" spans="1:9" hidden="1" x14ac:dyDescent="0.25">
      <c r="A176" s="67" t="s">
        <v>72</v>
      </c>
      <c r="B176" s="14" t="s">
        <v>84</v>
      </c>
      <c r="C176" s="9" t="s">
        <v>14</v>
      </c>
      <c r="D176" s="101"/>
      <c r="E176" s="68"/>
      <c r="F176" s="97">
        <f t="shared" si="17"/>
        <v>0</v>
      </c>
    </row>
    <row r="177" spans="1:9" hidden="1" x14ac:dyDescent="0.25">
      <c r="A177" s="67" t="s">
        <v>90</v>
      </c>
      <c r="B177" s="14" t="s">
        <v>91</v>
      </c>
      <c r="C177" s="9" t="s">
        <v>16</v>
      </c>
      <c r="D177" s="101"/>
      <c r="E177" s="68"/>
      <c r="F177" s="97">
        <f t="shared" si="17"/>
        <v>0</v>
      </c>
    </row>
    <row r="178" spans="1:9" ht="26.4" hidden="1" x14ac:dyDescent="0.25">
      <c r="A178" s="67" t="s">
        <v>73</v>
      </c>
      <c r="B178" s="14" t="s">
        <v>155</v>
      </c>
      <c r="C178" s="9" t="s">
        <v>16</v>
      </c>
      <c r="D178" s="101"/>
      <c r="E178" s="68"/>
      <c r="F178" s="97">
        <f t="shared" si="17"/>
        <v>0</v>
      </c>
    </row>
    <row r="179" spans="1:9" ht="26.4" hidden="1" x14ac:dyDescent="0.25">
      <c r="A179" s="67" t="s">
        <v>74</v>
      </c>
      <c r="B179" s="14" t="s">
        <v>156</v>
      </c>
      <c r="C179" s="9" t="s">
        <v>95</v>
      </c>
      <c r="D179" s="101"/>
      <c r="E179" s="68"/>
      <c r="F179" s="97">
        <f t="shared" si="17"/>
        <v>0</v>
      </c>
    </row>
    <row r="180" spans="1:9" ht="81.75" hidden="1" customHeight="1" x14ac:dyDescent="0.25">
      <c r="A180" s="67" t="s">
        <v>92</v>
      </c>
      <c r="B180" s="103" t="s">
        <v>157</v>
      </c>
      <c r="C180" s="9" t="s">
        <v>16</v>
      </c>
      <c r="D180" s="101"/>
      <c r="E180" s="68"/>
      <c r="F180" s="97">
        <f t="shared" si="17"/>
        <v>0</v>
      </c>
    </row>
    <row r="181" spans="1:9" ht="81.75" hidden="1" customHeight="1" x14ac:dyDescent="0.25">
      <c r="A181" s="67" t="s">
        <v>93</v>
      </c>
      <c r="B181" s="103" t="s">
        <v>158</v>
      </c>
      <c r="C181" s="9" t="s">
        <v>16</v>
      </c>
      <c r="D181" s="101"/>
      <c r="E181" s="68"/>
      <c r="F181" s="97">
        <f>E181*D181</f>
        <v>0</v>
      </c>
    </row>
    <row r="182" spans="1:9" ht="81.75" hidden="1" customHeight="1" x14ac:dyDescent="0.25">
      <c r="A182" s="67" t="s">
        <v>94</v>
      </c>
      <c r="B182" s="103" t="s">
        <v>159</v>
      </c>
      <c r="C182" s="9" t="s">
        <v>16</v>
      </c>
      <c r="D182" s="101"/>
      <c r="E182" s="68"/>
      <c r="F182" s="97">
        <f>E182*D182</f>
        <v>0</v>
      </c>
    </row>
    <row r="183" spans="1:9" ht="81.75" hidden="1" customHeight="1" x14ac:dyDescent="0.25">
      <c r="A183" s="67" t="s">
        <v>96</v>
      </c>
      <c r="B183" s="103" t="s">
        <v>160</v>
      </c>
      <c r="C183" s="9" t="s">
        <v>16</v>
      </c>
      <c r="D183" s="101"/>
      <c r="E183" s="68"/>
      <c r="F183" s="97">
        <f>E183*D183</f>
        <v>0</v>
      </c>
    </row>
    <row r="184" spans="1:9" s="52" customFormat="1" hidden="1" x14ac:dyDescent="0.25">
      <c r="A184" s="75"/>
      <c r="B184" s="76" t="s">
        <v>29</v>
      </c>
      <c r="C184" s="77"/>
      <c r="D184" s="95"/>
      <c r="E184" s="78"/>
      <c r="F184" s="79">
        <f>SUM(F162:F183)</f>
        <v>0</v>
      </c>
      <c r="G184" s="259"/>
      <c r="H184" s="25"/>
      <c r="I184" s="72"/>
    </row>
    <row r="185" spans="1:9" s="52" customFormat="1" ht="39.6" x14ac:dyDescent="0.25">
      <c r="A185" s="5">
        <v>10</v>
      </c>
      <c r="B185" s="12" t="s">
        <v>210</v>
      </c>
      <c r="C185" s="9" t="s">
        <v>6</v>
      </c>
      <c r="D185" s="9"/>
      <c r="E185" s="13"/>
      <c r="F185" s="15"/>
      <c r="G185" s="259"/>
      <c r="H185" s="25"/>
      <c r="I185" s="72"/>
    </row>
    <row r="186" spans="1:9" s="52" customFormat="1" x14ac:dyDescent="0.25">
      <c r="A186" s="67" t="s">
        <v>26</v>
      </c>
      <c r="B186" s="12" t="s">
        <v>204</v>
      </c>
      <c r="C186" s="270"/>
      <c r="D186" s="262"/>
      <c r="E186" s="271"/>
      <c r="F186" s="272"/>
      <c r="G186" s="259"/>
      <c r="H186" s="25"/>
      <c r="I186" s="72"/>
    </row>
    <row r="187" spans="1:9" s="52" customFormat="1" x14ac:dyDescent="0.25">
      <c r="A187" s="67"/>
      <c r="B187" s="12"/>
      <c r="C187" s="270"/>
      <c r="D187" s="262"/>
      <c r="E187" s="271"/>
      <c r="F187" s="272"/>
      <c r="G187" s="259"/>
      <c r="H187" s="25"/>
      <c r="I187" s="72"/>
    </row>
    <row r="188" spans="1:9" s="17" customFormat="1" ht="15.6" x14ac:dyDescent="0.25">
      <c r="A188" s="5" t="s">
        <v>205</v>
      </c>
      <c r="B188" s="12" t="s">
        <v>295</v>
      </c>
      <c r="C188" s="281"/>
      <c r="D188" s="282"/>
      <c r="E188" s="283"/>
      <c r="F188" s="284"/>
      <c r="G188" s="259"/>
      <c r="H188" s="25"/>
      <c r="I188" s="72"/>
    </row>
    <row r="189" spans="1:9" s="17" customFormat="1" ht="63.45" customHeight="1" x14ac:dyDescent="0.25">
      <c r="A189" s="253" t="s">
        <v>293</v>
      </c>
      <c r="B189" s="103" t="s">
        <v>359</v>
      </c>
      <c r="C189" s="9" t="s">
        <v>87</v>
      </c>
      <c r="D189" s="9">
        <v>1</v>
      </c>
      <c r="E189" s="13"/>
      <c r="F189" s="327">
        <f>D189*E189</f>
        <v>0</v>
      </c>
      <c r="G189" s="259"/>
      <c r="H189" s="25"/>
      <c r="I189" s="72"/>
    </row>
    <row r="190" spans="1:9" s="17" customFormat="1" ht="101.25" customHeight="1" x14ac:dyDescent="0.25">
      <c r="A190" s="253" t="s">
        <v>363</v>
      </c>
      <c r="B190" s="103" t="s">
        <v>371</v>
      </c>
      <c r="C190" s="9" t="s">
        <v>95</v>
      </c>
      <c r="D190" s="9">
        <v>1</v>
      </c>
      <c r="E190" s="13"/>
      <c r="F190" s="327">
        <f t="shared" ref="F190" si="18">D190*E190</f>
        <v>0</v>
      </c>
      <c r="G190" s="259"/>
      <c r="H190" s="25"/>
      <c r="I190" s="72"/>
    </row>
    <row r="191" spans="1:9" s="17" customFormat="1" ht="40.5" customHeight="1" x14ac:dyDescent="0.25">
      <c r="A191" s="253" t="s">
        <v>364</v>
      </c>
      <c r="B191" s="103" t="s">
        <v>360</v>
      </c>
      <c r="C191" s="9" t="s">
        <v>95</v>
      </c>
      <c r="D191" s="9">
        <v>1</v>
      </c>
      <c r="E191" s="13"/>
      <c r="F191" s="327">
        <f>D191*E191</f>
        <v>0</v>
      </c>
      <c r="G191" s="259"/>
      <c r="H191" s="304"/>
      <c r="I191" s="72"/>
    </row>
    <row r="192" spans="1:9" s="17" customFormat="1" x14ac:dyDescent="0.25">
      <c r="A192" s="67"/>
      <c r="B192" s="96" t="s">
        <v>294</v>
      </c>
      <c r="C192" s="10"/>
      <c r="D192" s="9"/>
      <c r="E192" s="11"/>
      <c r="F192" s="332">
        <f>SUM(F189:F191)</f>
        <v>0</v>
      </c>
      <c r="G192" s="259"/>
      <c r="H192" s="25"/>
      <c r="I192" s="72"/>
    </row>
    <row r="193" spans="1:244" s="17" customFormat="1" x14ac:dyDescent="0.25">
      <c r="A193" s="67"/>
      <c r="B193" s="96"/>
      <c r="C193" s="289"/>
      <c r="D193" s="70"/>
      <c r="E193" s="290"/>
      <c r="F193" s="91"/>
      <c r="G193" s="259"/>
      <c r="H193" s="25"/>
      <c r="I193" s="72"/>
    </row>
    <row r="194" spans="1:244" s="17" customFormat="1" ht="15.6" x14ac:dyDescent="0.25">
      <c r="A194" s="285" t="s">
        <v>267</v>
      </c>
      <c r="B194" s="12" t="s">
        <v>299</v>
      </c>
      <c r="C194" s="281"/>
      <c r="D194" s="282"/>
      <c r="E194" s="283"/>
      <c r="F194" s="284"/>
      <c r="G194" s="259"/>
      <c r="H194" s="25"/>
      <c r="I194" s="72"/>
    </row>
    <row r="195" spans="1:244" s="17" customFormat="1" ht="101.7" customHeight="1" x14ac:dyDescent="0.25">
      <c r="A195" s="253" t="s">
        <v>296</v>
      </c>
      <c r="B195" s="103" t="s">
        <v>251</v>
      </c>
      <c r="C195" s="9" t="s">
        <v>95</v>
      </c>
      <c r="D195" s="9">
        <v>1</v>
      </c>
      <c r="E195" s="13"/>
      <c r="F195" s="327">
        <f t="shared" ref="F195:F196" si="19">D195*E195</f>
        <v>0</v>
      </c>
      <c r="G195" s="259"/>
      <c r="H195" s="25"/>
      <c r="I195" s="72"/>
    </row>
    <row r="196" spans="1:244" s="17" customFormat="1" ht="156" customHeight="1" x14ac:dyDescent="0.25">
      <c r="A196" s="253" t="s">
        <v>297</v>
      </c>
      <c r="B196" s="103" t="s">
        <v>252</v>
      </c>
      <c r="C196" s="9" t="s">
        <v>95</v>
      </c>
      <c r="D196" s="9">
        <v>1</v>
      </c>
      <c r="E196" s="13"/>
      <c r="F196" s="327">
        <f t="shared" si="19"/>
        <v>0</v>
      </c>
      <c r="G196" s="259"/>
      <c r="H196" s="25"/>
      <c r="I196" s="72"/>
    </row>
    <row r="197" spans="1:244" s="17" customFormat="1" ht="15.6" x14ac:dyDescent="0.25">
      <c r="A197" s="253"/>
      <c r="B197" s="96" t="s">
        <v>298</v>
      </c>
      <c r="C197" s="281"/>
      <c r="D197" s="282"/>
      <c r="E197" s="283"/>
      <c r="F197" s="332">
        <f>SUM(F195:F196)</f>
        <v>0</v>
      </c>
      <c r="G197" s="259"/>
      <c r="H197" s="25"/>
      <c r="I197" s="72"/>
    </row>
    <row r="198" spans="1:244" s="17" customFormat="1" x14ac:dyDescent="0.25">
      <c r="A198" s="253"/>
      <c r="B198" s="96"/>
      <c r="C198" s="289"/>
      <c r="D198" s="70"/>
      <c r="E198" s="290"/>
      <c r="F198" s="91"/>
      <c r="G198" s="259"/>
      <c r="H198" s="25"/>
      <c r="I198" s="72"/>
    </row>
    <row r="199" spans="1:244" s="17" customFormat="1" ht="39.6" x14ac:dyDescent="0.25">
      <c r="A199" s="285" t="s">
        <v>268</v>
      </c>
      <c r="B199" s="12" t="s">
        <v>303</v>
      </c>
      <c r="C199" s="281"/>
      <c r="D199" s="282"/>
      <c r="E199" s="283"/>
      <c r="F199" s="284"/>
      <c r="G199" s="259"/>
      <c r="H199" s="25"/>
      <c r="I199" s="72"/>
      <c r="T199" s="259"/>
      <c r="U199" s="25"/>
      <c r="V199" s="72"/>
      <c r="AG199" s="259"/>
      <c r="AH199" s="25"/>
      <c r="AI199" s="72"/>
    </row>
    <row r="200" spans="1:244" s="298" customFormat="1" ht="39.6" x14ac:dyDescent="0.25">
      <c r="A200" s="253" t="s">
        <v>300</v>
      </c>
      <c r="B200" s="103" t="s">
        <v>253</v>
      </c>
      <c r="C200" s="9" t="s">
        <v>16</v>
      </c>
      <c r="D200" s="9">
        <v>3</v>
      </c>
      <c r="E200" s="13"/>
      <c r="F200" s="327">
        <f t="shared" ref="F200:F205" si="20">D200*E200</f>
        <v>0</v>
      </c>
      <c r="G200" s="259"/>
      <c r="H200" s="25"/>
      <c r="I200" s="72"/>
      <c r="J200" s="17"/>
      <c r="K200" s="17"/>
      <c r="L200" s="17"/>
      <c r="M200" s="17"/>
      <c r="N200" s="17"/>
      <c r="O200" s="17"/>
      <c r="P200" s="17"/>
      <c r="Q200" s="17"/>
      <c r="R200" s="17"/>
      <c r="S200" s="17"/>
      <c r="T200" s="259"/>
      <c r="U200" s="25"/>
      <c r="V200" s="72"/>
      <c r="W200" s="17"/>
      <c r="X200" s="17"/>
      <c r="Y200" s="17"/>
      <c r="Z200" s="17"/>
      <c r="AA200" s="17"/>
      <c r="AB200" s="17"/>
      <c r="AC200" s="17"/>
      <c r="AD200" s="17"/>
      <c r="AE200" s="17"/>
      <c r="AF200" s="17"/>
      <c r="AG200" s="259"/>
      <c r="AH200" s="25"/>
      <c r="AI200" s="72"/>
      <c r="AJ200" s="17"/>
      <c r="AK200" s="17"/>
      <c r="AL200" s="17"/>
      <c r="AM200" s="17"/>
      <c r="AN200" s="17"/>
      <c r="AO200" s="297"/>
      <c r="AP200" s="297"/>
      <c r="AQ200" s="297"/>
      <c r="AR200" s="297"/>
      <c r="AS200" s="297"/>
      <c r="AT200" s="297"/>
      <c r="AU200" s="297"/>
      <c r="AV200" s="297"/>
      <c r="AW200" s="297"/>
      <c r="AX200" s="297"/>
      <c r="AY200" s="297"/>
      <c r="AZ200" s="297"/>
      <c r="BA200" s="297"/>
      <c r="BB200" s="297"/>
      <c r="BC200" s="297"/>
      <c r="BD200" s="297"/>
      <c r="BE200" s="297"/>
      <c r="BF200" s="297"/>
      <c r="BG200" s="297"/>
      <c r="BH200" s="297"/>
      <c r="BI200" s="297"/>
      <c r="BJ200" s="297"/>
      <c r="BK200" s="297"/>
      <c r="BL200" s="297"/>
      <c r="BM200" s="297"/>
      <c r="BN200" s="297"/>
      <c r="BO200" s="297"/>
      <c r="BP200" s="297"/>
      <c r="BQ200" s="297"/>
      <c r="BR200" s="297"/>
      <c r="BS200" s="297"/>
      <c r="BT200" s="297"/>
      <c r="BU200" s="297"/>
      <c r="BV200" s="297"/>
      <c r="BW200" s="297"/>
      <c r="BX200" s="297"/>
      <c r="BY200" s="297"/>
      <c r="BZ200" s="297"/>
      <c r="CA200" s="297"/>
      <c r="CB200" s="297"/>
      <c r="CC200" s="297"/>
      <c r="CD200" s="297"/>
      <c r="CE200" s="297"/>
      <c r="CF200" s="297"/>
      <c r="CG200" s="297"/>
      <c r="CH200" s="297"/>
      <c r="CI200" s="297"/>
      <c r="CJ200" s="297"/>
      <c r="CK200" s="297"/>
      <c r="CL200" s="297"/>
      <c r="CM200" s="297"/>
      <c r="CN200" s="297"/>
      <c r="CO200" s="297"/>
      <c r="CP200" s="297"/>
      <c r="CQ200" s="297"/>
      <c r="CR200" s="297"/>
      <c r="CS200" s="297"/>
      <c r="CT200" s="297"/>
      <c r="CU200" s="297"/>
      <c r="CV200" s="297"/>
      <c r="CW200" s="297"/>
      <c r="CX200" s="297"/>
      <c r="CY200" s="297"/>
      <c r="CZ200" s="297"/>
      <c r="DA200" s="297"/>
      <c r="DB200" s="297"/>
      <c r="DC200" s="297"/>
      <c r="DD200" s="297"/>
      <c r="DE200" s="297"/>
      <c r="DF200" s="297"/>
      <c r="DG200" s="297"/>
      <c r="DH200" s="297"/>
      <c r="DI200" s="297"/>
      <c r="DJ200" s="297"/>
      <c r="DK200" s="297"/>
      <c r="DL200" s="297"/>
      <c r="DM200" s="297"/>
      <c r="DN200" s="297"/>
      <c r="DO200" s="297"/>
      <c r="DP200" s="297"/>
      <c r="DQ200" s="297"/>
      <c r="DR200" s="297"/>
      <c r="DS200" s="297"/>
      <c r="DT200" s="297"/>
      <c r="DU200" s="297"/>
      <c r="DV200" s="297"/>
      <c r="DW200" s="297"/>
      <c r="DX200" s="297"/>
      <c r="DY200" s="297"/>
      <c r="DZ200" s="297"/>
      <c r="EA200" s="297"/>
      <c r="EB200" s="297"/>
      <c r="EC200" s="297"/>
      <c r="ED200" s="297"/>
      <c r="EE200" s="297"/>
      <c r="EF200" s="297"/>
      <c r="EG200" s="297"/>
      <c r="EH200" s="297"/>
      <c r="EI200" s="297"/>
      <c r="EJ200" s="297"/>
      <c r="EK200" s="297"/>
      <c r="EL200" s="297"/>
      <c r="EM200" s="297"/>
      <c r="EN200" s="297"/>
      <c r="EO200" s="297"/>
      <c r="EP200" s="297"/>
      <c r="EQ200" s="297"/>
      <c r="ER200" s="297"/>
      <c r="ES200" s="297"/>
      <c r="ET200" s="297"/>
      <c r="EU200" s="297"/>
      <c r="EV200" s="297"/>
      <c r="EW200" s="297"/>
      <c r="EX200" s="297"/>
      <c r="EY200" s="297"/>
      <c r="EZ200" s="297"/>
      <c r="FA200" s="297"/>
      <c r="FB200" s="297"/>
      <c r="FC200" s="297"/>
      <c r="FD200" s="297"/>
      <c r="FE200" s="297"/>
      <c r="FF200" s="297"/>
      <c r="FG200" s="297"/>
      <c r="FH200" s="297"/>
      <c r="FI200" s="297"/>
      <c r="FJ200" s="297"/>
      <c r="FK200" s="297"/>
      <c r="FL200" s="297"/>
      <c r="FM200" s="297"/>
      <c r="FN200" s="297"/>
      <c r="FO200" s="297"/>
      <c r="FP200" s="297"/>
      <c r="FQ200" s="297"/>
      <c r="FR200" s="297"/>
      <c r="FS200" s="297"/>
      <c r="FT200" s="297"/>
      <c r="FU200" s="297"/>
      <c r="FV200" s="297"/>
      <c r="FW200" s="297"/>
      <c r="FX200" s="297"/>
      <c r="FY200" s="297"/>
      <c r="FZ200" s="297"/>
      <c r="GA200" s="297"/>
      <c r="GB200" s="297"/>
      <c r="GC200" s="297"/>
      <c r="GD200" s="297"/>
      <c r="GE200" s="297"/>
      <c r="GF200" s="297"/>
      <c r="GG200" s="297"/>
      <c r="GH200" s="297"/>
      <c r="GI200" s="297"/>
      <c r="GJ200" s="297"/>
      <c r="GK200" s="297"/>
      <c r="GL200" s="297"/>
      <c r="GM200" s="297"/>
      <c r="GN200" s="297"/>
      <c r="GO200" s="297"/>
      <c r="GP200" s="297"/>
      <c r="GQ200" s="297"/>
      <c r="GR200" s="297"/>
      <c r="GS200" s="297"/>
      <c r="GT200" s="297"/>
      <c r="GU200" s="297"/>
      <c r="GV200" s="297"/>
      <c r="GW200" s="297"/>
      <c r="GX200" s="297"/>
      <c r="GY200" s="297"/>
      <c r="GZ200" s="297"/>
      <c r="HA200" s="297"/>
      <c r="HB200" s="297"/>
      <c r="HC200" s="297"/>
      <c r="HD200" s="297"/>
      <c r="HE200" s="297"/>
      <c r="HF200" s="297"/>
      <c r="HG200" s="297"/>
      <c r="HH200" s="297"/>
      <c r="HI200" s="297"/>
      <c r="HJ200" s="297"/>
      <c r="HK200" s="297"/>
      <c r="HL200" s="297"/>
      <c r="HM200" s="297"/>
      <c r="HN200" s="297"/>
      <c r="HO200" s="297"/>
      <c r="HP200" s="297"/>
      <c r="HQ200" s="297"/>
      <c r="HR200" s="297"/>
      <c r="HS200" s="297"/>
      <c r="HT200" s="297"/>
      <c r="HU200" s="297"/>
      <c r="HV200" s="297"/>
      <c r="HW200" s="297"/>
      <c r="HX200" s="297"/>
      <c r="HY200" s="297"/>
      <c r="HZ200" s="297"/>
      <c r="IA200" s="297"/>
      <c r="IB200" s="297"/>
      <c r="IC200" s="297"/>
      <c r="ID200" s="297"/>
      <c r="IE200" s="297"/>
      <c r="IF200" s="297"/>
      <c r="IG200" s="297"/>
      <c r="IH200" s="297"/>
      <c r="II200" s="297"/>
      <c r="IJ200" s="297"/>
    </row>
    <row r="201" spans="1:244" s="298" customFormat="1" ht="26.4" x14ac:dyDescent="0.25">
      <c r="A201" s="253" t="s">
        <v>301</v>
      </c>
      <c r="B201" s="103" t="s">
        <v>254</v>
      </c>
      <c r="C201" s="9" t="s">
        <v>16</v>
      </c>
      <c r="D201" s="9">
        <v>2</v>
      </c>
      <c r="E201" s="13"/>
      <c r="F201" s="327">
        <f t="shared" si="20"/>
        <v>0</v>
      </c>
      <c r="G201" s="259"/>
      <c r="H201" s="25"/>
      <c r="I201" s="72"/>
      <c r="J201" s="17"/>
      <c r="K201" s="17"/>
      <c r="L201" s="17"/>
      <c r="M201" s="17"/>
      <c r="N201" s="17"/>
      <c r="O201" s="17"/>
      <c r="P201" s="17"/>
      <c r="Q201" s="17"/>
      <c r="R201" s="17"/>
      <c r="S201" s="17"/>
      <c r="T201" s="259"/>
      <c r="U201" s="25"/>
      <c r="V201" s="72"/>
      <c r="W201" s="17"/>
      <c r="X201" s="17"/>
      <c r="Y201" s="17"/>
      <c r="Z201" s="17"/>
      <c r="AA201" s="17"/>
      <c r="AB201" s="17"/>
      <c r="AC201" s="17"/>
      <c r="AD201" s="17"/>
      <c r="AE201" s="17"/>
      <c r="AF201" s="17"/>
      <c r="AG201" s="259"/>
      <c r="AH201" s="25"/>
      <c r="AI201" s="72"/>
      <c r="AJ201" s="17"/>
      <c r="AK201" s="17"/>
      <c r="AL201" s="17"/>
      <c r="AM201" s="17"/>
      <c r="AN201" s="17"/>
      <c r="AO201" s="297"/>
      <c r="AP201" s="297"/>
      <c r="AQ201" s="297"/>
      <c r="AR201" s="297"/>
      <c r="AS201" s="297"/>
      <c r="AT201" s="297"/>
      <c r="AU201" s="297"/>
      <c r="AV201" s="297"/>
      <c r="AW201" s="297"/>
      <c r="AX201" s="297"/>
      <c r="AY201" s="297"/>
      <c r="AZ201" s="297"/>
      <c r="BA201" s="297"/>
      <c r="BB201" s="297"/>
      <c r="BC201" s="297"/>
      <c r="BD201" s="297"/>
      <c r="BE201" s="297"/>
      <c r="BF201" s="297"/>
      <c r="BG201" s="297"/>
      <c r="BH201" s="297"/>
      <c r="BI201" s="297"/>
      <c r="BJ201" s="297"/>
      <c r="BK201" s="297"/>
      <c r="BL201" s="297"/>
      <c r="BM201" s="297"/>
      <c r="BN201" s="297"/>
      <c r="BO201" s="297"/>
      <c r="BP201" s="297"/>
      <c r="BQ201" s="297"/>
      <c r="BR201" s="297"/>
      <c r="BS201" s="297"/>
      <c r="BT201" s="297"/>
      <c r="BU201" s="297"/>
      <c r="BV201" s="297"/>
      <c r="BW201" s="297"/>
      <c r="BX201" s="297"/>
      <c r="BY201" s="297"/>
      <c r="BZ201" s="297"/>
      <c r="CA201" s="297"/>
      <c r="CB201" s="297"/>
      <c r="CC201" s="297"/>
      <c r="CD201" s="297"/>
      <c r="CE201" s="297"/>
      <c r="CF201" s="297"/>
      <c r="CG201" s="297"/>
      <c r="CH201" s="297"/>
      <c r="CI201" s="297"/>
      <c r="CJ201" s="297"/>
      <c r="CK201" s="297"/>
      <c r="CL201" s="297"/>
      <c r="CM201" s="297"/>
      <c r="CN201" s="297"/>
      <c r="CO201" s="297"/>
      <c r="CP201" s="297"/>
      <c r="CQ201" s="297"/>
      <c r="CR201" s="297"/>
      <c r="CS201" s="297"/>
      <c r="CT201" s="297"/>
      <c r="CU201" s="297"/>
      <c r="CV201" s="297"/>
      <c r="CW201" s="297"/>
      <c r="CX201" s="297"/>
      <c r="CY201" s="297"/>
      <c r="CZ201" s="297"/>
      <c r="DA201" s="297"/>
      <c r="DB201" s="297"/>
      <c r="DC201" s="297"/>
      <c r="DD201" s="297"/>
      <c r="DE201" s="297"/>
      <c r="DF201" s="297"/>
      <c r="DG201" s="297"/>
      <c r="DH201" s="297"/>
      <c r="DI201" s="297"/>
      <c r="DJ201" s="297"/>
      <c r="DK201" s="297"/>
      <c r="DL201" s="297"/>
      <c r="DM201" s="297"/>
      <c r="DN201" s="297"/>
      <c r="DO201" s="297"/>
      <c r="DP201" s="297"/>
      <c r="DQ201" s="297"/>
      <c r="DR201" s="297"/>
      <c r="DS201" s="297"/>
      <c r="DT201" s="297"/>
      <c r="DU201" s="297"/>
      <c r="DV201" s="297"/>
      <c r="DW201" s="297"/>
      <c r="DX201" s="297"/>
      <c r="DY201" s="297"/>
      <c r="DZ201" s="297"/>
      <c r="EA201" s="297"/>
      <c r="EB201" s="297"/>
      <c r="EC201" s="297"/>
      <c r="ED201" s="297"/>
      <c r="EE201" s="297"/>
      <c r="EF201" s="297"/>
      <c r="EG201" s="297"/>
      <c r="EH201" s="297"/>
      <c r="EI201" s="297"/>
      <c r="EJ201" s="297"/>
      <c r="EK201" s="297"/>
      <c r="EL201" s="297"/>
      <c r="EM201" s="297"/>
      <c r="EN201" s="297"/>
      <c r="EO201" s="297"/>
      <c r="EP201" s="297"/>
      <c r="EQ201" s="297"/>
      <c r="ER201" s="297"/>
      <c r="ES201" s="297"/>
      <c r="ET201" s="297"/>
      <c r="EU201" s="297"/>
      <c r="EV201" s="297"/>
      <c r="EW201" s="297"/>
      <c r="EX201" s="297"/>
      <c r="EY201" s="297"/>
      <c r="EZ201" s="297"/>
      <c r="FA201" s="297"/>
      <c r="FB201" s="297"/>
      <c r="FC201" s="297"/>
      <c r="FD201" s="297"/>
      <c r="FE201" s="297"/>
      <c r="FF201" s="297"/>
      <c r="FG201" s="297"/>
      <c r="FH201" s="297"/>
      <c r="FI201" s="297"/>
      <c r="FJ201" s="297"/>
      <c r="FK201" s="297"/>
      <c r="FL201" s="297"/>
      <c r="FM201" s="297"/>
      <c r="FN201" s="297"/>
      <c r="FO201" s="297"/>
      <c r="FP201" s="297"/>
      <c r="FQ201" s="297"/>
      <c r="FR201" s="297"/>
      <c r="FS201" s="297"/>
      <c r="FT201" s="297"/>
      <c r="FU201" s="297"/>
      <c r="FV201" s="297"/>
      <c r="FW201" s="297"/>
      <c r="FX201" s="297"/>
      <c r="FY201" s="297"/>
      <c r="FZ201" s="297"/>
      <c r="GA201" s="297"/>
      <c r="GB201" s="297"/>
      <c r="GC201" s="297"/>
      <c r="GD201" s="297"/>
      <c r="GE201" s="297"/>
      <c r="GF201" s="297"/>
      <c r="GG201" s="297"/>
      <c r="GH201" s="297"/>
      <c r="GI201" s="297"/>
      <c r="GJ201" s="297"/>
      <c r="GK201" s="297"/>
      <c r="GL201" s="297"/>
      <c r="GM201" s="297"/>
      <c r="GN201" s="297"/>
      <c r="GO201" s="297"/>
      <c r="GP201" s="297"/>
      <c r="GQ201" s="297"/>
      <c r="GR201" s="297"/>
      <c r="GS201" s="297"/>
      <c r="GT201" s="297"/>
      <c r="GU201" s="297"/>
      <c r="GV201" s="297"/>
      <c r="GW201" s="297"/>
      <c r="GX201" s="297"/>
      <c r="GY201" s="297"/>
      <c r="GZ201" s="297"/>
      <c r="HA201" s="297"/>
      <c r="HB201" s="297"/>
      <c r="HC201" s="297"/>
      <c r="HD201" s="297"/>
      <c r="HE201" s="297"/>
      <c r="HF201" s="297"/>
      <c r="HG201" s="297"/>
      <c r="HH201" s="297"/>
      <c r="HI201" s="297"/>
      <c r="HJ201" s="297"/>
      <c r="HK201" s="297"/>
      <c r="HL201" s="297"/>
      <c r="HM201" s="297"/>
      <c r="HN201" s="297"/>
      <c r="HO201" s="297"/>
      <c r="HP201" s="297"/>
      <c r="HQ201" s="297"/>
      <c r="HR201" s="297"/>
      <c r="HS201" s="297"/>
      <c r="HT201" s="297"/>
      <c r="HU201" s="297"/>
      <c r="HV201" s="297"/>
      <c r="HW201" s="297"/>
      <c r="HX201" s="297"/>
      <c r="HY201" s="297"/>
      <c r="HZ201" s="297"/>
      <c r="IA201" s="297"/>
      <c r="IB201" s="297"/>
      <c r="IC201" s="297"/>
      <c r="ID201" s="297"/>
      <c r="IE201" s="297"/>
      <c r="IF201" s="297"/>
      <c r="IG201" s="297"/>
      <c r="IH201" s="297"/>
      <c r="II201" s="297"/>
      <c r="IJ201" s="297"/>
    </row>
    <row r="202" spans="1:244" s="298" customFormat="1" ht="26.4" x14ac:dyDescent="0.25">
      <c r="A202" s="253" t="s">
        <v>365</v>
      </c>
      <c r="B202" s="103" t="s">
        <v>255</v>
      </c>
      <c r="C202" s="9" t="s">
        <v>16</v>
      </c>
      <c r="D202" s="9">
        <v>2</v>
      </c>
      <c r="E202" s="13"/>
      <c r="F202" s="327">
        <f t="shared" si="20"/>
        <v>0</v>
      </c>
      <c r="G202" s="259"/>
      <c r="H202" s="25"/>
      <c r="I202" s="72"/>
      <c r="J202" s="17"/>
      <c r="K202" s="17"/>
      <c r="L202" s="17"/>
      <c r="M202" s="17"/>
      <c r="N202" s="17"/>
      <c r="O202" s="17"/>
      <c r="P202" s="17"/>
      <c r="Q202" s="17"/>
      <c r="R202" s="17"/>
      <c r="S202" s="17"/>
      <c r="T202" s="259"/>
      <c r="U202" s="25"/>
      <c r="V202" s="72"/>
      <c r="W202" s="17"/>
      <c r="X202" s="17"/>
      <c r="Y202" s="17"/>
      <c r="Z202" s="17"/>
      <c r="AA202" s="17"/>
      <c r="AB202" s="17"/>
      <c r="AC202" s="17"/>
      <c r="AD202" s="17"/>
      <c r="AE202" s="17"/>
      <c r="AF202" s="17"/>
      <c r="AG202" s="259"/>
      <c r="AH202" s="25"/>
      <c r="AI202" s="72"/>
      <c r="AJ202" s="17"/>
      <c r="AK202" s="17"/>
      <c r="AL202" s="17"/>
      <c r="AM202" s="17"/>
      <c r="AN202" s="17"/>
      <c r="AO202" s="297"/>
      <c r="AP202" s="297"/>
      <c r="AQ202" s="297"/>
      <c r="AR202" s="297"/>
      <c r="AS202" s="297"/>
      <c r="AT202" s="297"/>
      <c r="AU202" s="297"/>
      <c r="AV202" s="297"/>
      <c r="AW202" s="297"/>
      <c r="AX202" s="297"/>
      <c r="AY202" s="297"/>
      <c r="AZ202" s="297"/>
      <c r="BA202" s="297"/>
      <c r="BB202" s="297"/>
      <c r="BC202" s="297"/>
      <c r="BD202" s="297"/>
      <c r="BE202" s="297"/>
      <c r="BF202" s="297"/>
      <c r="BG202" s="297"/>
      <c r="BH202" s="297"/>
      <c r="BI202" s="297"/>
      <c r="BJ202" s="297"/>
      <c r="BK202" s="297"/>
      <c r="BL202" s="297"/>
      <c r="BM202" s="297"/>
      <c r="BN202" s="297"/>
      <c r="BO202" s="297"/>
      <c r="BP202" s="297"/>
      <c r="BQ202" s="297"/>
      <c r="BR202" s="297"/>
      <c r="BS202" s="297"/>
      <c r="BT202" s="297"/>
      <c r="BU202" s="297"/>
      <c r="BV202" s="297"/>
      <c r="BW202" s="297"/>
      <c r="BX202" s="297"/>
      <c r="BY202" s="297"/>
      <c r="BZ202" s="297"/>
      <c r="CA202" s="297"/>
      <c r="CB202" s="297"/>
      <c r="CC202" s="297"/>
      <c r="CD202" s="297"/>
      <c r="CE202" s="297"/>
      <c r="CF202" s="297"/>
      <c r="CG202" s="297"/>
      <c r="CH202" s="297"/>
      <c r="CI202" s="297"/>
      <c r="CJ202" s="297"/>
      <c r="CK202" s="297"/>
      <c r="CL202" s="297"/>
      <c r="CM202" s="297"/>
      <c r="CN202" s="297"/>
      <c r="CO202" s="297"/>
      <c r="CP202" s="297"/>
      <c r="CQ202" s="297"/>
      <c r="CR202" s="297"/>
      <c r="CS202" s="297"/>
      <c r="CT202" s="297"/>
      <c r="CU202" s="297"/>
      <c r="CV202" s="297"/>
      <c r="CW202" s="297"/>
      <c r="CX202" s="297"/>
      <c r="CY202" s="297"/>
      <c r="CZ202" s="297"/>
      <c r="DA202" s="297"/>
      <c r="DB202" s="297"/>
      <c r="DC202" s="297"/>
      <c r="DD202" s="297"/>
      <c r="DE202" s="297"/>
      <c r="DF202" s="297"/>
      <c r="DG202" s="297"/>
      <c r="DH202" s="297"/>
      <c r="DI202" s="297"/>
      <c r="DJ202" s="297"/>
      <c r="DK202" s="297"/>
      <c r="DL202" s="297"/>
      <c r="DM202" s="297"/>
      <c r="DN202" s="297"/>
      <c r="DO202" s="297"/>
      <c r="DP202" s="297"/>
      <c r="DQ202" s="297"/>
      <c r="DR202" s="297"/>
      <c r="DS202" s="297"/>
      <c r="DT202" s="297"/>
      <c r="DU202" s="297"/>
      <c r="DV202" s="297"/>
      <c r="DW202" s="297"/>
      <c r="DX202" s="297"/>
      <c r="DY202" s="297"/>
      <c r="DZ202" s="297"/>
      <c r="EA202" s="297"/>
      <c r="EB202" s="297"/>
      <c r="EC202" s="297"/>
      <c r="ED202" s="297"/>
      <c r="EE202" s="297"/>
      <c r="EF202" s="297"/>
      <c r="EG202" s="297"/>
      <c r="EH202" s="297"/>
      <c r="EI202" s="297"/>
      <c r="EJ202" s="297"/>
      <c r="EK202" s="297"/>
      <c r="EL202" s="297"/>
      <c r="EM202" s="297"/>
      <c r="EN202" s="297"/>
      <c r="EO202" s="297"/>
      <c r="EP202" s="297"/>
      <c r="EQ202" s="297"/>
      <c r="ER202" s="297"/>
      <c r="ES202" s="297"/>
      <c r="ET202" s="297"/>
      <c r="EU202" s="297"/>
      <c r="EV202" s="297"/>
      <c r="EW202" s="297"/>
      <c r="EX202" s="297"/>
      <c r="EY202" s="297"/>
      <c r="EZ202" s="297"/>
      <c r="FA202" s="297"/>
      <c r="FB202" s="297"/>
      <c r="FC202" s="297"/>
      <c r="FD202" s="297"/>
      <c r="FE202" s="297"/>
      <c r="FF202" s="297"/>
      <c r="FG202" s="297"/>
      <c r="FH202" s="297"/>
      <c r="FI202" s="297"/>
      <c r="FJ202" s="297"/>
      <c r="FK202" s="297"/>
      <c r="FL202" s="297"/>
      <c r="FM202" s="297"/>
      <c r="FN202" s="297"/>
      <c r="FO202" s="297"/>
      <c r="FP202" s="297"/>
      <c r="FQ202" s="297"/>
      <c r="FR202" s="297"/>
      <c r="FS202" s="297"/>
      <c r="FT202" s="297"/>
      <c r="FU202" s="297"/>
      <c r="FV202" s="297"/>
      <c r="FW202" s="297"/>
      <c r="FX202" s="297"/>
      <c r="FY202" s="297"/>
      <c r="FZ202" s="297"/>
      <c r="GA202" s="297"/>
      <c r="GB202" s="297"/>
      <c r="GC202" s="297"/>
      <c r="GD202" s="297"/>
      <c r="GE202" s="297"/>
      <c r="GF202" s="297"/>
      <c r="GG202" s="297"/>
      <c r="GH202" s="297"/>
      <c r="GI202" s="297"/>
      <c r="GJ202" s="297"/>
      <c r="GK202" s="297"/>
      <c r="GL202" s="297"/>
      <c r="GM202" s="297"/>
      <c r="GN202" s="297"/>
      <c r="GO202" s="297"/>
      <c r="GP202" s="297"/>
      <c r="GQ202" s="297"/>
      <c r="GR202" s="297"/>
      <c r="GS202" s="297"/>
      <c r="GT202" s="297"/>
      <c r="GU202" s="297"/>
      <c r="GV202" s="297"/>
      <c r="GW202" s="297"/>
      <c r="GX202" s="297"/>
      <c r="GY202" s="297"/>
      <c r="GZ202" s="297"/>
      <c r="HA202" s="297"/>
      <c r="HB202" s="297"/>
      <c r="HC202" s="297"/>
      <c r="HD202" s="297"/>
      <c r="HE202" s="297"/>
      <c r="HF202" s="297"/>
      <c r="HG202" s="297"/>
      <c r="HH202" s="297"/>
      <c r="HI202" s="297"/>
      <c r="HJ202" s="297"/>
      <c r="HK202" s="297"/>
      <c r="HL202" s="297"/>
      <c r="HM202" s="297"/>
      <c r="HN202" s="297"/>
      <c r="HO202" s="297"/>
      <c r="HP202" s="297"/>
      <c r="HQ202" s="297"/>
      <c r="HR202" s="297"/>
      <c r="HS202" s="297"/>
      <c r="HT202" s="297"/>
      <c r="HU202" s="297"/>
      <c r="HV202" s="297"/>
      <c r="HW202" s="297"/>
      <c r="HX202" s="297"/>
      <c r="HY202" s="297"/>
      <c r="HZ202" s="297"/>
      <c r="IA202" s="297"/>
      <c r="IB202" s="297"/>
      <c r="IC202" s="297"/>
      <c r="ID202" s="297"/>
      <c r="IE202" s="297"/>
      <c r="IF202" s="297"/>
      <c r="IG202" s="297"/>
      <c r="IH202" s="297"/>
      <c r="II202" s="297"/>
      <c r="IJ202" s="297"/>
    </row>
    <row r="203" spans="1:244" s="298" customFormat="1" ht="26.4" x14ac:dyDescent="0.25">
      <c r="A203" s="253" t="s">
        <v>366</v>
      </c>
      <c r="B203" s="103" t="s">
        <v>256</v>
      </c>
      <c r="C203" s="9" t="s">
        <v>16</v>
      </c>
      <c r="D203" s="9">
        <v>37</v>
      </c>
      <c r="E203" s="13"/>
      <c r="F203" s="327">
        <f t="shared" si="20"/>
        <v>0</v>
      </c>
      <c r="G203" s="259"/>
      <c r="H203" s="25"/>
      <c r="I203" s="72"/>
      <c r="J203" s="17"/>
      <c r="K203" s="17"/>
      <c r="L203" s="17"/>
      <c r="M203" s="17"/>
      <c r="N203" s="17"/>
      <c r="O203" s="17"/>
      <c r="P203" s="17"/>
      <c r="Q203" s="17"/>
      <c r="R203" s="17"/>
      <c r="S203" s="17"/>
      <c r="T203" s="259"/>
      <c r="U203" s="25"/>
      <c r="V203" s="72"/>
      <c r="W203" s="17"/>
      <c r="X203" s="17"/>
      <c r="Y203" s="17"/>
      <c r="Z203" s="17"/>
      <c r="AA203" s="17"/>
      <c r="AB203" s="17"/>
      <c r="AC203" s="17"/>
      <c r="AD203" s="17"/>
      <c r="AE203" s="17"/>
      <c r="AF203" s="17"/>
      <c r="AG203" s="259"/>
      <c r="AH203" s="25"/>
      <c r="AI203" s="72"/>
      <c r="AJ203" s="17"/>
      <c r="AK203" s="17"/>
      <c r="AL203" s="17"/>
      <c r="AM203" s="17"/>
      <c r="AN203" s="17"/>
      <c r="AO203" s="297"/>
      <c r="AP203" s="297"/>
      <c r="AQ203" s="297"/>
      <c r="AR203" s="297"/>
      <c r="AS203" s="297"/>
      <c r="AT203" s="297"/>
      <c r="AU203" s="297"/>
      <c r="AV203" s="297"/>
      <c r="AW203" s="297"/>
      <c r="AX203" s="297"/>
      <c r="AY203" s="297"/>
      <c r="AZ203" s="297"/>
      <c r="BA203" s="297"/>
      <c r="BB203" s="297"/>
      <c r="BC203" s="297"/>
      <c r="BD203" s="297"/>
      <c r="BE203" s="297"/>
      <c r="BF203" s="297"/>
      <c r="BG203" s="297"/>
      <c r="BH203" s="297"/>
      <c r="BI203" s="297"/>
      <c r="BJ203" s="297"/>
      <c r="BK203" s="297"/>
      <c r="BL203" s="297"/>
      <c r="BM203" s="297"/>
      <c r="BN203" s="297"/>
      <c r="BO203" s="297"/>
      <c r="BP203" s="297"/>
      <c r="BQ203" s="297"/>
      <c r="BR203" s="297"/>
      <c r="BS203" s="297"/>
      <c r="BT203" s="297"/>
      <c r="BU203" s="297"/>
      <c r="BV203" s="297"/>
      <c r="BW203" s="297"/>
      <c r="BX203" s="297"/>
      <c r="BY203" s="297"/>
      <c r="BZ203" s="297"/>
      <c r="CA203" s="297"/>
      <c r="CB203" s="297"/>
      <c r="CC203" s="297"/>
      <c r="CD203" s="297"/>
      <c r="CE203" s="297"/>
      <c r="CF203" s="297"/>
      <c r="CG203" s="297"/>
      <c r="CH203" s="297"/>
      <c r="CI203" s="297"/>
      <c r="CJ203" s="297"/>
      <c r="CK203" s="297"/>
      <c r="CL203" s="297"/>
      <c r="CM203" s="297"/>
      <c r="CN203" s="297"/>
      <c r="CO203" s="297"/>
      <c r="CP203" s="297"/>
      <c r="CQ203" s="297"/>
      <c r="CR203" s="297"/>
      <c r="CS203" s="297"/>
      <c r="CT203" s="297"/>
      <c r="CU203" s="297"/>
      <c r="CV203" s="297"/>
      <c r="CW203" s="297"/>
      <c r="CX203" s="297"/>
      <c r="CY203" s="297"/>
      <c r="CZ203" s="297"/>
      <c r="DA203" s="297"/>
      <c r="DB203" s="297"/>
      <c r="DC203" s="297"/>
      <c r="DD203" s="297"/>
      <c r="DE203" s="297"/>
      <c r="DF203" s="297"/>
      <c r="DG203" s="297"/>
      <c r="DH203" s="297"/>
      <c r="DI203" s="297"/>
      <c r="DJ203" s="297"/>
      <c r="DK203" s="297"/>
      <c r="DL203" s="297"/>
      <c r="DM203" s="297"/>
      <c r="DN203" s="297"/>
      <c r="DO203" s="297"/>
      <c r="DP203" s="297"/>
      <c r="DQ203" s="297"/>
      <c r="DR203" s="297"/>
      <c r="DS203" s="297"/>
      <c r="DT203" s="297"/>
      <c r="DU203" s="297"/>
      <c r="DV203" s="297"/>
      <c r="DW203" s="297"/>
      <c r="DX203" s="297"/>
      <c r="DY203" s="297"/>
      <c r="DZ203" s="297"/>
      <c r="EA203" s="297"/>
      <c r="EB203" s="297"/>
      <c r="EC203" s="297"/>
      <c r="ED203" s="297"/>
      <c r="EE203" s="297"/>
      <c r="EF203" s="297"/>
      <c r="EG203" s="297"/>
      <c r="EH203" s="297"/>
      <c r="EI203" s="297"/>
      <c r="EJ203" s="297"/>
      <c r="EK203" s="297"/>
      <c r="EL203" s="297"/>
      <c r="EM203" s="297"/>
      <c r="EN203" s="297"/>
      <c r="EO203" s="297"/>
      <c r="EP203" s="297"/>
      <c r="EQ203" s="297"/>
      <c r="ER203" s="297"/>
      <c r="ES203" s="297"/>
      <c r="ET203" s="297"/>
      <c r="EU203" s="297"/>
      <c r="EV203" s="297"/>
      <c r="EW203" s="297"/>
      <c r="EX203" s="297"/>
      <c r="EY203" s="297"/>
      <c r="EZ203" s="297"/>
      <c r="FA203" s="297"/>
      <c r="FB203" s="297"/>
      <c r="FC203" s="297"/>
      <c r="FD203" s="297"/>
      <c r="FE203" s="297"/>
      <c r="FF203" s="297"/>
      <c r="FG203" s="297"/>
      <c r="FH203" s="297"/>
      <c r="FI203" s="297"/>
      <c r="FJ203" s="297"/>
      <c r="FK203" s="297"/>
      <c r="FL203" s="297"/>
      <c r="FM203" s="297"/>
      <c r="FN203" s="297"/>
      <c r="FO203" s="297"/>
      <c r="FP203" s="297"/>
      <c r="FQ203" s="297"/>
      <c r="FR203" s="297"/>
      <c r="FS203" s="297"/>
      <c r="FT203" s="297"/>
      <c r="FU203" s="297"/>
      <c r="FV203" s="297"/>
      <c r="FW203" s="297"/>
      <c r="FX203" s="297"/>
      <c r="FY203" s="297"/>
      <c r="FZ203" s="297"/>
      <c r="GA203" s="297"/>
      <c r="GB203" s="297"/>
      <c r="GC203" s="297"/>
      <c r="GD203" s="297"/>
      <c r="GE203" s="297"/>
      <c r="GF203" s="297"/>
      <c r="GG203" s="297"/>
      <c r="GH203" s="297"/>
      <c r="GI203" s="297"/>
      <c r="GJ203" s="297"/>
      <c r="GK203" s="297"/>
      <c r="GL203" s="297"/>
      <c r="GM203" s="297"/>
      <c r="GN203" s="297"/>
      <c r="GO203" s="297"/>
      <c r="GP203" s="297"/>
      <c r="GQ203" s="297"/>
      <c r="GR203" s="297"/>
      <c r="GS203" s="297"/>
      <c r="GT203" s="297"/>
      <c r="GU203" s="297"/>
      <c r="GV203" s="297"/>
      <c r="GW203" s="297"/>
      <c r="GX203" s="297"/>
      <c r="GY203" s="297"/>
      <c r="GZ203" s="297"/>
      <c r="HA203" s="297"/>
      <c r="HB203" s="297"/>
      <c r="HC203" s="297"/>
      <c r="HD203" s="297"/>
      <c r="HE203" s="297"/>
      <c r="HF203" s="297"/>
      <c r="HG203" s="297"/>
      <c r="HH203" s="297"/>
      <c r="HI203" s="297"/>
      <c r="HJ203" s="297"/>
      <c r="HK203" s="297"/>
      <c r="HL203" s="297"/>
      <c r="HM203" s="297"/>
      <c r="HN203" s="297"/>
      <c r="HO203" s="297"/>
      <c r="HP203" s="297"/>
      <c r="HQ203" s="297"/>
      <c r="HR203" s="297"/>
      <c r="HS203" s="297"/>
      <c r="HT203" s="297"/>
      <c r="HU203" s="297"/>
      <c r="HV203" s="297"/>
      <c r="HW203" s="297"/>
      <c r="HX203" s="297"/>
      <c r="HY203" s="297"/>
      <c r="HZ203" s="297"/>
      <c r="IA203" s="297"/>
      <c r="IB203" s="297"/>
      <c r="IC203" s="297"/>
      <c r="ID203" s="297"/>
      <c r="IE203" s="297"/>
      <c r="IF203" s="297"/>
      <c r="IG203" s="297"/>
      <c r="IH203" s="297"/>
      <c r="II203" s="297"/>
      <c r="IJ203" s="297"/>
    </row>
    <row r="204" spans="1:244" s="298" customFormat="1" ht="26.4" x14ac:dyDescent="0.25">
      <c r="A204" s="253" t="s">
        <v>367</v>
      </c>
      <c r="B204" s="103" t="s">
        <v>257</v>
      </c>
      <c r="C204" s="9" t="s">
        <v>16</v>
      </c>
      <c r="D204" s="9">
        <v>7</v>
      </c>
      <c r="E204" s="13"/>
      <c r="F204" s="327">
        <f t="shared" si="20"/>
        <v>0</v>
      </c>
      <c r="G204" s="259"/>
      <c r="H204" s="25"/>
      <c r="I204" s="72"/>
      <c r="J204" s="17"/>
      <c r="K204" s="17"/>
      <c r="L204" s="17"/>
      <c r="M204" s="17"/>
      <c r="N204" s="17"/>
      <c r="O204" s="17"/>
      <c r="P204" s="17"/>
      <c r="Q204" s="17"/>
      <c r="R204" s="17"/>
      <c r="S204" s="17"/>
      <c r="T204" s="259"/>
      <c r="U204" s="25"/>
      <c r="V204" s="72"/>
      <c r="W204" s="17"/>
      <c r="X204" s="17"/>
      <c r="Y204" s="17"/>
      <c r="Z204" s="17"/>
      <c r="AA204" s="17"/>
      <c r="AB204" s="17"/>
      <c r="AC204" s="17"/>
      <c r="AD204" s="17"/>
      <c r="AE204" s="17"/>
      <c r="AF204" s="17"/>
      <c r="AG204" s="259"/>
      <c r="AH204" s="25"/>
      <c r="AI204" s="72"/>
      <c r="AJ204" s="17"/>
      <c r="AK204" s="17"/>
      <c r="AL204" s="17"/>
      <c r="AM204" s="17"/>
      <c r="AN204" s="17"/>
      <c r="AO204" s="297"/>
      <c r="AP204" s="297"/>
      <c r="AQ204" s="297"/>
      <c r="AR204" s="297"/>
      <c r="AS204" s="297"/>
      <c r="AT204" s="297"/>
      <c r="AU204" s="297"/>
      <c r="AV204" s="297"/>
      <c r="AW204" s="297"/>
      <c r="AX204" s="297"/>
      <c r="AY204" s="297"/>
      <c r="AZ204" s="297"/>
      <c r="BA204" s="297"/>
      <c r="BB204" s="297"/>
      <c r="BC204" s="297"/>
      <c r="BD204" s="297"/>
      <c r="BE204" s="297"/>
      <c r="BF204" s="297"/>
      <c r="BG204" s="297"/>
      <c r="BH204" s="297"/>
      <c r="BI204" s="297"/>
      <c r="BJ204" s="297"/>
      <c r="BK204" s="297"/>
      <c r="BL204" s="297"/>
      <c r="BM204" s="297"/>
      <c r="BN204" s="297"/>
      <c r="BO204" s="297"/>
      <c r="BP204" s="297"/>
      <c r="BQ204" s="297"/>
      <c r="BR204" s="297"/>
      <c r="BS204" s="297"/>
      <c r="BT204" s="297"/>
      <c r="BU204" s="297"/>
      <c r="BV204" s="297"/>
      <c r="BW204" s="297"/>
      <c r="BX204" s="297"/>
      <c r="BY204" s="297"/>
      <c r="BZ204" s="297"/>
      <c r="CA204" s="297"/>
      <c r="CB204" s="297"/>
      <c r="CC204" s="297"/>
      <c r="CD204" s="297"/>
      <c r="CE204" s="297"/>
      <c r="CF204" s="297"/>
      <c r="CG204" s="297"/>
      <c r="CH204" s="297"/>
      <c r="CI204" s="297"/>
      <c r="CJ204" s="297"/>
      <c r="CK204" s="297"/>
      <c r="CL204" s="297"/>
      <c r="CM204" s="297"/>
      <c r="CN204" s="297"/>
      <c r="CO204" s="297"/>
      <c r="CP204" s="297"/>
      <c r="CQ204" s="297"/>
      <c r="CR204" s="297"/>
      <c r="CS204" s="297"/>
      <c r="CT204" s="297"/>
      <c r="CU204" s="297"/>
      <c r="CV204" s="297"/>
      <c r="CW204" s="297"/>
      <c r="CX204" s="297"/>
      <c r="CY204" s="297"/>
      <c r="CZ204" s="297"/>
      <c r="DA204" s="297"/>
      <c r="DB204" s="297"/>
      <c r="DC204" s="297"/>
      <c r="DD204" s="297"/>
      <c r="DE204" s="297"/>
      <c r="DF204" s="297"/>
      <c r="DG204" s="297"/>
      <c r="DH204" s="297"/>
      <c r="DI204" s="297"/>
      <c r="DJ204" s="297"/>
      <c r="DK204" s="297"/>
      <c r="DL204" s="297"/>
      <c r="DM204" s="297"/>
      <c r="DN204" s="297"/>
      <c r="DO204" s="297"/>
      <c r="DP204" s="297"/>
      <c r="DQ204" s="297"/>
      <c r="DR204" s="297"/>
      <c r="DS204" s="297"/>
      <c r="DT204" s="297"/>
      <c r="DU204" s="297"/>
      <c r="DV204" s="297"/>
      <c r="DW204" s="297"/>
      <c r="DX204" s="297"/>
      <c r="DY204" s="297"/>
      <c r="DZ204" s="297"/>
      <c r="EA204" s="297"/>
      <c r="EB204" s="297"/>
      <c r="EC204" s="297"/>
      <c r="ED204" s="297"/>
      <c r="EE204" s="297"/>
      <c r="EF204" s="297"/>
      <c r="EG204" s="297"/>
      <c r="EH204" s="297"/>
      <c r="EI204" s="297"/>
      <c r="EJ204" s="297"/>
      <c r="EK204" s="297"/>
      <c r="EL204" s="297"/>
      <c r="EM204" s="297"/>
      <c r="EN204" s="297"/>
      <c r="EO204" s="297"/>
      <c r="EP204" s="297"/>
      <c r="EQ204" s="297"/>
      <c r="ER204" s="297"/>
      <c r="ES204" s="297"/>
      <c r="ET204" s="297"/>
      <c r="EU204" s="297"/>
      <c r="EV204" s="297"/>
      <c r="EW204" s="297"/>
      <c r="EX204" s="297"/>
      <c r="EY204" s="297"/>
      <c r="EZ204" s="297"/>
      <c r="FA204" s="297"/>
      <c r="FB204" s="297"/>
      <c r="FC204" s="297"/>
      <c r="FD204" s="297"/>
      <c r="FE204" s="297"/>
      <c r="FF204" s="297"/>
      <c r="FG204" s="297"/>
      <c r="FH204" s="297"/>
      <c r="FI204" s="297"/>
      <c r="FJ204" s="297"/>
      <c r="FK204" s="297"/>
      <c r="FL204" s="297"/>
      <c r="FM204" s="297"/>
      <c r="FN204" s="297"/>
      <c r="FO204" s="297"/>
      <c r="FP204" s="297"/>
      <c r="FQ204" s="297"/>
      <c r="FR204" s="297"/>
      <c r="FS204" s="297"/>
      <c r="FT204" s="297"/>
      <c r="FU204" s="297"/>
      <c r="FV204" s="297"/>
      <c r="FW204" s="297"/>
      <c r="FX204" s="297"/>
      <c r="FY204" s="297"/>
      <c r="FZ204" s="297"/>
      <c r="GA204" s="297"/>
      <c r="GB204" s="297"/>
      <c r="GC204" s="297"/>
      <c r="GD204" s="297"/>
      <c r="GE204" s="297"/>
      <c r="GF204" s="297"/>
      <c r="GG204" s="297"/>
      <c r="GH204" s="297"/>
      <c r="GI204" s="297"/>
      <c r="GJ204" s="297"/>
      <c r="GK204" s="297"/>
      <c r="GL204" s="297"/>
      <c r="GM204" s="297"/>
      <c r="GN204" s="297"/>
      <c r="GO204" s="297"/>
      <c r="GP204" s="297"/>
      <c r="GQ204" s="297"/>
      <c r="GR204" s="297"/>
      <c r="GS204" s="297"/>
      <c r="GT204" s="297"/>
      <c r="GU204" s="297"/>
      <c r="GV204" s="297"/>
      <c r="GW204" s="297"/>
      <c r="GX204" s="297"/>
      <c r="GY204" s="297"/>
      <c r="GZ204" s="297"/>
      <c r="HA204" s="297"/>
      <c r="HB204" s="297"/>
      <c r="HC204" s="297"/>
      <c r="HD204" s="297"/>
      <c r="HE204" s="297"/>
      <c r="HF204" s="297"/>
      <c r="HG204" s="297"/>
      <c r="HH204" s="297"/>
      <c r="HI204" s="297"/>
      <c r="HJ204" s="297"/>
      <c r="HK204" s="297"/>
      <c r="HL204" s="297"/>
      <c r="HM204" s="297"/>
      <c r="HN204" s="297"/>
      <c r="HO204" s="297"/>
      <c r="HP204" s="297"/>
      <c r="HQ204" s="297"/>
      <c r="HR204" s="297"/>
      <c r="HS204" s="297"/>
      <c r="HT204" s="297"/>
      <c r="HU204" s="297"/>
      <c r="HV204" s="297"/>
      <c r="HW204" s="297"/>
      <c r="HX204" s="297"/>
      <c r="HY204" s="297"/>
      <c r="HZ204" s="297"/>
      <c r="IA204" s="297"/>
      <c r="IB204" s="297"/>
      <c r="IC204" s="297"/>
      <c r="ID204" s="297"/>
      <c r="IE204" s="297"/>
      <c r="IF204" s="297"/>
      <c r="IG204" s="297"/>
      <c r="IH204" s="297"/>
      <c r="II204" s="297"/>
      <c r="IJ204" s="297"/>
    </row>
    <row r="205" spans="1:244" s="298" customFormat="1" ht="26.4" x14ac:dyDescent="0.25">
      <c r="A205" s="253" t="s">
        <v>368</v>
      </c>
      <c r="B205" s="103" t="s">
        <v>258</v>
      </c>
      <c r="C205" s="9" t="s">
        <v>16</v>
      </c>
      <c r="D205" s="9">
        <v>8</v>
      </c>
      <c r="E205" s="13"/>
      <c r="F205" s="327">
        <f t="shared" si="20"/>
        <v>0</v>
      </c>
      <c r="G205" s="259"/>
      <c r="H205" s="25"/>
      <c r="I205" s="72"/>
      <c r="J205" s="17"/>
      <c r="K205" s="17"/>
      <c r="L205" s="17"/>
      <c r="M205" s="17"/>
      <c r="N205" s="17"/>
      <c r="O205" s="17"/>
      <c r="P205" s="17"/>
      <c r="Q205" s="17"/>
      <c r="R205" s="17"/>
      <c r="S205" s="17"/>
      <c r="T205" s="259"/>
      <c r="U205" s="25"/>
      <c r="V205" s="72"/>
      <c r="W205" s="17"/>
      <c r="X205" s="17"/>
      <c r="Y205" s="17"/>
      <c r="Z205" s="17"/>
      <c r="AA205" s="17"/>
      <c r="AB205" s="17"/>
      <c r="AC205" s="17"/>
      <c r="AD205" s="17"/>
      <c r="AE205" s="17"/>
      <c r="AF205" s="17"/>
      <c r="AG205" s="259"/>
      <c r="AH205" s="25"/>
      <c r="AI205" s="72"/>
      <c r="AJ205" s="17"/>
      <c r="AK205" s="17"/>
      <c r="AL205" s="17"/>
      <c r="AM205" s="17"/>
      <c r="AN205" s="17"/>
      <c r="AO205" s="297"/>
      <c r="AP205" s="297"/>
      <c r="AQ205" s="297"/>
      <c r="AR205" s="297"/>
      <c r="AS205" s="297"/>
      <c r="AT205" s="297"/>
      <c r="AU205" s="297"/>
      <c r="AV205" s="297"/>
      <c r="AW205" s="297"/>
      <c r="AX205" s="297"/>
      <c r="AY205" s="297"/>
      <c r="AZ205" s="297"/>
      <c r="BA205" s="297"/>
      <c r="BB205" s="297"/>
      <c r="BC205" s="297"/>
      <c r="BD205" s="297"/>
      <c r="BE205" s="297"/>
      <c r="BF205" s="297"/>
      <c r="BG205" s="297"/>
      <c r="BH205" s="297"/>
      <c r="BI205" s="297"/>
      <c r="BJ205" s="297"/>
      <c r="BK205" s="297"/>
      <c r="BL205" s="297"/>
      <c r="BM205" s="297"/>
      <c r="BN205" s="297"/>
      <c r="BO205" s="297"/>
      <c r="BP205" s="297"/>
      <c r="BQ205" s="297"/>
      <c r="BR205" s="297"/>
      <c r="BS205" s="297"/>
      <c r="BT205" s="297"/>
      <c r="BU205" s="297"/>
      <c r="BV205" s="297"/>
      <c r="BW205" s="297"/>
      <c r="BX205" s="297"/>
      <c r="BY205" s="297"/>
      <c r="BZ205" s="297"/>
      <c r="CA205" s="297"/>
      <c r="CB205" s="297"/>
      <c r="CC205" s="297"/>
      <c r="CD205" s="297"/>
      <c r="CE205" s="297"/>
      <c r="CF205" s="297"/>
      <c r="CG205" s="297"/>
      <c r="CH205" s="297"/>
      <c r="CI205" s="297"/>
      <c r="CJ205" s="297"/>
      <c r="CK205" s="297"/>
      <c r="CL205" s="297"/>
      <c r="CM205" s="297"/>
      <c r="CN205" s="297"/>
      <c r="CO205" s="297"/>
      <c r="CP205" s="297"/>
      <c r="CQ205" s="297"/>
      <c r="CR205" s="297"/>
      <c r="CS205" s="297"/>
      <c r="CT205" s="297"/>
      <c r="CU205" s="297"/>
      <c r="CV205" s="297"/>
      <c r="CW205" s="297"/>
      <c r="CX205" s="297"/>
      <c r="CY205" s="297"/>
      <c r="CZ205" s="297"/>
      <c r="DA205" s="297"/>
      <c r="DB205" s="297"/>
      <c r="DC205" s="297"/>
      <c r="DD205" s="297"/>
      <c r="DE205" s="297"/>
      <c r="DF205" s="297"/>
      <c r="DG205" s="297"/>
      <c r="DH205" s="297"/>
      <c r="DI205" s="297"/>
      <c r="DJ205" s="297"/>
      <c r="DK205" s="297"/>
      <c r="DL205" s="297"/>
      <c r="DM205" s="297"/>
      <c r="DN205" s="297"/>
      <c r="DO205" s="297"/>
      <c r="DP205" s="297"/>
      <c r="DQ205" s="297"/>
      <c r="DR205" s="297"/>
      <c r="DS205" s="297"/>
      <c r="DT205" s="297"/>
      <c r="DU205" s="297"/>
      <c r="DV205" s="297"/>
      <c r="DW205" s="297"/>
      <c r="DX205" s="297"/>
      <c r="DY205" s="297"/>
      <c r="DZ205" s="297"/>
      <c r="EA205" s="297"/>
      <c r="EB205" s="297"/>
      <c r="EC205" s="297"/>
      <c r="ED205" s="297"/>
      <c r="EE205" s="297"/>
      <c r="EF205" s="297"/>
      <c r="EG205" s="297"/>
      <c r="EH205" s="297"/>
      <c r="EI205" s="297"/>
      <c r="EJ205" s="297"/>
      <c r="EK205" s="297"/>
      <c r="EL205" s="297"/>
      <c r="EM205" s="297"/>
      <c r="EN205" s="297"/>
      <c r="EO205" s="297"/>
      <c r="EP205" s="297"/>
      <c r="EQ205" s="297"/>
      <c r="ER205" s="297"/>
      <c r="ES205" s="297"/>
      <c r="ET205" s="297"/>
      <c r="EU205" s="297"/>
      <c r="EV205" s="297"/>
      <c r="EW205" s="297"/>
      <c r="EX205" s="297"/>
      <c r="EY205" s="297"/>
      <c r="EZ205" s="297"/>
      <c r="FA205" s="297"/>
      <c r="FB205" s="297"/>
      <c r="FC205" s="297"/>
      <c r="FD205" s="297"/>
      <c r="FE205" s="297"/>
      <c r="FF205" s="297"/>
      <c r="FG205" s="297"/>
      <c r="FH205" s="297"/>
      <c r="FI205" s="297"/>
      <c r="FJ205" s="297"/>
      <c r="FK205" s="297"/>
      <c r="FL205" s="297"/>
      <c r="FM205" s="297"/>
      <c r="FN205" s="297"/>
      <c r="FO205" s="297"/>
      <c r="FP205" s="297"/>
      <c r="FQ205" s="297"/>
      <c r="FR205" s="297"/>
      <c r="FS205" s="297"/>
      <c r="FT205" s="297"/>
      <c r="FU205" s="297"/>
      <c r="FV205" s="297"/>
      <c r="FW205" s="297"/>
      <c r="FX205" s="297"/>
      <c r="FY205" s="297"/>
      <c r="FZ205" s="297"/>
      <c r="GA205" s="297"/>
      <c r="GB205" s="297"/>
      <c r="GC205" s="297"/>
      <c r="GD205" s="297"/>
      <c r="GE205" s="297"/>
      <c r="GF205" s="297"/>
      <c r="GG205" s="297"/>
      <c r="GH205" s="297"/>
      <c r="GI205" s="297"/>
      <c r="GJ205" s="297"/>
      <c r="GK205" s="297"/>
      <c r="GL205" s="297"/>
      <c r="GM205" s="297"/>
      <c r="GN205" s="297"/>
      <c r="GO205" s="297"/>
      <c r="GP205" s="297"/>
      <c r="GQ205" s="297"/>
      <c r="GR205" s="297"/>
      <c r="GS205" s="297"/>
      <c r="GT205" s="297"/>
      <c r="GU205" s="297"/>
      <c r="GV205" s="297"/>
      <c r="GW205" s="297"/>
      <c r="GX205" s="297"/>
      <c r="GY205" s="297"/>
      <c r="GZ205" s="297"/>
      <c r="HA205" s="297"/>
      <c r="HB205" s="297"/>
      <c r="HC205" s="297"/>
      <c r="HD205" s="297"/>
      <c r="HE205" s="297"/>
      <c r="HF205" s="297"/>
      <c r="HG205" s="297"/>
      <c r="HH205" s="297"/>
      <c r="HI205" s="297"/>
      <c r="HJ205" s="297"/>
      <c r="HK205" s="297"/>
      <c r="HL205" s="297"/>
      <c r="HM205" s="297"/>
      <c r="HN205" s="297"/>
      <c r="HO205" s="297"/>
      <c r="HP205" s="297"/>
      <c r="HQ205" s="297"/>
      <c r="HR205" s="297"/>
      <c r="HS205" s="297"/>
      <c r="HT205" s="297"/>
      <c r="HU205" s="297"/>
      <c r="HV205" s="297"/>
      <c r="HW205" s="297"/>
      <c r="HX205" s="297"/>
      <c r="HY205" s="297"/>
      <c r="HZ205" s="297"/>
      <c r="IA205" s="297"/>
      <c r="IB205" s="297"/>
      <c r="IC205" s="297"/>
      <c r="ID205" s="297"/>
      <c r="IE205" s="297"/>
      <c r="IF205" s="297"/>
      <c r="IG205" s="297"/>
      <c r="IH205" s="297"/>
      <c r="II205" s="297"/>
      <c r="IJ205" s="297"/>
    </row>
    <row r="206" spans="1:244" s="17" customFormat="1" ht="15.6" x14ac:dyDescent="0.25">
      <c r="A206" s="253"/>
      <c r="B206" s="96" t="s">
        <v>302</v>
      </c>
      <c r="C206" s="281"/>
      <c r="D206" s="282"/>
      <c r="E206" s="283"/>
      <c r="F206" s="332">
        <f>SUM(F200:F205)</f>
        <v>0</v>
      </c>
      <c r="G206" s="259"/>
      <c r="H206" s="25"/>
      <c r="I206" s="72"/>
      <c r="T206" s="259"/>
      <c r="U206" s="25"/>
      <c r="V206" s="72"/>
      <c r="AG206" s="259"/>
      <c r="AH206" s="25"/>
      <c r="AI206" s="72"/>
    </row>
    <row r="207" spans="1:244" s="298" customFormat="1" ht="16.2" x14ac:dyDescent="0.25">
      <c r="A207" s="296"/>
      <c r="B207" s="280"/>
      <c r="C207" s="286"/>
      <c r="D207" s="282"/>
      <c r="E207" s="287"/>
      <c r="F207" s="291"/>
      <c r="G207" s="259"/>
      <c r="H207" s="25"/>
      <c r="I207" s="72"/>
      <c r="J207" s="17"/>
      <c r="K207" s="17"/>
      <c r="L207" s="17"/>
      <c r="M207" s="17"/>
      <c r="N207" s="17"/>
      <c r="O207" s="17"/>
      <c r="P207" s="17"/>
      <c r="Q207" s="17"/>
      <c r="R207" s="17"/>
      <c r="S207" s="17"/>
      <c r="T207" s="259"/>
      <c r="U207" s="25"/>
      <c r="V207" s="72"/>
      <c r="W207" s="17"/>
      <c r="X207" s="17"/>
      <c r="Y207" s="17"/>
      <c r="Z207" s="17"/>
      <c r="AA207" s="17"/>
      <c r="AB207" s="17"/>
      <c r="AC207" s="17"/>
      <c r="AD207" s="17"/>
      <c r="AE207" s="17"/>
      <c r="AF207" s="17"/>
      <c r="AG207" s="259"/>
      <c r="AH207" s="25"/>
      <c r="AI207" s="72"/>
      <c r="AJ207" s="17"/>
      <c r="AK207" s="17"/>
      <c r="AL207" s="17"/>
      <c r="AM207" s="17"/>
      <c r="AN207" s="17"/>
      <c r="AO207" s="297"/>
      <c r="AP207" s="297"/>
      <c r="AQ207" s="297"/>
      <c r="AR207" s="297"/>
      <c r="AS207" s="297"/>
      <c r="AT207" s="297"/>
      <c r="AU207" s="297"/>
      <c r="AV207" s="297"/>
      <c r="AW207" s="297"/>
      <c r="AX207" s="297"/>
      <c r="AY207" s="297"/>
      <c r="AZ207" s="297"/>
      <c r="BA207" s="297"/>
      <c r="BB207" s="297"/>
      <c r="BC207" s="297"/>
      <c r="BD207" s="297"/>
      <c r="BE207" s="297"/>
      <c r="BF207" s="297"/>
      <c r="BG207" s="297"/>
      <c r="BH207" s="297"/>
      <c r="BI207" s="297"/>
      <c r="BJ207" s="297"/>
      <c r="BK207" s="297"/>
      <c r="BL207" s="297"/>
      <c r="BM207" s="297"/>
      <c r="BN207" s="297"/>
      <c r="BO207" s="297"/>
      <c r="BP207" s="297"/>
      <c r="BQ207" s="297"/>
      <c r="BR207" s="297"/>
      <c r="BS207" s="297"/>
      <c r="BT207" s="297"/>
      <c r="BU207" s="297"/>
      <c r="BV207" s="297"/>
      <c r="BW207" s="297"/>
      <c r="BX207" s="297"/>
      <c r="BY207" s="297"/>
      <c r="BZ207" s="297"/>
      <c r="CA207" s="297"/>
      <c r="CB207" s="297"/>
      <c r="CC207" s="297"/>
      <c r="CD207" s="297"/>
      <c r="CE207" s="297"/>
      <c r="CF207" s="297"/>
      <c r="CG207" s="297"/>
      <c r="CH207" s="297"/>
      <c r="CI207" s="297"/>
      <c r="CJ207" s="297"/>
      <c r="CK207" s="297"/>
      <c r="CL207" s="297"/>
      <c r="CM207" s="297"/>
      <c r="CN207" s="297"/>
      <c r="CO207" s="297"/>
      <c r="CP207" s="297"/>
      <c r="CQ207" s="297"/>
      <c r="CR207" s="297"/>
      <c r="CS207" s="297"/>
      <c r="CT207" s="297"/>
      <c r="CU207" s="297"/>
      <c r="CV207" s="297"/>
      <c r="CW207" s="297"/>
      <c r="CX207" s="297"/>
      <c r="CY207" s="297"/>
      <c r="CZ207" s="297"/>
      <c r="DA207" s="297"/>
      <c r="DB207" s="297"/>
      <c r="DC207" s="297"/>
      <c r="DD207" s="297"/>
      <c r="DE207" s="297"/>
      <c r="DF207" s="297"/>
      <c r="DG207" s="297"/>
      <c r="DH207" s="297"/>
      <c r="DI207" s="297"/>
      <c r="DJ207" s="297"/>
      <c r="DK207" s="297"/>
      <c r="DL207" s="297"/>
      <c r="DM207" s="297"/>
      <c r="DN207" s="297"/>
      <c r="DO207" s="297"/>
      <c r="DP207" s="297"/>
      <c r="DQ207" s="297"/>
      <c r="DR207" s="297"/>
      <c r="DS207" s="297"/>
      <c r="DT207" s="297"/>
      <c r="DU207" s="297"/>
      <c r="DV207" s="297"/>
      <c r="DW207" s="297"/>
      <c r="DX207" s="297"/>
      <c r="DY207" s="297"/>
      <c r="DZ207" s="297"/>
      <c r="EA207" s="297"/>
      <c r="EB207" s="297"/>
      <c r="EC207" s="297"/>
      <c r="ED207" s="297"/>
      <c r="EE207" s="297"/>
      <c r="EF207" s="297"/>
      <c r="EG207" s="297"/>
      <c r="EH207" s="297"/>
      <c r="EI207" s="297"/>
      <c r="EJ207" s="297"/>
      <c r="EK207" s="297"/>
      <c r="EL207" s="297"/>
      <c r="EM207" s="297"/>
      <c r="EN207" s="297"/>
      <c r="EO207" s="297"/>
      <c r="EP207" s="297"/>
      <c r="EQ207" s="297"/>
      <c r="ER207" s="297"/>
      <c r="ES207" s="297"/>
      <c r="ET207" s="297"/>
      <c r="EU207" s="297"/>
      <c r="EV207" s="297"/>
      <c r="EW207" s="297"/>
      <c r="EX207" s="297"/>
      <c r="EY207" s="297"/>
      <c r="EZ207" s="297"/>
      <c r="FA207" s="297"/>
      <c r="FB207" s="297"/>
      <c r="FC207" s="297"/>
      <c r="FD207" s="297"/>
      <c r="FE207" s="297"/>
      <c r="FF207" s="297"/>
      <c r="FG207" s="297"/>
      <c r="FH207" s="297"/>
      <c r="FI207" s="297"/>
      <c r="FJ207" s="297"/>
      <c r="FK207" s="297"/>
      <c r="FL207" s="297"/>
      <c r="FM207" s="297"/>
      <c r="FN207" s="297"/>
      <c r="FO207" s="297"/>
      <c r="FP207" s="297"/>
      <c r="FQ207" s="297"/>
      <c r="FR207" s="297"/>
      <c r="FS207" s="297"/>
      <c r="FT207" s="297"/>
      <c r="FU207" s="297"/>
      <c r="FV207" s="297"/>
      <c r="FW207" s="297"/>
      <c r="FX207" s="297"/>
      <c r="FY207" s="297"/>
      <c r="FZ207" s="297"/>
      <c r="GA207" s="297"/>
      <c r="GB207" s="297"/>
      <c r="GC207" s="297"/>
      <c r="GD207" s="297"/>
      <c r="GE207" s="297"/>
      <c r="GF207" s="297"/>
      <c r="GG207" s="297"/>
      <c r="GH207" s="297"/>
      <c r="GI207" s="297"/>
      <c r="GJ207" s="297"/>
      <c r="GK207" s="297"/>
      <c r="GL207" s="297"/>
      <c r="GM207" s="297"/>
      <c r="GN207" s="297"/>
      <c r="GO207" s="297"/>
      <c r="GP207" s="297"/>
      <c r="GQ207" s="297"/>
      <c r="GR207" s="297"/>
      <c r="GS207" s="297"/>
      <c r="GT207" s="297"/>
      <c r="GU207" s="297"/>
      <c r="GV207" s="297"/>
      <c r="GW207" s="297"/>
      <c r="GX207" s="297"/>
      <c r="GY207" s="297"/>
      <c r="GZ207" s="297"/>
      <c r="HA207" s="297"/>
      <c r="HB207" s="297"/>
      <c r="HC207" s="297"/>
      <c r="HD207" s="297"/>
      <c r="HE207" s="297"/>
      <c r="HF207" s="297"/>
      <c r="HG207" s="297"/>
      <c r="HH207" s="297"/>
      <c r="HI207" s="297"/>
      <c r="HJ207" s="297"/>
      <c r="HK207" s="297"/>
      <c r="HL207" s="297"/>
      <c r="HM207" s="297"/>
      <c r="HN207" s="297"/>
      <c r="HO207" s="297"/>
      <c r="HP207" s="297"/>
      <c r="HQ207" s="297"/>
      <c r="HR207" s="297"/>
      <c r="HS207" s="297"/>
      <c r="HT207" s="297"/>
      <c r="HU207" s="297"/>
      <c r="HV207" s="297"/>
      <c r="HW207" s="297"/>
      <c r="HX207" s="297"/>
      <c r="HY207" s="297"/>
      <c r="HZ207" s="297"/>
      <c r="IA207" s="297"/>
      <c r="IB207" s="297"/>
      <c r="IC207" s="297"/>
      <c r="ID207" s="297"/>
      <c r="IE207" s="297"/>
      <c r="IF207" s="297"/>
      <c r="IG207" s="297"/>
      <c r="IH207" s="297"/>
      <c r="II207" s="297"/>
      <c r="IJ207" s="297"/>
    </row>
    <row r="208" spans="1:244" s="17" customFormat="1" ht="60" customHeight="1" x14ac:dyDescent="0.25">
      <c r="A208" s="285" t="s">
        <v>269</v>
      </c>
      <c r="B208" s="55" t="s">
        <v>314</v>
      </c>
      <c r="C208" s="286"/>
      <c r="D208" s="282"/>
      <c r="E208" s="287"/>
      <c r="F208" s="284"/>
      <c r="G208" s="259"/>
      <c r="H208" s="25"/>
      <c r="I208" s="72"/>
      <c r="T208" s="259"/>
      <c r="U208" s="25"/>
      <c r="V208" s="72"/>
      <c r="AG208" s="259"/>
      <c r="AH208" s="25"/>
      <c r="AI208" s="72"/>
    </row>
    <row r="209" spans="1:244" s="301" customFormat="1" ht="50.7" customHeight="1" x14ac:dyDescent="0.25">
      <c r="A209" s="296" t="s">
        <v>304</v>
      </c>
      <c r="B209" s="103" t="s">
        <v>291</v>
      </c>
      <c r="C209" s="9" t="s">
        <v>16</v>
      </c>
      <c r="D209" s="9">
        <v>2</v>
      </c>
      <c r="E209" s="13"/>
      <c r="F209" s="327">
        <f t="shared" ref="F209:F216" si="21">D209*E209</f>
        <v>0</v>
      </c>
      <c r="G209" s="259"/>
      <c r="H209" s="25"/>
      <c r="I209" s="72"/>
      <c r="J209" s="17"/>
      <c r="K209" s="17"/>
      <c r="L209" s="17"/>
      <c r="M209" s="17"/>
      <c r="N209" s="17"/>
      <c r="O209" s="17"/>
      <c r="P209" s="17"/>
      <c r="Q209" s="17"/>
      <c r="R209" s="17"/>
      <c r="S209" s="17"/>
      <c r="T209" s="259"/>
      <c r="U209" s="25"/>
      <c r="V209" s="72"/>
      <c r="W209" s="17"/>
      <c r="X209" s="17"/>
      <c r="Y209" s="17"/>
      <c r="Z209" s="17"/>
      <c r="AA209" s="17"/>
      <c r="AB209" s="17"/>
      <c r="AC209" s="17"/>
      <c r="AD209" s="17"/>
      <c r="AE209" s="17"/>
      <c r="AF209" s="17"/>
      <c r="AG209" s="259"/>
      <c r="AH209" s="25"/>
      <c r="AI209" s="72"/>
      <c r="AJ209" s="17"/>
      <c r="AK209" s="17"/>
      <c r="AL209" s="17"/>
      <c r="AM209" s="17"/>
      <c r="AN209" s="17"/>
      <c r="AO209" s="300"/>
      <c r="AP209" s="300"/>
      <c r="AQ209" s="300"/>
      <c r="AR209" s="300"/>
      <c r="AS209" s="300"/>
      <c r="AT209" s="300"/>
      <c r="AU209" s="300"/>
      <c r="AV209" s="300"/>
      <c r="AW209" s="300"/>
      <c r="AX209" s="300"/>
      <c r="AY209" s="300"/>
      <c r="AZ209" s="300"/>
      <c r="BA209" s="300"/>
      <c r="BB209" s="300"/>
      <c r="BC209" s="300"/>
      <c r="BD209" s="300"/>
      <c r="BE209" s="300"/>
      <c r="BF209" s="300"/>
      <c r="BG209" s="300"/>
      <c r="BH209" s="300"/>
      <c r="BI209" s="300"/>
      <c r="BJ209" s="300"/>
      <c r="BK209" s="300"/>
      <c r="BL209" s="300"/>
      <c r="BM209" s="300"/>
      <c r="BN209" s="300"/>
      <c r="BO209" s="300"/>
      <c r="BP209" s="300"/>
      <c r="BQ209" s="300"/>
      <c r="BR209" s="300"/>
      <c r="BS209" s="300"/>
      <c r="BT209" s="300"/>
      <c r="BU209" s="300"/>
      <c r="BV209" s="300"/>
      <c r="BW209" s="300"/>
      <c r="BX209" s="300"/>
      <c r="BY209" s="300"/>
      <c r="BZ209" s="300"/>
      <c r="CA209" s="300"/>
      <c r="CB209" s="300"/>
      <c r="CC209" s="300"/>
      <c r="CD209" s="300"/>
      <c r="CE209" s="300"/>
      <c r="CF209" s="300"/>
      <c r="CG209" s="300"/>
      <c r="CH209" s="300"/>
      <c r="CI209" s="300"/>
      <c r="CJ209" s="300"/>
      <c r="CK209" s="300"/>
      <c r="CL209" s="300"/>
      <c r="CM209" s="300"/>
      <c r="CN209" s="300"/>
      <c r="CO209" s="300"/>
      <c r="CP209" s="300"/>
      <c r="CQ209" s="300"/>
      <c r="CR209" s="300"/>
      <c r="CS209" s="300"/>
      <c r="CT209" s="300"/>
      <c r="CU209" s="300"/>
      <c r="CV209" s="300"/>
      <c r="CW209" s="300"/>
      <c r="CX209" s="300"/>
      <c r="CY209" s="300"/>
      <c r="CZ209" s="300"/>
      <c r="DA209" s="300"/>
      <c r="DB209" s="300"/>
      <c r="DC209" s="300"/>
      <c r="DD209" s="300"/>
      <c r="DE209" s="300"/>
      <c r="DF209" s="300"/>
      <c r="DG209" s="300"/>
      <c r="DH209" s="300"/>
      <c r="DI209" s="300"/>
      <c r="DJ209" s="300"/>
      <c r="DK209" s="300"/>
      <c r="DL209" s="300"/>
      <c r="DM209" s="300"/>
      <c r="DN209" s="300"/>
      <c r="DO209" s="300"/>
      <c r="DP209" s="300"/>
      <c r="DQ209" s="300"/>
      <c r="DR209" s="300"/>
      <c r="DS209" s="300"/>
      <c r="DT209" s="300"/>
      <c r="DU209" s="300"/>
      <c r="DV209" s="300"/>
      <c r="DW209" s="300"/>
      <c r="DX209" s="300"/>
      <c r="DY209" s="300"/>
      <c r="DZ209" s="300"/>
      <c r="EA209" s="300"/>
      <c r="EB209" s="300"/>
      <c r="EC209" s="300"/>
      <c r="ED209" s="300"/>
      <c r="EE209" s="300"/>
      <c r="EF209" s="300"/>
      <c r="EG209" s="300"/>
      <c r="EH209" s="300"/>
      <c r="EI209" s="300"/>
      <c r="EJ209" s="300"/>
      <c r="EK209" s="300"/>
      <c r="EL209" s="300"/>
      <c r="EM209" s="300"/>
      <c r="EN209" s="300"/>
      <c r="EO209" s="300"/>
      <c r="EP209" s="300"/>
      <c r="EQ209" s="300"/>
      <c r="ER209" s="300"/>
      <c r="ES209" s="300"/>
      <c r="ET209" s="300"/>
      <c r="EU209" s="300"/>
      <c r="EV209" s="300"/>
      <c r="EW209" s="300"/>
      <c r="EX209" s="300"/>
      <c r="EY209" s="300"/>
      <c r="EZ209" s="300"/>
      <c r="FA209" s="300"/>
      <c r="FB209" s="300"/>
      <c r="FC209" s="300"/>
      <c r="FD209" s="300"/>
      <c r="FE209" s="300"/>
      <c r="FF209" s="300"/>
      <c r="FG209" s="300"/>
      <c r="FH209" s="300"/>
      <c r="FI209" s="300"/>
      <c r="FJ209" s="300"/>
      <c r="FK209" s="300"/>
      <c r="FL209" s="300"/>
      <c r="FM209" s="300"/>
      <c r="FN209" s="300"/>
      <c r="FO209" s="300"/>
      <c r="FP209" s="300"/>
      <c r="FQ209" s="300"/>
      <c r="FR209" s="300"/>
      <c r="FS209" s="300"/>
      <c r="FT209" s="300"/>
      <c r="FU209" s="300"/>
      <c r="FV209" s="300"/>
      <c r="FW209" s="300"/>
      <c r="FX209" s="300"/>
      <c r="FY209" s="300"/>
      <c r="FZ209" s="300"/>
      <c r="GA209" s="300"/>
      <c r="GB209" s="300"/>
      <c r="GC209" s="300"/>
      <c r="GD209" s="300"/>
      <c r="GE209" s="300"/>
      <c r="GF209" s="300"/>
      <c r="GG209" s="300"/>
      <c r="GH209" s="300"/>
      <c r="GI209" s="300"/>
      <c r="GJ209" s="300"/>
      <c r="GK209" s="300"/>
      <c r="GL209" s="300"/>
      <c r="GM209" s="300"/>
      <c r="GN209" s="300"/>
      <c r="GO209" s="300"/>
      <c r="GP209" s="300"/>
      <c r="GQ209" s="300"/>
      <c r="GR209" s="300"/>
      <c r="GS209" s="300"/>
      <c r="GT209" s="300"/>
      <c r="GU209" s="300"/>
      <c r="GV209" s="300"/>
      <c r="GW209" s="300"/>
      <c r="GX209" s="300"/>
      <c r="GY209" s="300"/>
      <c r="GZ209" s="300"/>
      <c r="HA209" s="300"/>
      <c r="HB209" s="300"/>
      <c r="HC209" s="300"/>
      <c r="HD209" s="300"/>
      <c r="HE209" s="300"/>
      <c r="HF209" s="300"/>
      <c r="HG209" s="300"/>
      <c r="HH209" s="300"/>
      <c r="HI209" s="300"/>
      <c r="HJ209" s="300"/>
      <c r="HK209" s="300"/>
      <c r="HL209" s="300"/>
      <c r="HM209" s="300"/>
      <c r="HN209" s="300"/>
      <c r="HO209" s="300"/>
      <c r="HP209" s="300"/>
      <c r="HQ209" s="300"/>
      <c r="HR209" s="300"/>
      <c r="HS209" s="300"/>
      <c r="HT209" s="300"/>
      <c r="HU209" s="300"/>
      <c r="HV209" s="300"/>
      <c r="HW209" s="300"/>
      <c r="HX209" s="300"/>
      <c r="HY209" s="300"/>
      <c r="HZ209" s="300"/>
      <c r="IA209" s="300"/>
      <c r="IB209" s="300"/>
      <c r="IC209" s="300"/>
      <c r="ID209" s="300"/>
      <c r="IE209" s="300"/>
      <c r="IF209" s="300"/>
      <c r="IG209" s="300"/>
      <c r="IH209" s="300"/>
      <c r="II209" s="300"/>
      <c r="IJ209" s="300"/>
    </row>
    <row r="210" spans="1:244" s="301" customFormat="1" ht="38.4" customHeight="1" x14ac:dyDescent="0.25">
      <c r="A210" s="296" t="s">
        <v>306</v>
      </c>
      <c r="B210" s="103" t="s">
        <v>352</v>
      </c>
      <c r="C210" s="9" t="s">
        <v>16</v>
      </c>
      <c r="D210" s="9">
        <v>1</v>
      </c>
      <c r="E210" s="13"/>
      <c r="F210" s="327">
        <f t="shared" si="21"/>
        <v>0</v>
      </c>
      <c r="G210" s="300"/>
      <c r="H210" s="300"/>
      <c r="I210" s="300"/>
      <c r="J210" s="300"/>
      <c r="K210" s="300"/>
      <c r="L210" s="300"/>
      <c r="M210" s="300"/>
      <c r="N210" s="300"/>
      <c r="O210" s="300"/>
      <c r="P210" s="300"/>
      <c r="Q210" s="300"/>
      <c r="R210" s="300"/>
      <c r="S210" s="300"/>
      <c r="T210" s="300"/>
      <c r="U210" s="300"/>
      <c r="V210" s="300"/>
      <c r="W210" s="300"/>
      <c r="X210" s="300"/>
      <c r="Y210" s="300"/>
      <c r="Z210" s="300"/>
      <c r="AA210" s="300"/>
      <c r="AB210" s="300"/>
      <c r="AC210" s="300"/>
      <c r="AD210" s="300"/>
      <c r="AE210" s="300"/>
      <c r="AF210" s="300"/>
      <c r="AG210" s="300"/>
      <c r="AH210" s="300"/>
      <c r="AI210" s="300"/>
      <c r="AJ210" s="300"/>
      <c r="AK210" s="300"/>
      <c r="AL210" s="300"/>
      <c r="AM210" s="300"/>
      <c r="AN210" s="300"/>
      <c r="AO210" s="300"/>
      <c r="AP210" s="300"/>
      <c r="AQ210" s="300"/>
      <c r="AR210" s="300"/>
      <c r="AS210" s="300"/>
      <c r="AT210" s="300"/>
      <c r="AU210" s="300"/>
      <c r="AV210" s="300"/>
      <c r="AW210" s="300"/>
      <c r="AX210" s="300"/>
      <c r="AY210" s="300"/>
      <c r="AZ210" s="300"/>
      <c r="BA210" s="300"/>
      <c r="BB210" s="300"/>
      <c r="BC210" s="300"/>
      <c r="BD210" s="300"/>
      <c r="BE210" s="300"/>
      <c r="BF210" s="300"/>
      <c r="BG210" s="300"/>
      <c r="BH210" s="300"/>
      <c r="BI210" s="300"/>
      <c r="BJ210" s="300"/>
      <c r="BK210" s="300"/>
      <c r="BL210" s="300"/>
      <c r="BM210" s="300"/>
      <c r="BN210" s="300"/>
      <c r="BO210" s="300"/>
      <c r="BP210" s="300"/>
      <c r="BQ210" s="300"/>
      <c r="BR210" s="300"/>
      <c r="BS210" s="300"/>
      <c r="BT210" s="300"/>
      <c r="BU210" s="300"/>
      <c r="BV210" s="300"/>
      <c r="BW210" s="300"/>
      <c r="BX210" s="300"/>
      <c r="BY210" s="300"/>
      <c r="BZ210" s="300"/>
      <c r="CA210" s="300"/>
      <c r="CB210" s="300"/>
      <c r="CC210" s="300"/>
      <c r="CD210" s="300"/>
      <c r="CE210" s="300"/>
      <c r="CF210" s="300"/>
      <c r="CG210" s="300"/>
      <c r="CH210" s="300"/>
      <c r="CI210" s="300"/>
      <c r="CJ210" s="300"/>
      <c r="CK210" s="300"/>
      <c r="CL210" s="300"/>
      <c r="CM210" s="300"/>
      <c r="CN210" s="300"/>
      <c r="CO210" s="300"/>
      <c r="CP210" s="300"/>
      <c r="CQ210" s="300"/>
      <c r="CR210" s="300"/>
      <c r="CS210" s="300"/>
      <c r="CT210" s="300"/>
      <c r="CU210" s="300"/>
      <c r="CV210" s="300"/>
      <c r="CW210" s="300"/>
      <c r="CX210" s="300"/>
      <c r="CY210" s="300"/>
      <c r="CZ210" s="300"/>
      <c r="DA210" s="300"/>
      <c r="DB210" s="300"/>
      <c r="DC210" s="300"/>
      <c r="DD210" s="300"/>
      <c r="DE210" s="300"/>
      <c r="DF210" s="300"/>
      <c r="DG210" s="300"/>
      <c r="DH210" s="300"/>
      <c r="DI210" s="300"/>
      <c r="DJ210" s="300"/>
      <c r="DK210" s="300"/>
      <c r="DL210" s="300"/>
      <c r="DM210" s="300"/>
      <c r="DN210" s="300"/>
      <c r="DO210" s="300"/>
      <c r="DP210" s="300"/>
      <c r="DQ210" s="300"/>
      <c r="DR210" s="300"/>
      <c r="DS210" s="300"/>
      <c r="DT210" s="300"/>
      <c r="DU210" s="300"/>
      <c r="DV210" s="300"/>
      <c r="DW210" s="300"/>
      <c r="DX210" s="300"/>
      <c r="DY210" s="300"/>
      <c r="DZ210" s="300"/>
      <c r="EA210" s="300"/>
      <c r="EB210" s="300"/>
      <c r="EC210" s="300"/>
      <c r="ED210" s="300"/>
      <c r="EE210" s="300"/>
      <c r="EF210" s="300"/>
      <c r="EG210" s="300"/>
      <c r="EH210" s="300"/>
      <c r="EI210" s="300"/>
      <c r="EJ210" s="300"/>
      <c r="EK210" s="300"/>
      <c r="EL210" s="300"/>
      <c r="EM210" s="300"/>
      <c r="EN210" s="300"/>
      <c r="EO210" s="300"/>
      <c r="EP210" s="300"/>
      <c r="EQ210" s="300"/>
      <c r="ER210" s="300"/>
      <c r="ES210" s="300"/>
      <c r="ET210" s="300"/>
      <c r="EU210" s="300"/>
      <c r="EV210" s="300"/>
      <c r="EW210" s="300"/>
      <c r="EX210" s="300"/>
      <c r="EY210" s="300"/>
      <c r="EZ210" s="300"/>
      <c r="FA210" s="300"/>
      <c r="FB210" s="300"/>
      <c r="FC210" s="300"/>
      <c r="FD210" s="300"/>
      <c r="FE210" s="300"/>
      <c r="FF210" s="300"/>
      <c r="FG210" s="300"/>
      <c r="FH210" s="300"/>
      <c r="FI210" s="300"/>
      <c r="FJ210" s="300"/>
      <c r="FK210" s="300"/>
      <c r="FL210" s="300"/>
      <c r="FM210" s="300"/>
      <c r="FN210" s="300"/>
      <c r="FO210" s="300"/>
      <c r="FP210" s="300"/>
      <c r="FQ210" s="300"/>
      <c r="FR210" s="300"/>
      <c r="FS210" s="300"/>
      <c r="FT210" s="300"/>
      <c r="FU210" s="300"/>
      <c r="FV210" s="300"/>
      <c r="FW210" s="300"/>
      <c r="FX210" s="300"/>
      <c r="FY210" s="300"/>
      <c r="FZ210" s="300"/>
      <c r="GA210" s="300"/>
      <c r="GB210" s="300"/>
      <c r="GC210" s="300"/>
      <c r="GD210" s="300"/>
      <c r="GE210" s="300"/>
      <c r="GF210" s="300"/>
      <c r="GG210" s="300"/>
      <c r="GH210" s="300"/>
      <c r="GI210" s="300"/>
      <c r="GJ210" s="300"/>
      <c r="GK210" s="300"/>
      <c r="GL210" s="300"/>
      <c r="GM210" s="300"/>
      <c r="GN210" s="300"/>
      <c r="GO210" s="300"/>
      <c r="GP210" s="300"/>
      <c r="GQ210" s="300"/>
      <c r="GR210" s="300"/>
      <c r="GS210" s="300"/>
      <c r="GT210" s="300"/>
      <c r="GU210" s="300"/>
      <c r="GV210" s="300"/>
      <c r="GW210" s="300"/>
      <c r="GX210" s="300"/>
      <c r="GY210" s="300"/>
      <c r="GZ210" s="300"/>
      <c r="HA210" s="300"/>
      <c r="HB210" s="300"/>
      <c r="HC210" s="300"/>
      <c r="HD210" s="300"/>
      <c r="HE210" s="300"/>
      <c r="HF210" s="300"/>
      <c r="HG210" s="300"/>
      <c r="HH210" s="300"/>
      <c r="HI210" s="300"/>
      <c r="HJ210" s="300"/>
      <c r="HK210" s="300"/>
      <c r="HL210" s="300"/>
      <c r="HM210" s="300"/>
      <c r="HN210" s="300"/>
      <c r="HO210" s="300"/>
      <c r="HP210" s="300"/>
      <c r="HQ210" s="300"/>
      <c r="HR210" s="300"/>
      <c r="HS210" s="300"/>
      <c r="HT210" s="300"/>
      <c r="HU210" s="300"/>
      <c r="HV210" s="300"/>
      <c r="HW210" s="300"/>
      <c r="HX210" s="300"/>
      <c r="HY210" s="300"/>
      <c r="HZ210" s="300"/>
      <c r="IA210" s="300"/>
      <c r="IB210" s="300"/>
      <c r="IC210" s="300"/>
      <c r="ID210" s="300"/>
      <c r="IE210" s="300"/>
      <c r="IF210" s="300"/>
      <c r="IG210" s="300"/>
      <c r="IH210" s="300"/>
      <c r="II210" s="300"/>
      <c r="IJ210" s="300"/>
    </row>
    <row r="211" spans="1:244" s="301" customFormat="1" ht="34.200000000000003" customHeight="1" x14ac:dyDescent="0.25">
      <c r="A211" s="296" t="s">
        <v>307</v>
      </c>
      <c r="B211" s="103" t="s">
        <v>290</v>
      </c>
      <c r="C211" s="9" t="s">
        <v>16</v>
      </c>
      <c r="D211" s="9">
        <v>3</v>
      </c>
      <c r="E211" s="13"/>
      <c r="F211" s="327">
        <f t="shared" si="21"/>
        <v>0</v>
      </c>
      <c r="G211" s="300"/>
      <c r="H211" s="300"/>
      <c r="I211" s="300"/>
      <c r="J211" s="300"/>
      <c r="K211" s="300"/>
      <c r="L211" s="300"/>
      <c r="M211" s="300"/>
      <c r="N211" s="300"/>
      <c r="O211" s="300"/>
      <c r="P211" s="300"/>
      <c r="Q211" s="300"/>
      <c r="R211" s="300"/>
      <c r="S211" s="300"/>
      <c r="T211" s="300"/>
      <c r="U211" s="300"/>
      <c r="V211" s="300"/>
      <c r="W211" s="300"/>
      <c r="X211" s="300"/>
      <c r="Y211" s="300"/>
      <c r="Z211" s="300"/>
      <c r="AA211" s="300"/>
      <c r="AB211" s="300"/>
      <c r="AC211" s="300"/>
      <c r="AD211" s="300"/>
      <c r="AE211" s="300"/>
      <c r="AF211" s="300"/>
      <c r="AG211" s="300"/>
      <c r="AH211" s="300"/>
      <c r="AI211" s="300"/>
      <c r="AJ211" s="300"/>
      <c r="AK211" s="300"/>
      <c r="AL211" s="300"/>
      <c r="AM211" s="300"/>
      <c r="AN211" s="300"/>
      <c r="AO211" s="300"/>
      <c r="AP211" s="300"/>
      <c r="AQ211" s="300"/>
      <c r="AR211" s="300"/>
      <c r="AS211" s="300"/>
      <c r="AT211" s="300"/>
      <c r="AU211" s="300"/>
      <c r="AV211" s="300"/>
      <c r="AW211" s="300"/>
      <c r="AX211" s="300"/>
      <c r="AY211" s="300"/>
      <c r="AZ211" s="300"/>
      <c r="BA211" s="300"/>
      <c r="BB211" s="300"/>
      <c r="BC211" s="300"/>
      <c r="BD211" s="300"/>
      <c r="BE211" s="300"/>
      <c r="BF211" s="300"/>
      <c r="BG211" s="300"/>
      <c r="BH211" s="300"/>
      <c r="BI211" s="300"/>
      <c r="BJ211" s="300"/>
      <c r="BK211" s="300"/>
      <c r="BL211" s="300"/>
      <c r="BM211" s="300"/>
      <c r="BN211" s="300"/>
      <c r="BO211" s="300"/>
      <c r="BP211" s="300"/>
      <c r="BQ211" s="300"/>
      <c r="BR211" s="300"/>
      <c r="BS211" s="300"/>
      <c r="BT211" s="300"/>
      <c r="BU211" s="300"/>
      <c r="BV211" s="300"/>
      <c r="BW211" s="300"/>
      <c r="BX211" s="300"/>
      <c r="BY211" s="300"/>
      <c r="BZ211" s="300"/>
      <c r="CA211" s="300"/>
      <c r="CB211" s="300"/>
      <c r="CC211" s="300"/>
      <c r="CD211" s="300"/>
      <c r="CE211" s="300"/>
      <c r="CF211" s="300"/>
      <c r="CG211" s="300"/>
      <c r="CH211" s="300"/>
      <c r="CI211" s="300"/>
      <c r="CJ211" s="300"/>
      <c r="CK211" s="300"/>
      <c r="CL211" s="300"/>
      <c r="CM211" s="300"/>
      <c r="CN211" s="300"/>
      <c r="CO211" s="300"/>
      <c r="CP211" s="300"/>
      <c r="CQ211" s="300"/>
      <c r="CR211" s="300"/>
      <c r="CS211" s="300"/>
      <c r="CT211" s="300"/>
      <c r="CU211" s="300"/>
      <c r="CV211" s="300"/>
      <c r="CW211" s="300"/>
      <c r="CX211" s="300"/>
      <c r="CY211" s="300"/>
      <c r="CZ211" s="300"/>
      <c r="DA211" s="300"/>
      <c r="DB211" s="300"/>
      <c r="DC211" s="300"/>
      <c r="DD211" s="300"/>
      <c r="DE211" s="300"/>
      <c r="DF211" s="300"/>
      <c r="DG211" s="300"/>
      <c r="DH211" s="300"/>
      <c r="DI211" s="300"/>
      <c r="DJ211" s="300"/>
      <c r="DK211" s="300"/>
      <c r="DL211" s="300"/>
      <c r="DM211" s="300"/>
      <c r="DN211" s="300"/>
      <c r="DO211" s="300"/>
      <c r="DP211" s="300"/>
      <c r="DQ211" s="300"/>
      <c r="DR211" s="300"/>
      <c r="DS211" s="300"/>
      <c r="DT211" s="300"/>
      <c r="DU211" s="300"/>
      <c r="DV211" s="300"/>
      <c r="DW211" s="300"/>
      <c r="DX211" s="300"/>
      <c r="DY211" s="300"/>
      <c r="DZ211" s="300"/>
      <c r="EA211" s="300"/>
      <c r="EB211" s="300"/>
      <c r="EC211" s="300"/>
      <c r="ED211" s="300"/>
      <c r="EE211" s="300"/>
      <c r="EF211" s="300"/>
      <c r="EG211" s="300"/>
      <c r="EH211" s="300"/>
      <c r="EI211" s="300"/>
      <c r="EJ211" s="300"/>
      <c r="EK211" s="300"/>
      <c r="EL211" s="300"/>
      <c r="EM211" s="300"/>
      <c r="EN211" s="300"/>
      <c r="EO211" s="300"/>
      <c r="EP211" s="300"/>
      <c r="EQ211" s="300"/>
      <c r="ER211" s="300"/>
      <c r="ES211" s="300"/>
      <c r="ET211" s="300"/>
      <c r="EU211" s="300"/>
      <c r="EV211" s="300"/>
      <c r="EW211" s="300"/>
      <c r="EX211" s="300"/>
      <c r="EY211" s="300"/>
      <c r="EZ211" s="300"/>
      <c r="FA211" s="300"/>
      <c r="FB211" s="300"/>
      <c r="FC211" s="300"/>
      <c r="FD211" s="300"/>
      <c r="FE211" s="300"/>
      <c r="FF211" s="300"/>
      <c r="FG211" s="300"/>
      <c r="FH211" s="300"/>
      <c r="FI211" s="300"/>
      <c r="FJ211" s="300"/>
      <c r="FK211" s="300"/>
      <c r="FL211" s="300"/>
      <c r="FM211" s="300"/>
      <c r="FN211" s="300"/>
      <c r="FO211" s="300"/>
      <c r="FP211" s="300"/>
      <c r="FQ211" s="300"/>
      <c r="FR211" s="300"/>
      <c r="FS211" s="300"/>
      <c r="FT211" s="300"/>
      <c r="FU211" s="300"/>
      <c r="FV211" s="300"/>
      <c r="FW211" s="300"/>
      <c r="FX211" s="300"/>
      <c r="FY211" s="300"/>
      <c r="FZ211" s="300"/>
      <c r="GA211" s="300"/>
      <c r="GB211" s="300"/>
      <c r="GC211" s="300"/>
      <c r="GD211" s="300"/>
      <c r="GE211" s="300"/>
      <c r="GF211" s="300"/>
      <c r="GG211" s="300"/>
      <c r="GH211" s="300"/>
      <c r="GI211" s="300"/>
      <c r="GJ211" s="300"/>
      <c r="GK211" s="300"/>
      <c r="GL211" s="300"/>
      <c r="GM211" s="300"/>
      <c r="GN211" s="300"/>
      <c r="GO211" s="300"/>
      <c r="GP211" s="300"/>
      <c r="GQ211" s="300"/>
      <c r="GR211" s="300"/>
      <c r="GS211" s="300"/>
      <c r="GT211" s="300"/>
      <c r="GU211" s="300"/>
      <c r="GV211" s="300"/>
      <c r="GW211" s="300"/>
      <c r="GX211" s="300"/>
      <c r="GY211" s="300"/>
      <c r="GZ211" s="300"/>
      <c r="HA211" s="300"/>
      <c r="HB211" s="300"/>
      <c r="HC211" s="300"/>
      <c r="HD211" s="300"/>
      <c r="HE211" s="300"/>
      <c r="HF211" s="300"/>
      <c r="HG211" s="300"/>
      <c r="HH211" s="300"/>
      <c r="HI211" s="300"/>
      <c r="HJ211" s="300"/>
      <c r="HK211" s="300"/>
      <c r="HL211" s="300"/>
      <c r="HM211" s="300"/>
      <c r="HN211" s="300"/>
      <c r="HO211" s="300"/>
      <c r="HP211" s="300"/>
      <c r="HQ211" s="300"/>
      <c r="HR211" s="300"/>
      <c r="HS211" s="300"/>
      <c r="HT211" s="300"/>
      <c r="HU211" s="300"/>
      <c r="HV211" s="300"/>
      <c r="HW211" s="300"/>
      <c r="HX211" s="300"/>
      <c r="HY211" s="300"/>
      <c r="HZ211" s="300"/>
      <c r="IA211" s="300"/>
      <c r="IB211" s="300"/>
      <c r="IC211" s="300"/>
      <c r="ID211" s="300"/>
      <c r="IE211" s="300"/>
      <c r="IF211" s="300"/>
      <c r="IG211" s="300"/>
      <c r="IH211" s="300"/>
      <c r="II211" s="300"/>
      <c r="IJ211" s="300"/>
    </row>
    <row r="212" spans="1:244" s="301" customFormat="1" ht="43.2" customHeight="1" x14ac:dyDescent="0.25">
      <c r="A212" s="296" t="s">
        <v>308</v>
      </c>
      <c r="B212" s="103" t="s">
        <v>261</v>
      </c>
      <c r="C212" s="9" t="s">
        <v>16</v>
      </c>
      <c r="D212" s="9">
        <v>2</v>
      </c>
      <c r="E212" s="13"/>
      <c r="F212" s="327">
        <f t="shared" si="21"/>
        <v>0</v>
      </c>
      <c r="G212" s="300"/>
      <c r="H212" s="300"/>
      <c r="I212" s="300"/>
      <c r="J212" s="300"/>
      <c r="K212" s="300"/>
      <c r="L212" s="300"/>
      <c r="M212" s="300"/>
      <c r="N212" s="300"/>
      <c r="O212" s="300"/>
      <c r="P212" s="300"/>
      <c r="Q212" s="300"/>
      <c r="R212" s="300"/>
      <c r="S212" s="300"/>
      <c r="T212" s="300"/>
      <c r="U212" s="300"/>
      <c r="V212" s="300"/>
      <c r="W212" s="300"/>
      <c r="X212" s="300"/>
      <c r="Y212" s="300"/>
      <c r="Z212" s="300"/>
      <c r="AA212" s="300"/>
      <c r="AB212" s="300"/>
      <c r="AC212" s="300"/>
      <c r="AD212" s="300"/>
      <c r="AE212" s="300"/>
      <c r="AF212" s="300"/>
      <c r="AG212" s="300"/>
      <c r="AH212" s="300"/>
      <c r="AI212" s="300"/>
      <c r="AJ212" s="300"/>
      <c r="AK212" s="300"/>
      <c r="AL212" s="300"/>
      <c r="AM212" s="300"/>
      <c r="AN212" s="300"/>
      <c r="AO212" s="300"/>
      <c r="AP212" s="300"/>
      <c r="AQ212" s="300"/>
      <c r="AR212" s="300"/>
      <c r="AS212" s="300"/>
      <c r="AT212" s="300"/>
      <c r="AU212" s="300"/>
      <c r="AV212" s="300"/>
      <c r="AW212" s="300"/>
      <c r="AX212" s="300"/>
      <c r="AY212" s="300"/>
      <c r="AZ212" s="300"/>
      <c r="BA212" s="300"/>
      <c r="BB212" s="300"/>
      <c r="BC212" s="300"/>
      <c r="BD212" s="300"/>
      <c r="BE212" s="300"/>
      <c r="BF212" s="300"/>
      <c r="BG212" s="300"/>
      <c r="BH212" s="300"/>
      <c r="BI212" s="300"/>
      <c r="BJ212" s="300"/>
      <c r="BK212" s="300"/>
      <c r="BL212" s="300"/>
      <c r="BM212" s="300"/>
      <c r="BN212" s="300"/>
      <c r="BO212" s="300"/>
      <c r="BP212" s="300"/>
      <c r="BQ212" s="300"/>
      <c r="BR212" s="300"/>
      <c r="BS212" s="300"/>
      <c r="BT212" s="300"/>
      <c r="BU212" s="300"/>
      <c r="BV212" s="300"/>
      <c r="BW212" s="300"/>
      <c r="BX212" s="300"/>
      <c r="BY212" s="300"/>
      <c r="BZ212" s="300"/>
      <c r="CA212" s="300"/>
      <c r="CB212" s="300"/>
      <c r="CC212" s="300"/>
      <c r="CD212" s="300"/>
      <c r="CE212" s="300"/>
      <c r="CF212" s="300"/>
      <c r="CG212" s="300"/>
      <c r="CH212" s="300"/>
      <c r="CI212" s="300"/>
      <c r="CJ212" s="300"/>
      <c r="CK212" s="300"/>
      <c r="CL212" s="300"/>
      <c r="CM212" s="300"/>
      <c r="CN212" s="300"/>
      <c r="CO212" s="300"/>
      <c r="CP212" s="300"/>
      <c r="CQ212" s="300"/>
      <c r="CR212" s="300"/>
      <c r="CS212" s="300"/>
      <c r="CT212" s="300"/>
      <c r="CU212" s="300"/>
      <c r="CV212" s="300"/>
      <c r="CW212" s="300"/>
      <c r="CX212" s="300"/>
      <c r="CY212" s="300"/>
      <c r="CZ212" s="300"/>
      <c r="DA212" s="300"/>
      <c r="DB212" s="300"/>
      <c r="DC212" s="300"/>
      <c r="DD212" s="300"/>
      <c r="DE212" s="300"/>
      <c r="DF212" s="300"/>
      <c r="DG212" s="300"/>
      <c r="DH212" s="300"/>
      <c r="DI212" s="300"/>
      <c r="DJ212" s="300"/>
      <c r="DK212" s="300"/>
      <c r="DL212" s="300"/>
      <c r="DM212" s="300"/>
      <c r="DN212" s="300"/>
      <c r="DO212" s="300"/>
      <c r="DP212" s="300"/>
      <c r="DQ212" s="300"/>
      <c r="DR212" s="300"/>
      <c r="DS212" s="300"/>
      <c r="DT212" s="300"/>
      <c r="DU212" s="300"/>
      <c r="DV212" s="300"/>
      <c r="DW212" s="300"/>
      <c r="DX212" s="300"/>
      <c r="DY212" s="300"/>
      <c r="DZ212" s="300"/>
      <c r="EA212" s="300"/>
      <c r="EB212" s="300"/>
      <c r="EC212" s="300"/>
      <c r="ED212" s="300"/>
      <c r="EE212" s="300"/>
      <c r="EF212" s="300"/>
      <c r="EG212" s="300"/>
      <c r="EH212" s="300"/>
      <c r="EI212" s="300"/>
      <c r="EJ212" s="300"/>
      <c r="EK212" s="300"/>
      <c r="EL212" s="300"/>
      <c r="EM212" s="300"/>
      <c r="EN212" s="300"/>
      <c r="EO212" s="300"/>
      <c r="EP212" s="300"/>
      <c r="EQ212" s="300"/>
      <c r="ER212" s="300"/>
      <c r="ES212" s="300"/>
      <c r="ET212" s="300"/>
      <c r="EU212" s="300"/>
      <c r="EV212" s="300"/>
      <c r="EW212" s="300"/>
      <c r="EX212" s="300"/>
      <c r="EY212" s="300"/>
      <c r="EZ212" s="300"/>
      <c r="FA212" s="300"/>
      <c r="FB212" s="300"/>
      <c r="FC212" s="300"/>
      <c r="FD212" s="300"/>
      <c r="FE212" s="300"/>
      <c r="FF212" s="300"/>
      <c r="FG212" s="300"/>
      <c r="FH212" s="300"/>
      <c r="FI212" s="300"/>
      <c r="FJ212" s="300"/>
      <c r="FK212" s="300"/>
      <c r="FL212" s="300"/>
      <c r="FM212" s="300"/>
      <c r="FN212" s="300"/>
      <c r="FO212" s="300"/>
      <c r="FP212" s="300"/>
      <c r="FQ212" s="300"/>
      <c r="FR212" s="300"/>
      <c r="FS212" s="300"/>
      <c r="FT212" s="300"/>
      <c r="FU212" s="300"/>
      <c r="FV212" s="300"/>
      <c r="FW212" s="300"/>
      <c r="FX212" s="300"/>
      <c r="FY212" s="300"/>
      <c r="FZ212" s="300"/>
      <c r="GA212" s="300"/>
      <c r="GB212" s="300"/>
      <c r="GC212" s="300"/>
      <c r="GD212" s="300"/>
      <c r="GE212" s="300"/>
      <c r="GF212" s="300"/>
      <c r="GG212" s="300"/>
      <c r="GH212" s="300"/>
      <c r="GI212" s="300"/>
      <c r="GJ212" s="300"/>
      <c r="GK212" s="300"/>
      <c r="GL212" s="300"/>
      <c r="GM212" s="300"/>
      <c r="GN212" s="300"/>
      <c r="GO212" s="300"/>
      <c r="GP212" s="300"/>
      <c r="GQ212" s="300"/>
      <c r="GR212" s="300"/>
      <c r="GS212" s="300"/>
      <c r="GT212" s="300"/>
      <c r="GU212" s="300"/>
      <c r="GV212" s="300"/>
      <c r="GW212" s="300"/>
      <c r="GX212" s="300"/>
      <c r="GY212" s="300"/>
      <c r="GZ212" s="300"/>
      <c r="HA212" s="300"/>
      <c r="HB212" s="300"/>
      <c r="HC212" s="300"/>
      <c r="HD212" s="300"/>
      <c r="HE212" s="300"/>
      <c r="HF212" s="300"/>
      <c r="HG212" s="300"/>
      <c r="HH212" s="300"/>
      <c r="HI212" s="300"/>
      <c r="HJ212" s="300"/>
      <c r="HK212" s="300"/>
      <c r="HL212" s="300"/>
      <c r="HM212" s="300"/>
      <c r="HN212" s="300"/>
      <c r="HO212" s="300"/>
      <c r="HP212" s="300"/>
      <c r="HQ212" s="300"/>
      <c r="HR212" s="300"/>
      <c r="HS212" s="300"/>
      <c r="HT212" s="300"/>
      <c r="HU212" s="300"/>
      <c r="HV212" s="300"/>
      <c r="HW212" s="300"/>
      <c r="HX212" s="300"/>
      <c r="HY212" s="300"/>
      <c r="HZ212" s="300"/>
      <c r="IA212" s="300"/>
      <c r="IB212" s="300"/>
      <c r="IC212" s="300"/>
      <c r="ID212" s="300"/>
      <c r="IE212" s="300"/>
      <c r="IF212" s="300"/>
      <c r="IG212" s="300"/>
      <c r="IH212" s="300"/>
      <c r="II212" s="300"/>
      <c r="IJ212" s="300"/>
    </row>
    <row r="213" spans="1:244" s="301" customFormat="1" ht="42.75" customHeight="1" x14ac:dyDescent="0.25">
      <c r="A213" s="296" t="s">
        <v>309</v>
      </c>
      <c r="B213" s="103" t="s">
        <v>262</v>
      </c>
      <c r="C213" s="9" t="s">
        <v>16</v>
      </c>
      <c r="D213" s="9">
        <v>5</v>
      </c>
      <c r="E213" s="13"/>
      <c r="F213" s="327">
        <f t="shared" si="21"/>
        <v>0</v>
      </c>
      <c r="G213" s="300"/>
      <c r="H213" s="300"/>
      <c r="I213" s="300"/>
      <c r="J213" s="300"/>
      <c r="K213" s="300"/>
      <c r="L213" s="300"/>
      <c r="M213" s="300"/>
      <c r="N213" s="300"/>
      <c r="O213" s="300"/>
      <c r="P213" s="300"/>
      <c r="Q213" s="300"/>
      <c r="R213" s="300"/>
      <c r="S213" s="300"/>
      <c r="T213" s="300"/>
      <c r="U213" s="300"/>
      <c r="V213" s="300"/>
      <c r="W213" s="300"/>
      <c r="X213" s="300"/>
      <c r="Y213" s="300"/>
      <c r="Z213" s="300"/>
      <c r="AA213" s="300"/>
      <c r="AB213" s="300"/>
      <c r="AC213" s="300"/>
      <c r="AD213" s="300"/>
      <c r="AE213" s="300"/>
      <c r="AF213" s="300"/>
      <c r="AG213" s="300"/>
      <c r="AH213" s="300"/>
      <c r="AI213" s="300"/>
      <c r="AJ213" s="300"/>
      <c r="AK213" s="300"/>
      <c r="AL213" s="300"/>
      <c r="AM213" s="300"/>
      <c r="AN213" s="300"/>
      <c r="AO213" s="300"/>
      <c r="AP213" s="300"/>
      <c r="AQ213" s="300"/>
      <c r="AR213" s="300"/>
      <c r="AS213" s="300"/>
      <c r="AT213" s="300"/>
      <c r="AU213" s="300"/>
      <c r="AV213" s="300"/>
      <c r="AW213" s="300"/>
      <c r="AX213" s="300"/>
      <c r="AY213" s="300"/>
      <c r="AZ213" s="300"/>
      <c r="BA213" s="300"/>
      <c r="BB213" s="300"/>
      <c r="BC213" s="300"/>
      <c r="BD213" s="300"/>
      <c r="BE213" s="300"/>
      <c r="BF213" s="300"/>
      <c r="BG213" s="300"/>
      <c r="BH213" s="300"/>
      <c r="BI213" s="300"/>
      <c r="BJ213" s="300"/>
      <c r="BK213" s="300"/>
      <c r="BL213" s="300"/>
      <c r="BM213" s="300"/>
      <c r="BN213" s="300"/>
      <c r="BO213" s="300"/>
      <c r="BP213" s="300"/>
      <c r="BQ213" s="300"/>
      <c r="BR213" s="300"/>
      <c r="BS213" s="300"/>
      <c r="BT213" s="300"/>
      <c r="BU213" s="300"/>
      <c r="BV213" s="300"/>
      <c r="BW213" s="300"/>
      <c r="BX213" s="300"/>
      <c r="BY213" s="300"/>
      <c r="BZ213" s="300"/>
      <c r="CA213" s="300"/>
      <c r="CB213" s="300"/>
      <c r="CC213" s="300"/>
      <c r="CD213" s="300"/>
      <c r="CE213" s="300"/>
      <c r="CF213" s="300"/>
      <c r="CG213" s="300"/>
      <c r="CH213" s="300"/>
      <c r="CI213" s="300"/>
      <c r="CJ213" s="300"/>
      <c r="CK213" s="300"/>
      <c r="CL213" s="300"/>
      <c r="CM213" s="300"/>
      <c r="CN213" s="300"/>
      <c r="CO213" s="300"/>
      <c r="CP213" s="300"/>
      <c r="CQ213" s="300"/>
      <c r="CR213" s="300"/>
      <c r="CS213" s="300"/>
      <c r="CT213" s="300"/>
      <c r="CU213" s="300"/>
      <c r="CV213" s="300"/>
      <c r="CW213" s="300"/>
      <c r="CX213" s="300"/>
      <c r="CY213" s="300"/>
      <c r="CZ213" s="300"/>
      <c r="DA213" s="300"/>
      <c r="DB213" s="300"/>
      <c r="DC213" s="300"/>
      <c r="DD213" s="300"/>
      <c r="DE213" s="300"/>
      <c r="DF213" s="300"/>
      <c r="DG213" s="300"/>
      <c r="DH213" s="300"/>
      <c r="DI213" s="300"/>
      <c r="DJ213" s="300"/>
      <c r="DK213" s="300"/>
      <c r="DL213" s="300"/>
      <c r="DM213" s="300"/>
      <c r="DN213" s="300"/>
      <c r="DO213" s="300"/>
      <c r="DP213" s="300"/>
      <c r="DQ213" s="300"/>
      <c r="DR213" s="300"/>
      <c r="DS213" s="300"/>
      <c r="DT213" s="300"/>
      <c r="DU213" s="300"/>
      <c r="DV213" s="300"/>
      <c r="DW213" s="300"/>
      <c r="DX213" s="300"/>
      <c r="DY213" s="300"/>
      <c r="DZ213" s="300"/>
      <c r="EA213" s="300"/>
      <c r="EB213" s="300"/>
      <c r="EC213" s="300"/>
      <c r="ED213" s="300"/>
      <c r="EE213" s="300"/>
      <c r="EF213" s="300"/>
      <c r="EG213" s="300"/>
      <c r="EH213" s="300"/>
      <c r="EI213" s="300"/>
      <c r="EJ213" s="300"/>
      <c r="EK213" s="300"/>
      <c r="EL213" s="300"/>
      <c r="EM213" s="300"/>
      <c r="EN213" s="300"/>
      <c r="EO213" s="300"/>
      <c r="EP213" s="300"/>
      <c r="EQ213" s="300"/>
      <c r="ER213" s="300"/>
      <c r="ES213" s="300"/>
      <c r="ET213" s="300"/>
      <c r="EU213" s="300"/>
      <c r="EV213" s="300"/>
      <c r="EW213" s="300"/>
      <c r="EX213" s="300"/>
      <c r="EY213" s="300"/>
      <c r="EZ213" s="300"/>
      <c r="FA213" s="300"/>
      <c r="FB213" s="300"/>
      <c r="FC213" s="300"/>
      <c r="FD213" s="300"/>
      <c r="FE213" s="300"/>
      <c r="FF213" s="300"/>
      <c r="FG213" s="300"/>
      <c r="FH213" s="300"/>
      <c r="FI213" s="300"/>
      <c r="FJ213" s="300"/>
      <c r="FK213" s="300"/>
      <c r="FL213" s="300"/>
      <c r="FM213" s="300"/>
      <c r="FN213" s="300"/>
      <c r="FO213" s="300"/>
      <c r="FP213" s="300"/>
      <c r="FQ213" s="300"/>
      <c r="FR213" s="300"/>
      <c r="FS213" s="300"/>
      <c r="FT213" s="300"/>
      <c r="FU213" s="300"/>
      <c r="FV213" s="300"/>
      <c r="FW213" s="300"/>
      <c r="FX213" s="300"/>
      <c r="FY213" s="300"/>
      <c r="FZ213" s="300"/>
      <c r="GA213" s="300"/>
      <c r="GB213" s="300"/>
      <c r="GC213" s="300"/>
      <c r="GD213" s="300"/>
      <c r="GE213" s="300"/>
      <c r="GF213" s="300"/>
      <c r="GG213" s="300"/>
      <c r="GH213" s="300"/>
      <c r="GI213" s="300"/>
      <c r="GJ213" s="300"/>
      <c r="GK213" s="300"/>
      <c r="GL213" s="300"/>
      <c r="GM213" s="300"/>
      <c r="GN213" s="300"/>
      <c r="GO213" s="300"/>
      <c r="GP213" s="300"/>
      <c r="GQ213" s="300"/>
      <c r="GR213" s="300"/>
      <c r="GS213" s="300"/>
      <c r="GT213" s="300"/>
      <c r="GU213" s="300"/>
      <c r="GV213" s="300"/>
      <c r="GW213" s="300"/>
      <c r="GX213" s="300"/>
      <c r="GY213" s="300"/>
      <c r="GZ213" s="300"/>
      <c r="HA213" s="300"/>
      <c r="HB213" s="300"/>
      <c r="HC213" s="300"/>
      <c r="HD213" s="300"/>
      <c r="HE213" s="300"/>
      <c r="HF213" s="300"/>
      <c r="HG213" s="300"/>
      <c r="HH213" s="300"/>
      <c r="HI213" s="300"/>
      <c r="HJ213" s="300"/>
      <c r="HK213" s="300"/>
      <c r="HL213" s="300"/>
      <c r="HM213" s="300"/>
      <c r="HN213" s="300"/>
      <c r="HO213" s="300"/>
      <c r="HP213" s="300"/>
      <c r="HQ213" s="300"/>
      <c r="HR213" s="300"/>
      <c r="HS213" s="300"/>
      <c r="HT213" s="300"/>
      <c r="HU213" s="300"/>
      <c r="HV213" s="300"/>
      <c r="HW213" s="300"/>
      <c r="HX213" s="300"/>
      <c r="HY213" s="300"/>
      <c r="HZ213" s="300"/>
      <c r="IA213" s="300"/>
      <c r="IB213" s="300"/>
      <c r="IC213" s="300"/>
      <c r="ID213" s="300"/>
      <c r="IE213" s="300"/>
      <c r="IF213" s="300"/>
      <c r="IG213" s="300"/>
      <c r="IH213" s="300"/>
      <c r="II213" s="300"/>
      <c r="IJ213" s="300"/>
    </row>
    <row r="214" spans="1:244" s="301" customFormat="1" ht="34.950000000000003" customHeight="1" x14ac:dyDescent="0.25">
      <c r="A214" s="296" t="s">
        <v>310</v>
      </c>
      <c r="B214" s="103" t="s">
        <v>263</v>
      </c>
      <c r="C214" s="9" t="s">
        <v>16</v>
      </c>
      <c r="D214" s="9">
        <v>4</v>
      </c>
      <c r="E214" s="13"/>
      <c r="F214" s="327">
        <f t="shared" si="21"/>
        <v>0</v>
      </c>
      <c r="G214" s="300"/>
      <c r="H214" s="300"/>
      <c r="I214" s="300"/>
      <c r="J214" s="300"/>
      <c r="K214" s="300"/>
      <c r="L214" s="300"/>
      <c r="M214" s="300"/>
      <c r="N214" s="300"/>
      <c r="O214" s="300"/>
      <c r="P214" s="300"/>
      <c r="Q214" s="300"/>
      <c r="R214" s="300"/>
      <c r="S214" s="300"/>
      <c r="T214" s="300"/>
      <c r="U214" s="300"/>
      <c r="V214" s="300"/>
      <c r="W214" s="300"/>
      <c r="X214" s="300"/>
      <c r="Y214" s="300"/>
      <c r="Z214" s="300"/>
      <c r="AA214" s="300"/>
      <c r="AB214" s="300"/>
      <c r="AC214" s="300"/>
      <c r="AD214" s="300"/>
      <c r="AE214" s="300"/>
      <c r="AF214" s="300"/>
      <c r="AG214" s="300"/>
      <c r="AH214" s="300"/>
      <c r="AI214" s="300"/>
      <c r="AJ214" s="300"/>
      <c r="AK214" s="300"/>
      <c r="AL214" s="300"/>
      <c r="AM214" s="300"/>
      <c r="AN214" s="300"/>
      <c r="AO214" s="300"/>
      <c r="AP214" s="300"/>
      <c r="AQ214" s="300"/>
      <c r="AR214" s="300"/>
      <c r="AS214" s="300"/>
      <c r="AT214" s="300"/>
      <c r="AU214" s="300"/>
      <c r="AV214" s="300"/>
      <c r="AW214" s="300"/>
      <c r="AX214" s="300"/>
      <c r="AY214" s="300"/>
      <c r="AZ214" s="300"/>
      <c r="BA214" s="300"/>
      <c r="BB214" s="300"/>
      <c r="BC214" s="300"/>
      <c r="BD214" s="300"/>
      <c r="BE214" s="300"/>
      <c r="BF214" s="300"/>
      <c r="BG214" s="300"/>
      <c r="BH214" s="300"/>
      <c r="BI214" s="300"/>
      <c r="BJ214" s="300"/>
      <c r="BK214" s="300"/>
      <c r="BL214" s="300"/>
      <c r="BM214" s="300"/>
      <c r="BN214" s="300"/>
      <c r="BO214" s="300"/>
      <c r="BP214" s="300"/>
      <c r="BQ214" s="300"/>
      <c r="BR214" s="300"/>
      <c r="BS214" s="300"/>
      <c r="BT214" s="300"/>
      <c r="BU214" s="300"/>
      <c r="BV214" s="300"/>
      <c r="BW214" s="300"/>
      <c r="BX214" s="300"/>
      <c r="BY214" s="300"/>
      <c r="BZ214" s="300"/>
      <c r="CA214" s="300"/>
      <c r="CB214" s="300"/>
      <c r="CC214" s="300"/>
      <c r="CD214" s="300"/>
      <c r="CE214" s="300"/>
      <c r="CF214" s="300"/>
      <c r="CG214" s="300"/>
      <c r="CH214" s="300"/>
      <c r="CI214" s="300"/>
      <c r="CJ214" s="300"/>
      <c r="CK214" s="300"/>
      <c r="CL214" s="300"/>
      <c r="CM214" s="300"/>
      <c r="CN214" s="300"/>
      <c r="CO214" s="300"/>
      <c r="CP214" s="300"/>
      <c r="CQ214" s="300"/>
      <c r="CR214" s="300"/>
      <c r="CS214" s="300"/>
      <c r="CT214" s="300"/>
      <c r="CU214" s="300"/>
      <c r="CV214" s="300"/>
      <c r="CW214" s="300"/>
      <c r="CX214" s="300"/>
      <c r="CY214" s="300"/>
      <c r="CZ214" s="300"/>
      <c r="DA214" s="300"/>
      <c r="DB214" s="300"/>
      <c r="DC214" s="300"/>
      <c r="DD214" s="300"/>
      <c r="DE214" s="300"/>
      <c r="DF214" s="300"/>
      <c r="DG214" s="300"/>
      <c r="DH214" s="300"/>
      <c r="DI214" s="300"/>
      <c r="DJ214" s="300"/>
      <c r="DK214" s="300"/>
      <c r="DL214" s="300"/>
      <c r="DM214" s="300"/>
      <c r="DN214" s="300"/>
      <c r="DO214" s="300"/>
      <c r="DP214" s="300"/>
      <c r="DQ214" s="300"/>
      <c r="DR214" s="300"/>
      <c r="DS214" s="300"/>
      <c r="DT214" s="300"/>
      <c r="DU214" s="300"/>
      <c r="DV214" s="300"/>
      <c r="DW214" s="300"/>
      <c r="DX214" s="300"/>
      <c r="DY214" s="300"/>
      <c r="DZ214" s="300"/>
      <c r="EA214" s="300"/>
      <c r="EB214" s="300"/>
      <c r="EC214" s="300"/>
      <c r="ED214" s="300"/>
      <c r="EE214" s="300"/>
      <c r="EF214" s="300"/>
      <c r="EG214" s="300"/>
      <c r="EH214" s="300"/>
      <c r="EI214" s="300"/>
      <c r="EJ214" s="300"/>
      <c r="EK214" s="300"/>
      <c r="EL214" s="300"/>
      <c r="EM214" s="300"/>
      <c r="EN214" s="300"/>
      <c r="EO214" s="300"/>
      <c r="EP214" s="300"/>
      <c r="EQ214" s="300"/>
      <c r="ER214" s="300"/>
      <c r="ES214" s="300"/>
      <c r="ET214" s="300"/>
      <c r="EU214" s="300"/>
      <c r="EV214" s="300"/>
      <c r="EW214" s="300"/>
      <c r="EX214" s="300"/>
      <c r="EY214" s="300"/>
      <c r="EZ214" s="300"/>
      <c r="FA214" s="300"/>
      <c r="FB214" s="300"/>
      <c r="FC214" s="300"/>
      <c r="FD214" s="300"/>
      <c r="FE214" s="300"/>
      <c r="FF214" s="300"/>
      <c r="FG214" s="300"/>
      <c r="FH214" s="300"/>
      <c r="FI214" s="300"/>
      <c r="FJ214" s="300"/>
      <c r="FK214" s="300"/>
      <c r="FL214" s="300"/>
      <c r="FM214" s="300"/>
      <c r="FN214" s="300"/>
      <c r="FO214" s="300"/>
      <c r="FP214" s="300"/>
      <c r="FQ214" s="300"/>
      <c r="FR214" s="300"/>
      <c r="FS214" s="300"/>
      <c r="FT214" s="300"/>
      <c r="FU214" s="300"/>
      <c r="FV214" s="300"/>
      <c r="FW214" s="300"/>
      <c r="FX214" s="300"/>
      <c r="FY214" s="300"/>
      <c r="FZ214" s="300"/>
      <c r="GA214" s="300"/>
      <c r="GB214" s="300"/>
      <c r="GC214" s="300"/>
      <c r="GD214" s="300"/>
      <c r="GE214" s="300"/>
      <c r="GF214" s="300"/>
      <c r="GG214" s="300"/>
      <c r="GH214" s="300"/>
      <c r="GI214" s="300"/>
      <c r="GJ214" s="300"/>
      <c r="GK214" s="300"/>
      <c r="GL214" s="300"/>
      <c r="GM214" s="300"/>
      <c r="GN214" s="300"/>
      <c r="GO214" s="300"/>
      <c r="GP214" s="300"/>
      <c r="GQ214" s="300"/>
      <c r="GR214" s="300"/>
      <c r="GS214" s="300"/>
      <c r="GT214" s="300"/>
      <c r="GU214" s="300"/>
      <c r="GV214" s="300"/>
      <c r="GW214" s="300"/>
      <c r="GX214" s="300"/>
      <c r="GY214" s="300"/>
      <c r="GZ214" s="300"/>
      <c r="HA214" s="300"/>
      <c r="HB214" s="300"/>
      <c r="HC214" s="300"/>
      <c r="HD214" s="300"/>
      <c r="HE214" s="300"/>
      <c r="HF214" s="300"/>
      <c r="HG214" s="300"/>
      <c r="HH214" s="300"/>
      <c r="HI214" s="300"/>
      <c r="HJ214" s="300"/>
      <c r="HK214" s="300"/>
      <c r="HL214" s="300"/>
      <c r="HM214" s="300"/>
      <c r="HN214" s="300"/>
      <c r="HO214" s="300"/>
      <c r="HP214" s="300"/>
      <c r="HQ214" s="300"/>
      <c r="HR214" s="300"/>
      <c r="HS214" s="300"/>
      <c r="HT214" s="300"/>
      <c r="HU214" s="300"/>
      <c r="HV214" s="300"/>
      <c r="HW214" s="300"/>
      <c r="HX214" s="300"/>
      <c r="HY214" s="300"/>
      <c r="HZ214" s="300"/>
      <c r="IA214" s="300"/>
      <c r="IB214" s="300"/>
      <c r="IC214" s="300"/>
      <c r="ID214" s="300"/>
      <c r="IE214" s="300"/>
      <c r="IF214" s="300"/>
      <c r="IG214" s="300"/>
      <c r="IH214" s="300"/>
      <c r="II214" s="300"/>
      <c r="IJ214" s="300"/>
    </row>
    <row r="215" spans="1:244" s="301" customFormat="1" ht="38.700000000000003" customHeight="1" x14ac:dyDescent="0.25">
      <c r="A215" s="296" t="s">
        <v>311</v>
      </c>
      <c r="B215" s="103" t="s">
        <v>264</v>
      </c>
      <c r="C215" s="9" t="s">
        <v>16</v>
      </c>
      <c r="D215" s="9">
        <v>28</v>
      </c>
      <c r="E215" s="13"/>
      <c r="F215" s="327">
        <f t="shared" si="21"/>
        <v>0</v>
      </c>
      <c r="G215" s="300"/>
      <c r="H215" s="300"/>
      <c r="I215" s="300"/>
      <c r="J215" s="300"/>
      <c r="K215" s="300"/>
      <c r="L215" s="300"/>
      <c r="M215" s="300"/>
      <c r="N215" s="300"/>
      <c r="O215" s="300"/>
      <c r="P215" s="300"/>
      <c r="Q215" s="300"/>
      <c r="R215" s="300"/>
      <c r="S215" s="300"/>
      <c r="T215" s="300"/>
      <c r="U215" s="300"/>
      <c r="V215" s="300"/>
      <c r="W215" s="300"/>
      <c r="X215" s="300"/>
      <c r="Y215" s="300"/>
      <c r="Z215" s="300"/>
      <c r="AA215" s="300"/>
      <c r="AB215" s="300"/>
      <c r="AC215" s="300"/>
      <c r="AD215" s="300"/>
      <c r="AE215" s="300"/>
      <c r="AF215" s="300"/>
      <c r="AG215" s="300"/>
      <c r="AH215" s="300"/>
      <c r="AI215" s="300"/>
      <c r="AJ215" s="300"/>
      <c r="AK215" s="300"/>
      <c r="AL215" s="300"/>
      <c r="AM215" s="300"/>
      <c r="AN215" s="300"/>
      <c r="AO215" s="300"/>
      <c r="AP215" s="300"/>
      <c r="AQ215" s="300"/>
      <c r="AR215" s="300"/>
      <c r="AS215" s="300"/>
      <c r="AT215" s="300"/>
      <c r="AU215" s="300"/>
      <c r="AV215" s="300"/>
      <c r="AW215" s="300"/>
      <c r="AX215" s="300"/>
      <c r="AY215" s="300"/>
      <c r="AZ215" s="300"/>
      <c r="BA215" s="300"/>
      <c r="BB215" s="300"/>
      <c r="BC215" s="300"/>
      <c r="BD215" s="300"/>
      <c r="BE215" s="300"/>
      <c r="BF215" s="300"/>
      <c r="BG215" s="300"/>
      <c r="BH215" s="300"/>
      <c r="BI215" s="300"/>
      <c r="BJ215" s="300"/>
      <c r="BK215" s="300"/>
      <c r="BL215" s="300"/>
      <c r="BM215" s="300"/>
      <c r="BN215" s="300"/>
      <c r="BO215" s="300"/>
      <c r="BP215" s="300"/>
      <c r="BQ215" s="300"/>
      <c r="BR215" s="300"/>
      <c r="BS215" s="300"/>
      <c r="BT215" s="300"/>
      <c r="BU215" s="300"/>
      <c r="BV215" s="300"/>
      <c r="BW215" s="300"/>
      <c r="BX215" s="300"/>
      <c r="BY215" s="300"/>
      <c r="BZ215" s="300"/>
      <c r="CA215" s="300"/>
      <c r="CB215" s="300"/>
      <c r="CC215" s="300"/>
      <c r="CD215" s="300"/>
      <c r="CE215" s="300"/>
      <c r="CF215" s="300"/>
      <c r="CG215" s="300"/>
      <c r="CH215" s="300"/>
      <c r="CI215" s="300"/>
      <c r="CJ215" s="300"/>
      <c r="CK215" s="300"/>
      <c r="CL215" s="300"/>
      <c r="CM215" s="300"/>
      <c r="CN215" s="300"/>
      <c r="CO215" s="300"/>
      <c r="CP215" s="300"/>
      <c r="CQ215" s="300"/>
      <c r="CR215" s="300"/>
      <c r="CS215" s="300"/>
      <c r="CT215" s="300"/>
      <c r="CU215" s="300"/>
      <c r="CV215" s="300"/>
      <c r="CW215" s="300"/>
      <c r="CX215" s="300"/>
      <c r="CY215" s="300"/>
      <c r="CZ215" s="300"/>
      <c r="DA215" s="300"/>
      <c r="DB215" s="300"/>
      <c r="DC215" s="300"/>
      <c r="DD215" s="300"/>
      <c r="DE215" s="300"/>
      <c r="DF215" s="300"/>
      <c r="DG215" s="300"/>
      <c r="DH215" s="300"/>
      <c r="DI215" s="300"/>
      <c r="DJ215" s="300"/>
      <c r="DK215" s="300"/>
      <c r="DL215" s="300"/>
      <c r="DM215" s="300"/>
      <c r="DN215" s="300"/>
      <c r="DO215" s="300"/>
      <c r="DP215" s="300"/>
      <c r="DQ215" s="300"/>
      <c r="DR215" s="300"/>
      <c r="DS215" s="300"/>
      <c r="DT215" s="300"/>
      <c r="DU215" s="300"/>
      <c r="DV215" s="300"/>
      <c r="DW215" s="300"/>
      <c r="DX215" s="300"/>
      <c r="DY215" s="300"/>
      <c r="DZ215" s="300"/>
      <c r="EA215" s="300"/>
      <c r="EB215" s="300"/>
      <c r="EC215" s="300"/>
      <c r="ED215" s="300"/>
      <c r="EE215" s="300"/>
      <c r="EF215" s="300"/>
      <c r="EG215" s="300"/>
      <c r="EH215" s="300"/>
      <c r="EI215" s="300"/>
      <c r="EJ215" s="300"/>
      <c r="EK215" s="300"/>
      <c r="EL215" s="300"/>
      <c r="EM215" s="300"/>
      <c r="EN215" s="300"/>
      <c r="EO215" s="300"/>
      <c r="EP215" s="300"/>
      <c r="EQ215" s="300"/>
      <c r="ER215" s="300"/>
      <c r="ES215" s="300"/>
      <c r="ET215" s="300"/>
      <c r="EU215" s="300"/>
      <c r="EV215" s="300"/>
      <c r="EW215" s="300"/>
      <c r="EX215" s="300"/>
      <c r="EY215" s="300"/>
      <c r="EZ215" s="300"/>
      <c r="FA215" s="300"/>
      <c r="FB215" s="300"/>
      <c r="FC215" s="300"/>
      <c r="FD215" s="300"/>
      <c r="FE215" s="300"/>
      <c r="FF215" s="300"/>
      <c r="FG215" s="300"/>
      <c r="FH215" s="300"/>
      <c r="FI215" s="300"/>
      <c r="FJ215" s="300"/>
      <c r="FK215" s="300"/>
      <c r="FL215" s="300"/>
      <c r="FM215" s="300"/>
      <c r="FN215" s="300"/>
      <c r="FO215" s="300"/>
      <c r="FP215" s="300"/>
      <c r="FQ215" s="300"/>
      <c r="FR215" s="300"/>
      <c r="FS215" s="300"/>
      <c r="FT215" s="300"/>
      <c r="FU215" s="300"/>
      <c r="FV215" s="300"/>
      <c r="FW215" s="300"/>
      <c r="FX215" s="300"/>
      <c r="FY215" s="300"/>
      <c r="FZ215" s="300"/>
      <c r="GA215" s="300"/>
      <c r="GB215" s="300"/>
      <c r="GC215" s="300"/>
      <c r="GD215" s="300"/>
      <c r="GE215" s="300"/>
      <c r="GF215" s="300"/>
      <c r="GG215" s="300"/>
      <c r="GH215" s="300"/>
      <c r="GI215" s="300"/>
      <c r="GJ215" s="300"/>
      <c r="GK215" s="300"/>
      <c r="GL215" s="300"/>
      <c r="GM215" s="300"/>
      <c r="GN215" s="300"/>
      <c r="GO215" s="300"/>
      <c r="GP215" s="300"/>
      <c r="GQ215" s="300"/>
      <c r="GR215" s="300"/>
      <c r="GS215" s="300"/>
      <c r="GT215" s="300"/>
      <c r="GU215" s="300"/>
      <c r="GV215" s="300"/>
      <c r="GW215" s="300"/>
      <c r="GX215" s="300"/>
      <c r="GY215" s="300"/>
      <c r="GZ215" s="300"/>
      <c r="HA215" s="300"/>
      <c r="HB215" s="300"/>
      <c r="HC215" s="300"/>
      <c r="HD215" s="300"/>
      <c r="HE215" s="300"/>
      <c r="HF215" s="300"/>
      <c r="HG215" s="300"/>
      <c r="HH215" s="300"/>
      <c r="HI215" s="300"/>
      <c r="HJ215" s="300"/>
      <c r="HK215" s="300"/>
      <c r="HL215" s="300"/>
      <c r="HM215" s="300"/>
      <c r="HN215" s="300"/>
      <c r="HO215" s="300"/>
      <c r="HP215" s="300"/>
      <c r="HQ215" s="300"/>
      <c r="HR215" s="300"/>
      <c r="HS215" s="300"/>
      <c r="HT215" s="300"/>
      <c r="HU215" s="300"/>
      <c r="HV215" s="300"/>
      <c r="HW215" s="300"/>
      <c r="HX215" s="300"/>
      <c r="HY215" s="300"/>
      <c r="HZ215" s="300"/>
      <c r="IA215" s="300"/>
      <c r="IB215" s="300"/>
      <c r="IC215" s="300"/>
      <c r="ID215" s="300"/>
      <c r="IE215" s="300"/>
      <c r="IF215" s="300"/>
      <c r="IG215" s="300"/>
      <c r="IH215" s="300"/>
      <c r="II215" s="300"/>
      <c r="IJ215" s="300"/>
    </row>
    <row r="216" spans="1:244" s="301" customFormat="1" ht="41.25" customHeight="1" x14ac:dyDescent="0.25">
      <c r="A216" s="296" t="s">
        <v>312</v>
      </c>
      <c r="B216" s="103" t="s">
        <v>265</v>
      </c>
      <c r="C216" s="9" t="s">
        <v>16</v>
      </c>
      <c r="D216" s="9">
        <v>2</v>
      </c>
      <c r="E216" s="13"/>
      <c r="F216" s="327">
        <f t="shared" si="21"/>
        <v>0</v>
      </c>
      <c r="G216" s="300"/>
      <c r="H216" s="300"/>
      <c r="I216" s="300"/>
      <c r="J216" s="300"/>
      <c r="K216" s="300"/>
      <c r="L216" s="300"/>
      <c r="M216" s="300"/>
      <c r="N216" s="300"/>
      <c r="O216" s="300"/>
      <c r="P216" s="300"/>
      <c r="Q216" s="300"/>
      <c r="R216" s="300"/>
      <c r="S216" s="300"/>
      <c r="T216" s="300"/>
      <c r="U216" s="300"/>
      <c r="V216" s="300"/>
      <c r="W216" s="300"/>
      <c r="X216" s="300"/>
      <c r="Y216" s="300"/>
      <c r="Z216" s="300"/>
      <c r="AA216" s="300"/>
      <c r="AB216" s="300"/>
      <c r="AC216" s="300"/>
      <c r="AD216" s="300"/>
      <c r="AE216" s="300"/>
      <c r="AF216" s="300"/>
      <c r="AG216" s="300"/>
      <c r="AH216" s="300"/>
      <c r="AI216" s="300"/>
      <c r="AJ216" s="300"/>
      <c r="AK216" s="300"/>
      <c r="AL216" s="300"/>
      <c r="AM216" s="300"/>
      <c r="AN216" s="300"/>
      <c r="AO216" s="300"/>
      <c r="AP216" s="300"/>
      <c r="AQ216" s="300"/>
      <c r="AR216" s="300"/>
      <c r="AS216" s="300"/>
      <c r="AT216" s="300"/>
      <c r="AU216" s="300"/>
      <c r="AV216" s="300"/>
      <c r="AW216" s="300"/>
      <c r="AX216" s="300"/>
      <c r="AY216" s="300"/>
      <c r="AZ216" s="300"/>
      <c r="BA216" s="300"/>
      <c r="BB216" s="300"/>
      <c r="BC216" s="300"/>
      <c r="BD216" s="300"/>
      <c r="BE216" s="300"/>
      <c r="BF216" s="300"/>
      <c r="BG216" s="300"/>
      <c r="BH216" s="300"/>
      <c r="BI216" s="300"/>
      <c r="BJ216" s="300"/>
      <c r="BK216" s="300"/>
      <c r="BL216" s="300"/>
      <c r="BM216" s="300"/>
      <c r="BN216" s="300"/>
      <c r="BO216" s="300"/>
      <c r="BP216" s="300"/>
      <c r="BQ216" s="300"/>
      <c r="BR216" s="300"/>
      <c r="BS216" s="300"/>
      <c r="BT216" s="300"/>
      <c r="BU216" s="300"/>
      <c r="BV216" s="300"/>
      <c r="BW216" s="300"/>
      <c r="BX216" s="300"/>
      <c r="BY216" s="300"/>
      <c r="BZ216" s="300"/>
      <c r="CA216" s="300"/>
      <c r="CB216" s="300"/>
      <c r="CC216" s="300"/>
      <c r="CD216" s="300"/>
      <c r="CE216" s="300"/>
      <c r="CF216" s="300"/>
      <c r="CG216" s="300"/>
      <c r="CH216" s="300"/>
      <c r="CI216" s="300"/>
      <c r="CJ216" s="300"/>
      <c r="CK216" s="300"/>
      <c r="CL216" s="300"/>
      <c r="CM216" s="300"/>
      <c r="CN216" s="300"/>
      <c r="CO216" s="300"/>
      <c r="CP216" s="300"/>
      <c r="CQ216" s="300"/>
      <c r="CR216" s="300"/>
      <c r="CS216" s="300"/>
      <c r="CT216" s="300"/>
      <c r="CU216" s="300"/>
      <c r="CV216" s="300"/>
      <c r="CW216" s="300"/>
      <c r="CX216" s="300"/>
      <c r="CY216" s="300"/>
      <c r="CZ216" s="300"/>
      <c r="DA216" s="300"/>
      <c r="DB216" s="300"/>
      <c r="DC216" s="300"/>
      <c r="DD216" s="300"/>
      <c r="DE216" s="300"/>
      <c r="DF216" s="300"/>
      <c r="DG216" s="300"/>
      <c r="DH216" s="300"/>
      <c r="DI216" s="300"/>
      <c r="DJ216" s="300"/>
      <c r="DK216" s="300"/>
      <c r="DL216" s="300"/>
      <c r="DM216" s="300"/>
      <c r="DN216" s="300"/>
      <c r="DO216" s="300"/>
      <c r="DP216" s="300"/>
      <c r="DQ216" s="300"/>
      <c r="DR216" s="300"/>
      <c r="DS216" s="300"/>
      <c r="DT216" s="300"/>
      <c r="DU216" s="300"/>
      <c r="DV216" s="300"/>
      <c r="DW216" s="300"/>
      <c r="DX216" s="300"/>
      <c r="DY216" s="300"/>
      <c r="DZ216" s="300"/>
      <c r="EA216" s="300"/>
      <c r="EB216" s="300"/>
      <c r="EC216" s="300"/>
      <c r="ED216" s="300"/>
      <c r="EE216" s="300"/>
      <c r="EF216" s="300"/>
      <c r="EG216" s="300"/>
      <c r="EH216" s="300"/>
      <c r="EI216" s="300"/>
      <c r="EJ216" s="300"/>
      <c r="EK216" s="300"/>
      <c r="EL216" s="300"/>
      <c r="EM216" s="300"/>
      <c r="EN216" s="300"/>
      <c r="EO216" s="300"/>
      <c r="EP216" s="300"/>
      <c r="EQ216" s="300"/>
      <c r="ER216" s="300"/>
      <c r="ES216" s="300"/>
      <c r="ET216" s="300"/>
      <c r="EU216" s="300"/>
      <c r="EV216" s="300"/>
      <c r="EW216" s="300"/>
      <c r="EX216" s="300"/>
      <c r="EY216" s="300"/>
      <c r="EZ216" s="300"/>
      <c r="FA216" s="300"/>
      <c r="FB216" s="300"/>
      <c r="FC216" s="300"/>
      <c r="FD216" s="300"/>
      <c r="FE216" s="300"/>
      <c r="FF216" s="300"/>
      <c r="FG216" s="300"/>
      <c r="FH216" s="300"/>
      <c r="FI216" s="300"/>
      <c r="FJ216" s="300"/>
      <c r="FK216" s="300"/>
      <c r="FL216" s="300"/>
      <c r="FM216" s="300"/>
      <c r="FN216" s="300"/>
      <c r="FO216" s="300"/>
      <c r="FP216" s="300"/>
      <c r="FQ216" s="300"/>
      <c r="FR216" s="300"/>
      <c r="FS216" s="300"/>
      <c r="FT216" s="300"/>
      <c r="FU216" s="300"/>
      <c r="FV216" s="300"/>
      <c r="FW216" s="300"/>
      <c r="FX216" s="300"/>
      <c r="FY216" s="300"/>
      <c r="FZ216" s="300"/>
      <c r="GA216" s="300"/>
      <c r="GB216" s="300"/>
      <c r="GC216" s="300"/>
      <c r="GD216" s="300"/>
      <c r="GE216" s="300"/>
      <c r="GF216" s="300"/>
      <c r="GG216" s="300"/>
      <c r="GH216" s="300"/>
      <c r="GI216" s="300"/>
      <c r="GJ216" s="300"/>
      <c r="GK216" s="300"/>
      <c r="GL216" s="300"/>
      <c r="GM216" s="300"/>
      <c r="GN216" s="300"/>
      <c r="GO216" s="300"/>
      <c r="GP216" s="300"/>
      <c r="GQ216" s="300"/>
      <c r="GR216" s="300"/>
      <c r="GS216" s="300"/>
      <c r="GT216" s="300"/>
      <c r="GU216" s="300"/>
      <c r="GV216" s="300"/>
      <c r="GW216" s="300"/>
      <c r="GX216" s="300"/>
      <c r="GY216" s="300"/>
      <c r="GZ216" s="300"/>
      <c r="HA216" s="300"/>
      <c r="HB216" s="300"/>
      <c r="HC216" s="300"/>
      <c r="HD216" s="300"/>
      <c r="HE216" s="300"/>
      <c r="HF216" s="300"/>
      <c r="HG216" s="300"/>
      <c r="HH216" s="300"/>
      <c r="HI216" s="300"/>
      <c r="HJ216" s="300"/>
      <c r="HK216" s="300"/>
      <c r="HL216" s="300"/>
      <c r="HM216" s="300"/>
      <c r="HN216" s="300"/>
      <c r="HO216" s="300"/>
      <c r="HP216" s="300"/>
      <c r="HQ216" s="300"/>
      <c r="HR216" s="300"/>
      <c r="HS216" s="300"/>
      <c r="HT216" s="300"/>
      <c r="HU216" s="300"/>
      <c r="HV216" s="300"/>
      <c r="HW216" s="300"/>
      <c r="HX216" s="300"/>
      <c r="HY216" s="300"/>
      <c r="HZ216" s="300"/>
      <c r="IA216" s="300"/>
      <c r="IB216" s="300"/>
      <c r="IC216" s="300"/>
      <c r="ID216" s="300"/>
      <c r="IE216" s="300"/>
      <c r="IF216" s="300"/>
      <c r="IG216" s="300"/>
      <c r="IH216" s="300"/>
      <c r="II216" s="300"/>
      <c r="IJ216" s="300"/>
    </row>
    <row r="217" spans="1:244" s="17" customFormat="1" x14ac:dyDescent="0.25">
      <c r="A217" s="67"/>
      <c r="B217" s="96" t="s">
        <v>313</v>
      </c>
      <c r="C217" s="10"/>
      <c r="D217" s="9"/>
      <c r="E217" s="11"/>
      <c r="F217" s="332">
        <f>SUM(F209:F216)</f>
        <v>0</v>
      </c>
      <c r="G217" s="259"/>
      <c r="H217" s="25"/>
      <c r="I217" s="72"/>
    </row>
    <row r="218" spans="1:244" s="17" customFormat="1" ht="15.6" x14ac:dyDescent="0.25">
      <c r="A218" s="67"/>
      <c r="B218" s="96"/>
      <c r="C218" s="289"/>
      <c r="D218" s="70"/>
      <c r="E218" s="290"/>
      <c r="F218" s="91"/>
      <c r="G218" s="300"/>
      <c r="H218" s="300"/>
      <c r="I218" s="300"/>
      <c r="J218" s="300"/>
      <c r="K218" s="300"/>
      <c r="L218" s="300"/>
      <c r="M218" s="300"/>
      <c r="N218" s="300"/>
      <c r="O218" s="300"/>
      <c r="P218" s="300"/>
      <c r="Q218" s="300"/>
      <c r="R218" s="300"/>
      <c r="S218" s="300"/>
      <c r="T218" s="300"/>
      <c r="U218" s="300"/>
      <c r="V218" s="300"/>
      <c r="W218" s="300"/>
      <c r="X218" s="300"/>
      <c r="Y218" s="300"/>
      <c r="Z218" s="300"/>
      <c r="AA218" s="300"/>
      <c r="AB218" s="300"/>
      <c r="AC218" s="300"/>
      <c r="AD218" s="300"/>
      <c r="AE218" s="300"/>
      <c r="AF218" s="300"/>
      <c r="AG218" s="300"/>
      <c r="AH218" s="300"/>
      <c r="AI218" s="300"/>
      <c r="AJ218" s="300"/>
      <c r="AK218" s="300"/>
      <c r="AL218" s="300"/>
      <c r="AM218" s="300"/>
      <c r="AN218" s="300"/>
      <c r="AO218" s="300"/>
      <c r="AP218" s="300"/>
      <c r="AQ218" s="300"/>
      <c r="AR218" s="300"/>
    </row>
    <row r="219" spans="1:244" s="17" customFormat="1" x14ac:dyDescent="0.25">
      <c r="A219" s="285" t="s">
        <v>270</v>
      </c>
      <c r="B219" s="55" t="s">
        <v>318</v>
      </c>
      <c r="C219" s="70"/>
      <c r="D219" s="70"/>
      <c r="E219" s="68"/>
      <c r="F219" s="15"/>
      <c r="G219" s="259"/>
      <c r="H219" s="25"/>
      <c r="I219" s="72"/>
      <c r="T219" s="259"/>
      <c r="U219" s="25"/>
      <c r="V219" s="72"/>
      <c r="AG219" s="259"/>
      <c r="AH219" s="25"/>
      <c r="AI219" s="72"/>
    </row>
    <row r="220" spans="1:244" s="298" customFormat="1" ht="52.8" x14ac:dyDescent="0.25">
      <c r="A220" s="299" t="s">
        <v>315</v>
      </c>
      <c r="B220" s="103" t="s">
        <v>259</v>
      </c>
      <c r="C220" s="9" t="s">
        <v>16</v>
      </c>
      <c r="D220" s="9">
        <v>1</v>
      </c>
      <c r="E220" s="13"/>
      <c r="F220" s="327">
        <f t="shared" ref="F220:F221" si="22">D220*E220</f>
        <v>0</v>
      </c>
      <c r="G220" s="300"/>
      <c r="H220" s="300"/>
      <c r="I220" s="300"/>
      <c r="J220" s="300"/>
      <c r="K220" s="300"/>
      <c r="L220" s="300"/>
      <c r="M220" s="300"/>
      <c r="N220" s="300"/>
      <c r="O220" s="300"/>
      <c r="P220" s="300"/>
      <c r="Q220" s="300"/>
      <c r="R220" s="300"/>
      <c r="S220" s="300"/>
      <c r="T220" s="300"/>
      <c r="U220" s="300"/>
      <c r="V220" s="300"/>
      <c r="W220" s="300"/>
      <c r="X220" s="300"/>
      <c r="Y220" s="300"/>
      <c r="Z220" s="300"/>
      <c r="AA220" s="300"/>
      <c r="AB220" s="300"/>
      <c r="AC220" s="300"/>
      <c r="AD220" s="300"/>
      <c r="AE220" s="300"/>
      <c r="AF220" s="300"/>
      <c r="AG220" s="300"/>
      <c r="AH220" s="300"/>
      <c r="AI220" s="300"/>
      <c r="AJ220" s="300"/>
      <c r="AK220" s="300"/>
      <c r="AL220" s="300"/>
      <c r="AM220" s="300"/>
      <c r="AN220" s="300"/>
      <c r="AO220" s="300"/>
      <c r="AP220" s="300"/>
      <c r="AQ220" s="300"/>
      <c r="AR220" s="300"/>
      <c r="AS220" s="297"/>
      <c r="AT220" s="297"/>
      <c r="AU220" s="297"/>
      <c r="AV220" s="297"/>
      <c r="AW220" s="297"/>
      <c r="AX220" s="297"/>
      <c r="AY220" s="297"/>
      <c r="AZ220" s="297"/>
      <c r="BA220" s="297"/>
      <c r="BB220" s="297"/>
      <c r="BC220" s="297"/>
      <c r="BD220" s="297"/>
      <c r="BE220" s="297"/>
      <c r="BF220" s="297"/>
      <c r="BG220" s="297"/>
      <c r="BH220" s="297"/>
      <c r="BI220" s="297"/>
      <c r="BJ220" s="297"/>
      <c r="BK220" s="297"/>
      <c r="BL220" s="297"/>
      <c r="BM220" s="297"/>
      <c r="BN220" s="297"/>
      <c r="BO220" s="297"/>
      <c r="BP220" s="297"/>
      <c r="BQ220" s="297"/>
      <c r="BR220" s="297"/>
      <c r="BS220" s="297"/>
      <c r="BT220" s="297"/>
      <c r="BU220" s="297"/>
      <c r="BV220" s="297"/>
      <c r="BW220" s="297"/>
      <c r="BX220" s="297"/>
      <c r="BY220" s="297"/>
      <c r="BZ220" s="297"/>
      <c r="CA220" s="297"/>
      <c r="CB220" s="297"/>
      <c r="CC220" s="297"/>
      <c r="CD220" s="297"/>
      <c r="CE220" s="297"/>
      <c r="CF220" s="297"/>
      <c r="CG220" s="297"/>
      <c r="CH220" s="297"/>
      <c r="CI220" s="297"/>
      <c r="CJ220" s="297"/>
      <c r="CK220" s="297"/>
      <c r="CL220" s="297"/>
      <c r="CM220" s="297"/>
      <c r="CN220" s="297"/>
      <c r="CO220" s="297"/>
      <c r="CP220" s="297"/>
      <c r="CQ220" s="297"/>
      <c r="CR220" s="297"/>
      <c r="CS220" s="297"/>
      <c r="CT220" s="297"/>
      <c r="CU220" s="297"/>
      <c r="CV220" s="297"/>
      <c r="CW220" s="297"/>
      <c r="CX220" s="297"/>
      <c r="CY220" s="297"/>
      <c r="CZ220" s="297"/>
      <c r="DA220" s="297"/>
      <c r="DB220" s="297"/>
      <c r="DC220" s="297"/>
      <c r="DD220" s="297"/>
      <c r="DE220" s="297"/>
      <c r="DF220" s="297"/>
      <c r="DG220" s="297"/>
      <c r="DH220" s="297"/>
      <c r="DI220" s="297"/>
      <c r="DJ220" s="297"/>
      <c r="DK220" s="297"/>
      <c r="DL220" s="297"/>
      <c r="DM220" s="297"/>
      <c r="DN220" s="297"/>
      <c r="DO220" s="297"/>
      <c r="DP220" s="297"/>
      <c r="DQ220" s="297"/>
      <c r="DR220" s="297"/>
      <c r="DS220" s="297"/>
      <c r="DT220" s="297"/>
      <c r="DU220" s="297"/>
      <c r="DV220" s="297"/>
      <c r="DW220" s="297"/>
      <c r="DX220" s="297"/>
      <c r="DY220" s="297"/>
      <c r="DZ220" s="297"/>
      <c r="EA220" s="297"/>
      <c r="EB220" s="297"/>
      <c r="EC220" s="297"/>
      <c r="ED220" s="297"/>
      <c r="EE220" s="297"/>
      <c r="EF220" s="297"/>
      <c r="EG220" s="297"/>
      <c r="EH220" s="297"/>
      <c r="EI220" s="297"/>
      <c r="EJ220" s="297"/>
      <c r="EK220" s="297"/>
      <c r="EL220" s="297"/>
      <c r="EM220" s="297"/>
      <c r="EN220" s="297"/>
      <c r="EO220" s="297"/>
      <c r="EP220" s="297"/>
      <c r="EQ220" s="297"/>
      <c r="ER220" s="297"/>
      <c r="ES220" s="297"/>
      <c r="ET220" s="297"/>
      <c r="EU220" s="297"/>
      <c r="EV220" s="297"/>
      <c r="EW220" s="297"/>
      <c r="EX220" s="297"/>
      <c r="EY220" s="297"/>
      <c r="EZ220" s="297"/>
      <c r="FA220" s="297"/>
      <c r="FB220" s="297"/>
      <c r="FC220" s="297"/>
      <c r="FD220" s="297"/>
      <c r="FE220" s="297"/>
      <c r="FF220" s="297"/>
      <c r="FG220" s="297"/>
      <c r="FH220" s="297"/>
      <c r="FI220" s="297"/>
      <c r="FJ220" s="297"/>
      <c r="FK220" s="297"/>
      <c r="FL220" s="297"/>
      <c r="FM220" s="297"/>
      <c r="FN220" s="297"/>
      <c r="FO220" s="297"/>
      <c r="FP220" s="297"/>
      <c r="FQ220" s="297"/>
      <c r="FR220" s="297"/>
      <c r="FS220" s="297"/>
      <c r="FT220" s="297"/>
      <c r="FU220" s="297"/>
      <c r="FV220" s="297"/>
      <c r="FW220" s="297"/>
      <c r="FX220" s="297"/>
      <c r="FY220" s="297"/>
      <c r="FZ220" s="297"/>
      <c r="GA220" s="297"/>
      <c r="GB220" s="297"/>
      <c r="GC220" s="297"/>
      <c r="GD220" s="297"/>
      <c r="GE220" s="297"/>
      <c r="GF220" s="297"/>
      <c r="GG220" s="297"/>
      <c r="GH220" s="297"/>
      <c r="GI220" s="297"/>
      <c r="GJ220" s="297"/>
      <c r="GK220" s="297"/>
      <c r="GL220" s="297"/>
      <c r="GM220" s="297"/>
      <c r="GN220" s="297"/>
      <c r="GO220" s="297"/>
      <c r="GP220" s="297"/>
      <c r="GQ220" s="297"/>
      <c r="GR220" s="297"/>
      <c r="GS220" s="297"/>
      <c r="GT220" s="297"/>
      <c r="GU220" s="297"/>
      <c r="GV220" s="297"/>
      <c r="GW220" s="297"/>
      <c r="GX220" s="297"/>
      <c r="GY220" s="297"/>
      <c r="GZ220" s="297"/>
      <c r="HA220" s="297"/>
      <c r="HB220" s="297"/>
      <c r="HC220" s="297"/>
      <c r="HD220" s="297"/>
      <c r="HE220" s="297"/>
      <c r="HF220" s="297"/>
      <c r="HG220" s="297"/>
      <c r="HH220" s="297"/>
      <c r="HI220" s="297"/>
      <c r="HJ220" s="297"/>
      <c r="HK220" s="297"/>
      <c r="HL220" s="297"/>
      <c r="HM220" s="297"/>
      <c r="HN220" s="297"/>
      <c r="HO220" s="297"/>
      <c r="HP220" s="297"/>
      <c r="HQ220" s="297"/>
      <c r="HR220" s="297"/>
      <c r="HS220" s="297"/>
      <c r="HT220" s="297"/>
      <c r="HU220" s="297"/>
      <c r="HV220" s="297"/>
      <c r="HW220" s="297"/>
      <c r="HX220" s="297"/>
      <c r="HY220" s="297"/>
      <c r="HZ220" s="297"/>
      <c r="IA220" s="297"/>
      <c r="IB220" s="297"/>
      <c r="IC220" s="297"/>
      <c r="ID220" s="297"/>
      <c r="IE220" s="297"/>
      <c r="IF220" s="297"/>
      <c r="IG220" s="297"/>
      <c r="IH220" s="297"/>
      <c r="II220" s="297"/>
      <c r="IJ220" s="297"/>
    </row>
    <row r="221" spans="1:244" s="298" customFormat="1" ht="39.6" x14ac:dyDescent="0.25">
      <c r="A221" s="299" t="s">
        <v>316</v>
      </c>
      <c r="B221" s="103" t="s">
        <v>260</v>
      </c>
      <c r="C221" s="9" t="s">
        <v>16</v>
      </c>
      <c r="D221" s="9">
        <v>1</v>
      </c>
      <c r="E221" s="13"/>
      <c r="F221" s="327">
        <f t="shared" si="22"/>
        <v>0</v>
      </c>
      <c r="G221" s="259"/>
      <c r="H221" s="25"/>
      <c r="I221" s="72"/>
      <c r="J221" s="17"/>
      <c r="K221" s="17"/>
      <c r="L221" s="17"/>
      <c r="M221" s="17"/>
      <c r="N221" s="17"/>
      <c r="O221" s="17"/>
      <c r="P221" s="17"/>
      <c r="Q221" s="17"/>
      <c r="R221" s="17"/>
      <c r="S221" s="17"/>
      <c r="T221" s="259"/>
      <c r="U221" s="25"/>
      <c r="V221" s="72"/>
      <c r="W221" s="17"/>
      <c r="X221" s="17"/>
      <c r="Y221" s="17"/>
      <c r="Z221" s="17"/>
      <c r="AA221" s="17"/>
      <c r="AB221" s="17"/>
      <c r="AC221" s="17"/>
      <c r="AD221" s="17"/>
      <c r="AE221" s="17"/>
      <c r="AF221" s="17"/>
      <c r="AG221" s="259"/>
      <c r="AH221" s="25"/>
      <c r="AI221" s="72"/>
      <c r="AJ221" s="17"/>
      <c r="AK221" s="17"/>
      <c r="AL221" s="17"/>
      <c r="AM221" s="17"/>
      <c r="AN221" s="17"/>
      <c r="AO221" s="17"/>
      <c r="AP221" s="17"/>
      <c r="AQ221" s="17"/>
      <c r="AR221" s="17"/>
      <c r="AS221" s="297"/>
      <c r="AT221" s="297"/>
      <c r="AU221" s="297"/>
      <c r="AV221" s="297"/>
      <c r="AW221" s="297"/>
      <c r="AX221" s="297"/>
      <c r="AY221" s="297"/>
      <c r="AZ221" s="297"/>
      <c r="BA221" s="297"/>
      <c r="BB221" s="297"/>
      <c r="BC221" s="297"/>
      <c r="BD221" s="297"/>
      <c r="BE221" s="297"/>
      <c r="BF221" s="297"/>
      <c r="BG221" s="297"/>
      <c r="BH221" s="297"/>
      <c r="BI221" s="297"/>
      <c r="BJ221" s="297"/>
      <c r="BK221" s="297"/>
      <c r="BL221" s="297"/>
      <c r="BM221" s="297"/>
      <c r="BN221" s="297"/>
      <c r="BO221" s="297"/>
      <c r="BP221" s="297"/>
      <c r="BQ221" s="297"/>
      <c r="BR221" s="297"/>
      <c r="BS221" s="297"/>
      <c r="BT221" s="297"/>
      <c r="BU221" s="297"/>
      <c r="BV221" s="297"/>
      <c r="BW221" s="297"/>
      <c r="BX221" s="297"/>
      <c r="BY221" s="297"/>
      <c r="BZ221" s="297"/>
      <c r="CA221" s="297"/>
      <c r="CB221" s="297"/>
      <c r="CC221" s="297"/>
      <c r="CD221" s="297"/>
      <c r="CE221" s="297"/>
      <c r="CF221" s="297"/>
      <c r="CG221" s="297"/>
      <c r="CH221" s="297"/>
      <c r="CI221" s="297"/>
      <c r="CJ221" s="297"/>
      <c r="CK221" s="297"/>
      <c r="CL221" s="297"/>
      <c r="CM221" s="297"/>
      <c r="CN221" s="297"/>
      <c r="CO221" s="297"/>
      <c r="CP221" s="297"/>
      <c r="CQ221" s="297"/>
      <c r="CR221" s="297"/>
      <c r="CS221" s="297"/>
      <c r="CT221" s="297"/>
      <c r="CU221" s="297"/>
      <c r="CV221" s="297"/>
      <c r="CW221" s="297"/>
      <c r="CX221" s="297"/>
      <c r="CY221" s="297"/>
      <c r="CZ221" s="297"/>
      <c r="DA221" s="297"/>
      <c r="DB221" s="297"/>
      <c r="DC221" s="297"/>
      <c r="DD221" s="297"/>
      <c r="DE221" s="297"/>
      <c r="DF221" s="297"/>
      <c r="DG221" s="297"/>
      <c r="DH221" s="297"/>
      <c r="DI221" s="297"/>
      <c r="DJ221" s="297"/>
      <c r="DK221" s="297"/>
      <c r="DL221" s="297"/>
      <c r="DM221" s="297"/>
      <c r="DN221" s="297"/>
      <c r="DO221" s="297"/>
      <c r="DP221" s="297"/>
      <c r="DQ221" s="297"/>
      <c r="DR221" s="297"/>
      <c r="DS221" s="297"/>
      <c r="DT221" s="297"/>
      <c r="DU221" s="297"/>
      <c r="DV221" s="297"/>
      <c r="DW221" s="297"/>
      <c r="DX221" s="297"/>
      <c r="DY221" s="297"/>
      <c r="DZ221" s="297"/>
      <c r="EA221" s="297"/>
      <c r="EB221" s="297"/>
      <c r="EC221" s="297"/>
      <c r="ED221" s="297"/>
      <c r="EE221" s="297"/>
      <c r="EF221" s="297"/>
      <c r="EG221" s="297"/>
      <c r="EH221" s="297"/>
      <c r="EI221" s="297"/>
      <c r="EJ221" s="297"/>
      <c r="EK221" s="297"/>
      <c r="EL221" s="297"/>
      <c r="EM221" s="297"/>
      <c r="EN221" s="297"/>
      <c r="EO221" s="297"/>
      <c r="EP221" s="297"/>
      <c r="EQ221" s="297"/>
      <c r="ER221" s="297"/>
      <c r="ES221" s="297"/>
      <c r="ET221" s="297"/>
      <c r="EU221" s="297"/>
      <c r="EV221" s="297"/>
      <c r="EW221" s="297"/>
      <c r="EX221" s="297"/>
      <c r="EY221" s="297"/>
      <c r="EZ221" s="297"/>
      <c r="FA221" s="297"/>
      <c r="FB221" s="297"/>
      <c r="FC221" s="297"/>
      <c r="FD221" s="297"/>
      <c r="FE221" s="297"/>
      <c r="FF221" s="297"/>
      <c r="FG221" s="297"/>
      <c r="FH221" s="297"/>
      <c r="FI221" s="297"/>
      <c r="FJ221" s="297"/>
      <c r="FK221" s="297"/>
      <c r="FL221" s="297"/>
      <c r="FM221" s="297"/>
      <c r="FN221" s="297"/>
      <c r="FO221" s="297"/>
      <c r="FP221" s="297"/>
      <c r="FQ221" s="297"/>
      <c r="FR221" s="297"/>
      <c r="FS221" s="297"/>
      <c r="FT221" s="297"/>
      <c r="FU221" s="297"/>
      <c r="FV221" s="297"/>
      <c r="FW221" s="297"/>
      <c r="FX221" s="297"/>
      <c r="FY221" s="297"/>
      <c r="FZ221" s="297"/>
      <c r="GA221" s="297"/>
      <c r="GB221" s="297"/>
      <c r="GC221" s="297"/>
      <c r="GD221" s="297"/>
      <c r="GE221" s="297"/>
      <c r="GF221" s="297"/>
      <c r="GG221" s="297"/>
      <c r="GH221" s="297"/>
      <c r="GI221" s="297"/>
      <c r="GJ221" s="297"/>
      <c r="GK221" s="297"/>
      <c r="GL221" s="297"/>
      <c r="GM221" s="297"/>
      <c r="GN221" s="297"/>
      <c r="GO221" s="297"/>
      <c r="GP221" s="297"/>
      <c r="GQ221" s="297"/>
      <c r="GR221" s="297"/>
      <c r="GS221" s="297"/>
      <c r="GT221" s="297"/>
      <c r="GU221" s="297"/>
      <c r="GV221" s="297"/>
      <c r="GW221" s="297"/>
      <c r="GX221" s="297"/>
      <c r="GY221" s="297"/>
      <c r="GZ221" s="297"/>
      <c r="HA221" s="297"/>
      <c r="HB221" s="297"/>
      <c r="HC221" s="297"/>
      <c r="HD221" s="297"/>
      <c r="HE221" s="297"/>
      <c r="HF221" s="297"/>
      <c r="HG221" s="297"/>
      <c r="HH221" s="297"/>
      <c r="HI221" s="297"/>
      <c r="HJ221" s="297"/>
      <c r="HK221" s="297"/>
      <c r="HL221" s="297"/>
      <c r="HM221" s="297"/>
      <c r="HN221" s="297"/>
      <c r="HO221" s="297"/>
      <c r="HP221" s="297"/>
      <c r="HQ221" s="297"/>
      <c r="HR221" s="297"/>
      <c r="HS221" s="297"/>
      <c r="HT221" s="297"/>
      <c r="HU221" s="297"/>
      <c r="HV221" s="297"/>
      <c r="HW221" s="297"/>
      <c r="HX221" s="297"/>
      <c r="HY221" s="297"/>
      <c r="HZ221" s="297"/>
      <c r="IA221" s="297"/>
      <c r="IB221" s="297"/>
      <c r="IC221" s="297"/>
      <c r="ID221" s="297"/>
      <c r="IE221" s="297"/>
      <c r="IF221" s="297"/>
      <c r="IG221" s="297"/>
      <c r="IH221" s="297"/>
      <c r="II221" s="297"/>
      <c r="IJ221" s="297"/>
    </row>
    <row r="222" spans="1:244" s="17" customFormat="1" ht="15.6" x14ac:dyDescent="0.25">
      <c r="A222" s="67"/>
      <c r="B222" s="96" t="s">
        <v>317</v>
      </c>
      <c r="C222" s="70"/>
      <c r="D222" s="70"/>
      <c r="E222" s="68"/>
      <c r="F222" s="332">
        <f>SUM(F220:F221)</f>
        <v>0</v>
      </c>
      <c r="G222" s="300"/>
      <c r="H222" s="300"/>
      <c r="I222" s="300"/>
      <c r="J222" s="300"/>
      <c r="K222" s="300"/>
      <c r="L222" s="300"/>
      <c r="M222" s="300"/>
      <c r="N222" s="300"/>
      <c r="O222" s="300"/>
      <c r="P222" s="300"/>
      <c r="Q222" s="300"/>
      <c r="R222" s="300"/>
      <c r="S222" s="300"/>
      <c r="T222" s="300"/>
      <c r="U222" s="300"/>
      <c r="V222" s="300"/>
      <c r="W222" s="300"/>
      <c r="X222" s="300"/>
      <c r="Y222" s="300"/>
      <c r="Z222" s="300"/>
      <c r="AA222" s="300"/>
      <c r="AB222" s="300"/>
      <c r="AC222" s="300"/>
      <c r="AD222" s="300"/>
      <c r="AE222" s="300"/>
      <c r="AF222" s="300"/>
      <c r="AG222" s="300"/>
      <c r="AH222" s="300"/>
      <c r="AI222" s="300"/>
      <c r="AJ222" s="300"/>
      <c r="AK222" s="300"/>
      <c r="AL222" s="300"/>
      <c r="AM222" s="300"/>
      <c r="AN222" s="300"/>
      <c r="AO222" s="300"/>
      <c r="AP222" s="300"/>
      <c r="AQ222" s="300"/>
      <c r="AR222" s="300"/>
    </row>
    <row r="223" spans="1:244" s="17" customFormat="1" x14ac:dyDescent="0.25">
      <c r="A223" s="67"/>
      <c r="B223" s="96"/>
      <c r="C223" s="289"/>
      <c r="D223" s="70"/>
      <c r="E223" s="290"/>
      <c r="F223" s="91"/>
      <c r="G223" s="259"/>
      <c r="H223" s="25"/>
      <c r="I223" s="72"/>
      <c r="T223" s="259"/>
      <c r="U223" s="25"/>
      <c r="V223" s="72"/>
      <c r="AG223" s="259"/>
      <c r="AH223" s="25"/>
      <c r="AI223" s="72"/>
    </row>
    <row r="224" spans="1:244" s="17" customFormat="1" ht="15.6" x14ac:dyDescent="0.25">
      <c r="A224" s="285" t="s">
        <v>271</v>
      </c>
      <c r="B224" s="12" t="s">
        <v>250</v>
      </c>
      <c r="C224" s="70"/>
      <c r="D224" s="70"/>
      <c r="E224" s="68"/>
      <c r="F224" s="15"/>
      <c r="G224" s="300"/>
      <c r="H224" s="300"/>
      <c r="I224" s="300"/>
      <c r="J224" s="300"/>
      <c r="K224" s="300"/>
      <c r="L224" s="300"/>
      <c r="M224" s="300"/>
      <c r="N224" s="300"/>
      <c r="O224" s="300"/>
      <c r="P224" s="300"/>
      <c r="Q224" s="300"/>
      <c r="R224" s="300"/>
      <c r="S224" s="300"/>
      <c r="T224" s="300"/>
      <c r="U224" s="300"/>
      <c r="V224" s="300"/>
      <c r="W224" s="300"/>
      <c r="X224" s="300"/>
      <c r="Y224" s="300"/>
      <c r="Z224" s="300"/>
      <c r="AA224" s="300"/>
      <c r="AB224" s="300"/>
      <c r="AC224" s="300"/>
      <c r="AD224" s="300"/>
      <c r="AE224" s="300"/>
      <c r="AF224" s="300"/>
      <c r="AG224" s="300"/>
      <c r="AH224" s="300"/>
      <c r="AI224" s="300"/>
      <c r="AJ224" s="300"/>
      <c r="AK224" s="300"/>
      <c r="AL224" s="300"/>
      <c r="AM224" s="300"/>
      <c r="AN224" s="300"/>
      <c r="AO224" s="300"/>
      <c r="AP224" s="300"/>
      <c r="AQ224" s="300"/>
      <c r="AR224" s="300"/>
    </row>
    <row r="225" spans="1:244" s="301" customFormat="1" ht="69.45" customHeight="1" x14ac:dyDescent="0.25">
      <c r="A225" s="296" t="s">
        <v>319</v>
      </c>
      <c r="B225" s="103" t="s">
        <v>292</v>
      </c>
      <c r="C225" s="9" t="s">
        <v>16</v>
      </c>
      <c r="D225" s="9">
        <v>1</v>
      </c>
      <c r="E225" s="13"/>
      <c r="F225" s="327">
        <f>D225*E225</f>
        <v>0</v>
      </c>
      <c r="G225" s="302"/>
      <c r="H225" s="302"/>
      <c r="I225" s="302"/>
      <c r="J225" s="302"/>
      <c r="K225" s="302"/>
      <c r="L225" s="302"/>
      <c r="M225" s="302"/>
      <c r="N225" s="302"/>
      <c r="O225" s="302"/>
      <c r="P225" s="302"/>
      <c r="Q225" s="302"/>
      <c r="R225" s="302"/>
      <c r="S225" s="302"/>
      <c r="T225" s="302"/>
      <c r="U225" s="302"/>
      <c r="V225" s="302"/>
      <c r="W225" s="302"/>
      <c r="X225" s="302"/>
      <c r="Y225" s="302"/>
      <c r="Z225" s="302"/>
      <c r="AA225" s="302"/>
      <c r="AB225" s="302"/>
      <c r="AC225" s="302"/>
      <c r="AD225" s="302"/>
      <c r="AE225" s="302"/>
      <c r="AF225" s="302"/>
      <c r="AG225" s="302"/>
      <c r="AH225" s="302"/>
      <c r="AI225" s="302"/>
      <c r="AJ225" s="302"/>
      <c r="AK225" s="302"/>
      <c r="AL225" s="302"/>
      <c r="AM225" s="302"/>
      <c r="AN225" s="302"/>
      <c r="AO225" s="302"/>
      <c r="AP225" s="302"/>
      <c r="AQ225" s="302"/>
      <c r="AR225" s="302"/>
      <c r="AS225" s="302"/>
      <c r="AT225" s="302"/>
      <c r="AU225" s="302"/>
      <c r="AV225" s="302"/>
      <c r="AW225" s="302"/>
      <c r="AX225" s="302"/>
      <c r="AY225" s="302"/>
      <c r="AZ225" s="302"/>
      <c r="BA225" s="302"/>
      <c r="BB225" s="302"/>
      <c r="BC225" s="302"/>
      <c r="BD225" s="302"/>
      <c r="BE225" s="302"/>
      <c r="BF225" s="302"/>
      <c r="BG225" s="302"/>
      <c r="BH225" s="302"/>
      <c r="BI225" s="302"/>
      <c r="BJ225" s="302"/>
      <c r="BK225" s="302"/>
      <c r="BL225" s="302"/>
      <c r="BM225" s="302"/>
      <c r="BN225" s="302"/>
      <c r="BO225" s="302"/>
      <c r="BP225" s="302"/>
      <c r="BQ225" s="302"/>
      <c r="BR225" s="302"/>
      <c r="BS225" s="302"/>
      <c r="BT225" s="302"/>
      <c r="BU225" s="302"/>
      <c r="BV225" s="302"/>
      <c r="BW225" s="302"/>
      <c r="BX225" s="302"/>
      <c r="BY225" s="302"/>
      <c r="BZ225" s="302"/>
      <c r="CA225" s="302"/>
      <c r="CB225" s="302"/>
      <c r="CC225" s="302"/>
      <c r="CD225" s="302"/>
      <c r="CE225" s="302"/>
      <c r="CF225" s="302"/>
      <c r="CG225" s="302"/>
      <c r="CH225" s="302"/>
      <c r="CI225" s="302"/>
      <c r="CJ225" s="302"/>
      <c r="CK225" s="302"/>
      <c r="CL225" s="302"/>
      <c r="CM225" s="302"/>
      <c r="CN225" s="302"/>
      <c r="CO225" s="302"/>
      <c r="CP225" s="302"/>
      <c r="CQ225" s="302"/>
      <c r="CR225" s="302"/>
      <c r="CS225" s="302"/>
      <c r="CT225" s="302"/>
      <c r="CU225" s="302"/>
      <c r="CV225" s="302"/>
      <c r="CW225" s="302"/>
      <c r="CX225" s="302"/>
      <c r="CY225" s="302"/>
      <c r="CZ225" s="302"/>
      <c r="DA225" s="302"/>
      <c r="DB225" s="302"/>
      <c r="DC225" s="302"/>
      <c r="DD225" s="302"/>
      <c r="DE225" s="302"/>
      <c r="DF225" s="302"/>
      <c r="DG225" s="302"/>
      <c r="DH225" s="302"/>
      <c r="DI225" s="302"/>
      <c r="DJ225" s="302"/>
      <c r="DK225" s="302"/>
      <c r="DL225" s="302"/>
      <c r="DM225" s="302"/>
      <c r="DN225" s="302"/>
      <c r="DO225" s="302"/>
      <c r="DP225" s="302"/>
      <c r="DQ225" s="302"/>
      <c r="DR225" s="302"/>
      <c r="DS225" s="302"/>
      <c r="DT225" s="302"/>
      <c r="DU225" s="302"/>
      <c r="DV225" s="302"/>
      <c r="DW225" s="302"/>
      <c r="DX225" s="302"/>
      <c r="DY225" s="302"/>
      <c r="DZ225" s="302"/>
      <c r="EA225" s="302"/>
      <c r="EB225" s="302"/>
      <c r="EC225" s="302"/>
      <c r="ED225" s="302"/>
      <c r="EE225" s="302"/>
      <c r="EF225" s="302"/>
      <c r="EG225" s="302"/>
      <c r="EH225" s="302"/>
      <c r="EI225" s="302"/>
      <c r="EJ225" s="302"/>
      <c r="EK225" s="302"/>
      <c r="EL225" s="302"/>
      <c r="EM225" s="302"/>
      <c r="EN225" s="302"/>
      <c r="EO225" s="302"/>
      <c r="EP225" s="302"/>
      <c r="EQ225" s="302"/>
      <c r="ER225" s="302"/>
      <c r="ES225" s="302"/>
      <c r="ET225" s="302"/>
      <c r="EU225" s="302"/>
      <c r="EV225" s="302"/>
      <c r="EW225" s="302"/>
      <c r="EX225" s="302"/>
      <c r="EY225" s="302"/>
      <c r="EZ225" s="302"/>
      <c r="FA225" s="302"/>
      <c r="FB225" s="302"/>
      <c r="FC225" s="302"/>
      <c r="FD225" s="302"/>
      <c r="FE225" s="302"/>
      <c r="FF225" s="302"/>
      <c r="FG225" s="302"/>
      <c r="FH225" s="302"/>
      <c r="FI225" s="302"/>
      <c r="FJ225" s="302"/>
      <c r="FK225" s="302"/>
      <c r="FL225" s="302"/>
      <c r="FM225" s="302"/>
      <c r="FN225" s="302"/>
      <c r="FO225" s="302"/>
      <c r="FP225" s="302"/>
      <c r="FQ225" s="302"/>
      <c r="FR225" s="302"/>
      <c r="FS225" s="302"/>
      <c r="FT225" s="302"/>
      <c r="FU225" s="302"/>
      <c r="FV225" s="302"/>
      <c r="FW225" s="302"/>
      <c r="FX225" s="302"/>
      <c r="FY225" s="302"/>
      <c r="FZ225" s="302"/>
      <c r="GA225" s="302"/>
      <c r="GB225" s="302"/>
      <c r="GC225" s="302"/>
      <c r="GD225" s="302"/>
      <c r="GE225" s="302"/>
      <c r="GF225" s="302"/>
      <c r="GG225" s="302"/>
      <c r="GH225" s="302"/>
      <c r="GI225" s="302"/>
      <c r="GJ225" s="302"/>
      <c r="GK225" s="302"/>
      <c r="GL225" s="302"/>
      <c r="GM225" s="302"/>
      <c r="GN225" s="302"/>
      <c r="GO225" s="302"/>
      <c r="GP225" s="302"/>
      <c r="GQ225" s="302"/>
      <c r="GR225" s="302"/>
      <c r="GS225" s="302"/>
      <c r="GT225" s="302"/>
      <c r="GU225" s="302"/>
      <c r="GV225" s="302"/>
      <c r="GW225" s="302"/>
      <c r="GX225" s="302"/>
      <c r="GY225" s="302"/>
      <c r="GZ225" s="302"/>
      <c r="HA225" s="302"/>
      <c r="HB225" s="302"/>
      <c r="HC225" s="302"/>
      <c r="HD225" s="302"/>
      <c r="HE225" s="302"/>
      <c r="HF225" s="302"/>
      <c r="HG225" s="302"/>
      <c r="HH225" s="302"/>
      <c r="HI225" s="302"/>
      <c r="HJ225" s="302"/>
      <c r="HK225" s="302"/>
      <c r="HL225" s="302"/>
      <c r="HM225" s="302"/>
      <c r="HN225" s="302"/>
      <c r="HO225" s="302"/>
      <c r="HP225" s="302"/>
      <c r="HQ225" s="302"/>
      <c r="HR225" s="302"/>
      <c r="HS225" s="302"/>
      <c r="HT225" s="302"/>
      <c r="HU225" s="302"/>
      <c r="HV225" s="302"/>
      <c r="HW225" s="302"/>
      <c r="HX225" s="302"/>
      <c r="HY225" s="302"/>
      <c r="HZ225" s="302"/>
      <c r="IA225" s="302"/>
    </row>
    <row r="226" spans="1:244" s="301" customFormat="1" ht="69.75" customHeight="1" x14ac:dyDescent="0.25">
      <c r="A226" s="296" t="s">
        <v>320</v>
      </c>
      <c r="B226" s="103" t="s">
        <v>273</v>
      </c>
      <c r="C226" s="9" t="s">
        <v>16</v>
      </c>
      <c r="D226" s="9">
        <v>6</v>
      </c>
      <c r="E226" s="13"/>
      <c r="F226" s="327">
        <f>D226*E226</f>
        <v>0</v>
      </c>
      <c r="G226" s="302"/>
      <c r="H226" s="302"/>
      <c r="I226" s="302"/>
      <c r="J226" s="302"/>
      <c r="K226" s="302"/>
      <c r="L226" s="302"/>
      <c r="M226" s="302"/>
      <c r="N226" s="302"/>
      <c r="O226" s="302"/>
      <c r="P226" s="302"/>
      <c r="Q226" s="302"/>
      <c r="R226" s="302"/>
      <c r="S226" s="302"/>
      <c r="T226" s="302"/>
      <c r="U226" s="302"/>
      <c r="V226" s="302"/>
      <c r="W226" s="302"/>
      <c r="X226" s="302"/>
      <c r="Y226" s="302"/>
      <c r="Z226" s="302"/>
      <c r="AA226" s="302"/>
      <c r="AB226" s="302"/>
      <c r="AC226" s="302"/>
      <c r="AD226" s="302"/>
      <c r="AE226" s="302"/>
      <c r="AF226" s="302"/>
      <c r="AG226" s="302"/>
      <c r="AH226" s="302"/>
      <c r="AI226" s="302"/>
      <c r="AJ226" s="302"/>
      <c r="AK226" s="302"/>
      <c r="AL226" s="302"/>
      <c r="AM226" s="302"/>
      <c r="AN226" s="302"/>
      <c r="AO226" s="302"/>
      <c r="AP226" s="302"/>
      <c r="AQ226" s="302"/>
      <c r="AR226" s="302"/>
      <c r="AS226" s="302"/>
      <c r="AT226" s="302"/>
      <c r="AU226" s="302"/>
      <c r="AV226" s="302"/>
      <c r="AW226" s="302"/>
      <c r="AX226" s="302"/>
      <c r="AY226" s="302"/>
      <c r="AZ226" s="302"/>
      <c r="BA226" s="302"/>
      <c r="BB226" s="302"/>
      <c r="BC226" s="302"/>
      <c r="BD226" s="302"/>
      <c r="BE226" s="302"/>
      <c r="BF226" s="302"/>
      <c r="BG226" s="302"/>
      <c r="BH226" s="302"/>
      <c r="BI226" s="302"/>
      <c r="BJ226" s="302"/>
      <c r="BK226" s="302"/>
      <c r="BL226" s="302"/>
      <c r="BM226" s="302"/>
      <c r="BN226" s="302"/>
      <c r="BO226" s="302"/>
      <c r="BP226" s="302"/>
      <c r="BQ226" s="302"/>
      <c r="BR226" s="302"/>
      <c r="BS226" s="302"/>
      <c r="BT226" s="302"/>
      <c r="BU226" s="302"/>
      <c r="BV226" s="302"/>
      <c r="BW226" s="302"/>
      <c r="BX226" s="302"/>
      <c r="BY226" s="302"/>
      <c r="BZ226" s="302"/>
      <c r="CA226" s="302"/>
      <c r="CB226" s="302"/>
      <c r="CC226" s="302"/>
      <c r="CD226" s="302"/>
      <c r="CE226" s="302"/>
      <c r="CF226" s="302"/>
      <c r="CG226" s="302"/>
      <c r="CH226" s="302"/>
      <c r="CI226" s="302"/>
      <c r="CJ226" s="302"/>
      <c r="CK226" s="302"/>
      <c r="CL226" s="302"/>
      <c r="CM226" s="302"/>
      <c r="CN226" s="302"/>
      <c r="CO226" s="302"/>
      <c r="CP226" s="302"/>
      <c r="CQ226" s="302"/>
      <c r="CR226" s="302"/>
      <c r="CS226" s="302"/>
      <c r="CT226" s="302"/>
      <c r="CU226" s="302"/>
      <c r="CV226" s="302"/>
      <c r="CW226" s="302"/>
      <c r="CX226" s="302"/>
      <c r="CY226" s="302"/>
      <c r="CZ226" s="302"/>
      <c r="DA226" s="302"/>
      <c r="DB226" s="302"/>
      <c r="DC226" s="302"/>
      <c r="DD226" s="302"/>
      <c r="DE226" s="302"/>
      <c r="DF226" s="302"/>
      <c r="DG226" s="302"/>
      <c r="DH226" s="302"/>
      <c r="DI226" s="302"/>
      <c r="DJ226" s="302"/>
      <c r="DK226" s="302"/>
      <c r="DL226" s="302"/>
      <c r="DM226" s="302"/>
      <c r="DN226" s="302"/>
      <c r="DO226" s="302"/>
      <c r="DP226" s="302"/>
      <c r="DQ226" s="302"/>
      <c r="DR226" s="302"/>
      <c r="DS226" s="302"/>
      <c r="DT226" s="302"/>
      <c r="DU226" s="302"/>
      <c r="DV226" s="302"/>
      <c r="DW226" s="302"/>
      <c r="DX226" s="302"/>
      <c r="DY226" s="302"/>
      <c r="DZ226" s="302"/>
      <c r="EA226" s="302"/>
      <c r="EB226" s="302"/>
      <c r="EC226" s="302"/>
      <c r="ED226" s="302"/>
      <c r="EE226" s="302"/>
      <c r="EF226" s="302"/>
      <c r="EG226" s="302"/>
      <c r="EH226" s="302"/>
      <c r="EI226" s="302"/>
      <c r="EJ226" s="302"/>
      <c r="EK226" s="302"/>
      <c r="EL226" s="302"/>
      <c r="EM226" s="302"/>
      <c r="EN226" s="302"/>
      <c r="EO226" s="302"/>
      <c r="EP226" s="302"/>
      <c r="EQ226" s="302"/>
      <c r="ER226" s="302"/>
      <c r="ES226" s="302"/>
      <c r="ET226" s="302"/>
      <c r="EU226" s="302"/>
      <c r="EV226" s="302"/>
      <c r="EW226" s="302"/>
      <c r="EX226" s="302"/>
      <c r="EY226" s="302"/>
      <c r="EZ226" s="302"/>
      <c r="FA226" s="302"/>
      <c r="FB226" s="302"/>
      <c r="FC226" s="302"/>
      <c r="FD226" s="302"/>
      <c r="FE226" s="302"/>
      <c r="FF226" s="302"/>
      <c r="FG226" s="302"/>
      <c r="FH226" s="302"/>
      <c r="FI226" s="302"/>
      <c r="FJ226" s="302"/>
      <c r="FK226" s="302"/>
      <c r="FL226" s="302"/>
      <c r="FM226" s="302"/>
      <c r="FN226" s="302"/>
      <c r="FO226" s="302"/>
      <c r="FP226" s="302"/>
      <c r="FQ226" s="302"/>
      <c r="FR226" s="302"/>
      <c r="FS226" s="302"/>
      <c r="FT226" s="302"/>
      <c r="FU226" s="302"/>
      <c r="FV226" s="302"/>
      <c r="FW226" s="302"/>
      <c r="FX226" s="302"/>
      <c r="FY226" s="302"/>
      <c r="FZ226" s="302"/>
      <c r="GA226" s="302"/>
      <c r="GB226" s="302"/>
      <c r="GC226" s="302"/>
      <c r="GD226" s="302"/>
      <c r="GE226" s="302"/>
      <c r="GF226" s="302"/>
      <c r="GG226" s="302"/>
      <c r="GH226" s="302"/>
      <c r="GI226" s="302"/>
      <c r="GJ226" s="302"/>
      <c r="GK226" s="302"/>
      <c r="GL226" s="302"/>
      <c r="GM226" s="302"/>
      <c r="GN226" s="302"/>
      <c r="GO226" s="302"/>
      <c r="GP226" s="302"/>
      <c r="GQ226" s="302"/>
      <c r="GR226" s="302"/>
      <c r="GS226" s="302"/>
      <c r="GT226" s="302"/>
      <c r="GU226" s="302"/>
      <c r="GV226" s="302"/>
      <c r="GW226" s="302"/>
      <c r="GX226" s="302"/>
      <c r="GY226" s="302"/>
      <c r="GZ226" s="302"/>
      <c r="HA226" s="302"/>
      <c r="HB226" s="302"/>
      <c r="HC226" s="302"/>
      <c r="HD226" s="302"/>
      <c r="HE226" s="302"/>
      <c r="HF226" s="302"/>
      <c r="HG226" s="302"/>
      <c r="HH226" s="302"/>
      <c r="HI226" s="302"/>
      <c r="HJ226" s="302"/>
      <c r="HK226" s="302"/>
      <c r="HL226" s="302"/>
      <c r="HM226" s="302"/>
      <c r="HN226" s="302"/>
      <c r="HO226" s="302"/>
      <c r="HP226" s="302"/>
      <c r="HQ226" s="302"/>
      <c r="HR226" s="302"/>
      <c r="HS226" s="302"/>
      <c r="HT226" s="302"/>
      <c r="HU226" s="302"/>
      <c r="HV226" s="302"/>
      <c r="HW226" s="302"/>
      <c r="HX226" s="302"/>
      <c r="HY226" s="302"/>
      <c r="HZ226" s="302"/>
      <c r="IA226" s="302"/>
    </row>
    <row r="227" spans="1:244" s="301" customFormat="1" ht="59.25" customHeight="1" x14ac:dyDescent="0.25">
      <c r="A227" s="296" t="s">
        <v>370</v>
      </c>
      <c r="B227" s="103" t="s">
        <v>274</v>
      </c>
      <c r="C227" s="9" t="s">
        <v>16</v>
      </c>
      <c r="D227" s="9">
        <v>8</v>
      </c>
      <c r="E227" s="13"/>
      <c r="F227" s="327">
        <f>D227*E227</f>
        <v>0</v>
      </c>
      <c r="G227" s="302"/>
      <c r="H227" s="302"/>
      <c r="I227" s="302"/>
      <c r="J227" s="302"/>
      <c r="K227" s="302"/>
      <c r="L227" s="302"/>
      <c r="M227" s="302"/>
      <c r="N227" s="302"/>
      <c r="O227" s="302"/>
      <c r="P227" s="302"/>
      <c r="Q227" s="302"/>
      <c r="R227" s="302"/>
      <c r="S227" s="302"/>
      <c r="T227" s="302"/>
      <c r="U227" s="302"/>
      <c r="V227" s="302"/>
      <c r="W227" s="302"/>
      <c r="X227" s="302"/>
      <c r="Y227" s="302"/>
      <c r="Z227" s="302"/>
      <c r="AA227" s="302"/>
      <c r="AB227" s="302"/>
      <c r="AC227" s="302"/>
      <c r="AD227" s="302"/>
      <c r="AE227" s="302"/>
      <c r="AF227" s="302"/>
      <c r="AG227" s="302"/>
      <c r="AH227" s="302"/>
      <c r="AI227" s="302"/>
      <c r="AJ227" s="302"/>
      <c r="AK227" s="302"/>
      <c r="AL227" s="302"/>
      <c r="AM227" s="302"/>
      <c r="AN227" s="302"/>
      <c r="AO227" s="302"/>
      <c r="AP227" s="302"/>
      <c r="AQ227" s="302"/>
      <c r="AR227" s="302"/>
      <c r="AS227" s="302"/>
      <c r="AT227" s="302"/>
      <c r="AU227" s="302"/>
      <c r="AV227" s="302"/>
      <c r="AW227" s="302"/>
      <c r="AX227" s="302"/>
      <c r="AY227" s="302"/>
      <c r="AZ227" s="302"/>
      <c r="BA227" s="302"/>
      <c r="BB227" s="302"/>
      <c r="BC227" s="302"/>
      <c r="BD227" s="302"/>
      <c r="BE227" s="302"/>
      <c r="BF227" s="302"/>
      <c r="BG227" s="302"/>
      <c r="BH227" s="302"/>
      <c r="BI227" s="302"/>
      <c r="BJ227" s="302"/>
      <c r="BK227" s="302"/>
      <c r="BL227" s="302"/>
      <c r="BM227" s="302"/>
      <c r="BN227" s="302"/>
      <c r="BO227" s="302"/>
      <c r="BP227" s="302"/>
      <c r="BQ227" s="302"/>
      <c r="BR227" s="302"/>
      <c r="BS227" s="302"/>
      <c r="BT227" s="302"/>
      <c r="BU227" s="302"/>
      <c r="BV227" s="302"/>
      <c r="BW227" s="302"/>
      <c r="BX227" s="302"/>
      <c r="BY227" s="302"/>
      <c r="BZ227" s="302"/>
      <c r="CA227" s="302"/>
      <c r="CB227" s="302"/>
      <c r="CC227" s="302"/>
      <c r="CD227" s="302"/>
      <c r="CE227" s="302"/>
      <c r="CF227" s="302"/>
      <c r="CG227" s="302"/>
      <c r="CH227" s="302"/>
      <c r="CI227" s="302"/>
      <c r="CJ227" s="302"/>
      <c r="CK227" s="302"/>
      <c r="CL227" s="302"/>
      <c r="CM227" s="302"/>
      <c r="CN227" s="302"/>
      <c r="CO227" s="302"/>
      <c r="CP227" s="302"/>
      <c r="CQ227" s="302"/>
      <c r="CR227" s="302"/>
      <c r="CS227" s="302"/>
      <c r="CT227" s="302"/>
      <c r="CU227" s="302"/>
      <c r="CV227" s="302"/>
      <c r="CW227" s="302"/>
      <c r="CX227" s="302"/>
      <c r="CY227" s="302"/>
      <c r="CZ227" s="302"/>
      <c r="DA227" s="302"/>
      <c r="DB227" s="302"/>
      <c r="DC227" s="302"/>
      <c r="DD227" s="302"/>
      <c r="DE227" s="302"/>
      <c r="DF227" s="302"/>
      <c r="DG227" s="302"/>
      <c r="DH227" s="302"/>
      <c r="DI227" s="302"/>
      <c r="DJ227" s="302"/>
      <c r="DK227" s="302"/>
      <c r="DL227" s="302"/>
      <c r="DM227" s="302"/>
      <c r="DN227" s="302"/>
      <c r="DO227" s="302"/>
      <c r="DP227" s="302"/>
      <c r="DQ227" s="302"/>
      <c r="DR227" s="302"/>
      <c r="DS227" s="302"/>
      <c r="DT227" s="302"/>
      <c r="DU227" s="302"/>
      <c r="DV227" s="302"/>
      <c r="DW227" s="302"/>
      <c r="DX227" s="302"/>
      <c r="DY227" s="302"/>
      <c r="DZ227" s="302"/>
      <c r="EA227" s="302"/>
      <c r="EB227" s="302"/>
      <c r="EC227" s="302"/>
      <c r="ED227" s="302"/>
      <c r="EE227" s="302"/>
      <c r="EF227" s="302"/>
      <c r="EG227" s="302"/>
      <c r="EH227" s="302"/>
      <c r="EI227" s="302"/>
      <c r="EJ227" s="302"/>
      <c r="EK227" s="302"/>
      <c r="EL227" s="302"/>
      <c r="EM227" s="302"/>
      <c r="EN227" s="302"/>
      <c r="EO227" s="302"/>
      <c r="EP227" s="302"/>
      <c r="EQ227" s="302"/>
      <c r="ER227" s="302"/>
      <c r="ES227" s="302"/>
      <c r="ET227" s="302"/>
      <c r="EU227" s="302"/>
      <c r="EV227" s="302"/>
      <c r="EW227" s="302"/>
      <c r="EX227" s="302"/>
      <c r="EY227" s="302"/>
      <c r="EZ227" s="302"/>
      <c r="FA227" s="302"/>
      <c r="FB227" s="302"/>
      <c r="FC227" s="302"/>
      <c r="FD227" s="302"/>
      <c r="FE227" s="302"/>
      <c r="FF227" s="302"/>
      <c r="FG227" s="302"/>
      <c r="FH227" s="302"/>
      <c r="FI227" s="302"/>
      <c r="FJ227" s="302"/>
      <c r="FK227" s="302"/>
      <c r="FL227" s="302"/>
      <c r="FM227" s="302"/>
      <c r="FN227" s="302"/>
      <c r="FO227" s="302"/>
      <c r="FP227" s="302"/>
      <c r="FQ227" s="302"/>
      <c r="FR227" s="302"/>
      <c r="FS227" s="302"/>
      <c r="FT227" s="302"/>
      <c r="FU227" s="302"/>
      <c r="FV227" s="302"/>
      <c r="FW227" s="302"/>
      <c r="FX227" s="302"/>
      <c r="FY227" s="302"/>
      <c r="FZ227" s="302"/>
      <c r="GA227" s="302"/>
      <c r="GB227" s="302"/>
      <c r="GC227" s="302"/>
      <c r="GD227" s="302"/>
      <c r="GE227" s="302"/>
      <c r="GF227" s="302"/>
      <c r="GG227" s="302"/>
      <c r="GH227" s="302"/>
      <c r="GI227" s="302"/>
      <c r="GJ227" s="302"/>
      <c r="GK227" s="302"/>
      <c r="GL227" s="302"/>
      <c r="GM227" s="302"/>
      <c r="GN227" s="302"/>
      <c r="GO227" s="302"/>
      <c r="GP227" s="302"/>
      <c r="GQ227" s="302"/>
      <c r="GR227" s="302"/>
      <c r="GS227" s="302"/>
      <c r="GT227" s="302"/>
      <c r="GU227" s="302"/>
      <c r="GV227" s="302"/>
      <c r="GW227" s="302"/>
      <c r="GX227" s="302"/>
      <c r="GY227" s="302"/>
      <c r="GZ227" s="302"/>
      <c r="HA227" s="302"/>
      <c r="HB227" s="302"/>
      <c r="HC227" s="302"/>
      <c r="HD227" s="302"/>
      <c r="HE227" s="302"/>
      <c r="HF227" s="302"/>
      <c r="HG227" s="302"/>
      <c r="HH227" s="302"/>
      <c r="HI227" s="302"/>
      <c r="HJ227" s="302"/>
      <c r="HK227" s="302"/>
      <c r="HL227" s="302"/>
      <c r="HM227" s="302"/>
      <c r="HN227" s="302"/>
      <c r="HO227" s="302"/>
      <c r="HP227" s="302"/>
      <c r="HQ227" s="302"/>
      <c r="HR227" s="302"/>
      <c r="HS227" s="302"/>
      <c r="HT227" s="302"/>
      <c r="HU227" s="302"/>
      <c r="HV227" s="302"/>
      <c r="HW227" s="302"/>
      <c r="HX227" s="302"/>
      <c r="HY227" s="302"/>
      <c r="HZ227" s="302"/>
      <c r="IA227" s="302"/>
    </row>
    <row r="228" spans="1:244" s="17" customFormat="1" x14ac:dyDescent="0.25">
      <c r="A228" s="5"/>
      <c r="B228" s="96" t="s">
        <v>321</v>
      </c>
      <c r="C228" s="10"/>
      <c r="D228" s="9"/>
      <c r="E228" s="11"/>
      <c r="F228" s="332">
        <f>SUM(F225:F227)</f>
        <v>0</v>
      </c>
      <c r="G228" s="259"/>
      <c r="H228" s="25"/>
      <c r="I228" s="72"/>
    </row>
    <row r="229" spans="1:244" s="17" customFormat="1" x14ac:dyDescent="0.25">
      <c r="A229" s="5"/>
      <c r="B229" s="96"/>
      <c r="C229" s="289"/>
      <c r="D229" s="70"/>
      <c r="E229" s="290"/>
      <c r="F229" s="91"/>
      <c r="G229" s="259"/>
      <c r="H229" s="25"/>
      <c r="I229" s="72"/>
    </row>
    <row r="230" spans="1:244" s="17" customFormat="1" x14ac:dyDescent="0.25">
      <c r="A230" s="5" t="s">
        <v>272</v>
      </c>
      <c r="B230" s="12" t="s">
        <v>326</v>
      </c>
      <c r="C230" s="289"/>
      <c r="D230" s="70"/>
      <c r="E230" s="290"/>
      <c r="F230" s="91"/>
      <c r="G230" s="259"/>
      <c r="H230" s="25"/>
      <c r="I230" s="72"/>
    </row>
    <row r="231" spans="1:244" s="17" customFormat="1" ht="153" customHeight="1" x14ac:dyDescent="0.25">
      <c r="A231" s="305" t="s">
        <v>322</v>
      </c>
      <c r="B231" s="103" t="s">
        <v>252</v>
      </c>
      <c r="C231" s="9" t="s">
        <v>95</v>
      </c>
      <c r="D231" s="9">
        <v>1</v>
      </c>
      <c r="E231" s="13"/>
      <c r="F231" s="327">
        <f t="shared" ref="F231:F233" si="23">D231*E231</f>
        <v>0</v>
      </c>
      <c r="G231" s="259"/>
      <c r="H231" s="25"/>
      <c r="I231" s="72"/>
    </row>
    <row r="232" spans="1:244" s="301" customFormat="1" ht="48" customHeight="1" x14ac:dyDescent="0.25">
      <c r="A232" s="305" t="s">
        <v>323</v>
      </c>
      <c r="B232" s="103" t="s">
        <v>361</v>
      </c>
      <c r="C232" s="9" t="s">
        <v>95</v>
      </c>
      <c r="D232" s="9">
        <v>1</v>
      </c>
      <c r="E232" s="13"/>
      <c r="F232" s="327">
        <f t="shared" si="23"/>
        <v>0</v>
      </c>
      <c r="G232" s="300"/>
      <c r="H232" s="304"/>
      <c r="I232" s="300"/>
      <c r="J232" s="300"/>
      <c r="K232" s="300"/>
      <c r="L232" s="300"/>
      <c r="M232" s="300"/>
      <c r="N232" s="300"/>
      <c r="O232" s="300"/>
      <c r="P232" s="300"/>
      <c r="Q232" s="300"/>
      <c r="R232" s="300"/>
      <c r="S232" s="300"/>
      <c r="T232" s="300"/>
      <c r="U232" s="300"/>
      <c r="V232" s="300"/>
      <c r="W232" s="300"/>
      <c r="X232" s="300"/>
      <c r="Y232" s="300"/>
      <c r="Z232" s="300"/>
      <c r="AA232" s="300"/>
      <c r="AB232" s="300"/>
      <c r="AC232" s="300"/>
      <c r="AD232" s="300"/>
      <c r="AE232" s="300"/>
      <c r="AF232" s="300"/>
      <c r="AG232" s="300"/>
      <c r="AH232" s="300"/>
      <c r="AI232" s="300"/>
      <c r="AJ232" s="300"/>
      <c r="AK232" s="300"/>
      <c r="AL232" s="300"/>
      <c r="AM232" s="300"/>
      <c r="AN232" s="300"/>
      <c r="AO232" s="300"/>
      <c r="AP232" s="300"/>
      <c r="AQ232" s="300"/>
      <c r="AR232" s="300"/>
      <c r="AS232" s="300"/>
      <c r="AT232" s="300"/>
      <c r="AU232" s="300"/>
      <c r="AV232" s="300"/>
      <c r="AW232" s="300"/>
      <c r="AX232" s="300"/>
      <c r="AY232" s="300"/>
      <c r="AZ232" s="300"/>
      <c r="BA232" s="300"/>
      <c r="BB232" s="300"/>
      <c r="BC232" s="300"/>
      <c r="BD232" s="300"/>
      <c r="BE232" s="300"/>
      <c r="BF232" s="300"/>
      <c r="BG232" s="300"/>
      <c r="BH232" s="300"/>
      <c r="BI232" s="300"/>
      <c r="BJ232" s="300"/>
      <c r="BK232" s="300"/>
      <c r="BL232" s="300"/>
      <c r="BM232" s="300"/>
      <c r="BN232" s="300"/>
      <c r="BO232" s="300"/>
      <c r="BP232" s="300"/>
      <c r="BQ232" s="300"/>
      <c r="BR232" s="300"/>
      <c r="BS232" s="300"/>
      <c r="BT232" s="300"/>
      <c r="BU232" s="300"/>
      <c r="BV232" s="300"/>
      <c r="BW232" s="300"/>
      <c r="BX232" s="300"/>
      <c r="BY232" s="300"/>
      <c r="BZ232" s="300"/>
      <c r="CA232" s="300"/>
      <c r="CB232" s="300"/>
      <c r="CC232" s="300"/>
      <c r="CD232" s="300"/>
      <c r="CE232" s="300"/>
      <c r="CF232" s="300"/>
      <c r="CG232" s="300"/>
      <c r="CH232" s="300"/>
      <c r="CI232" s="300"/>
      <c r="CJ232" s="300"/>
      <c r="CK232" s="300"/>
      <c r="CL232" s="300"/>
      <c r="CM232" s="300"/>
      <c r="CN232" s="300"/>
      <c r="CO232" s="300"/>
      <c r="CP232" s="300"/>
      <c r="CQ232" s="300"/>
      <c r="CR232" s="300"/>
      <c r="CS232" s="300"/>
      <c r="CT232" s="300"/>
      <c r="CU232" s="300"/>
      <c r="CV232" s="300"/>
      <c r="CW232" s="300"/>
      <c r="CX232" s="300"/>
      <c r="CY232" s="300"/>
      <c r="CZ232" s="300"/>
      <c r="DA232" s="300"/>
      <c r="DB232" s="300"/>
      <c r="DC232" s="300"/>
      <c r="DD232" s="300"/>
      <c r="DE232" s="300"/>
      <c r="DF232" s="300"/>
      <c r="DG232" s="300"/>
      <c r="DH232" s="300"/>
      <c r="DI232" s="300"/>
      <c r="DJ232" s="300"/>
      <c r="DK232" s="300"/>
      <c r="DL232" s="300"/>
      <c r="DM232" s="300"/>
      <c r="DN232" s="300"/>
      <c r="DO232" s="300"/>
      <c r="DP232" s="300"/>
      <c r="DQ232" s="300"/>
      <c r="DR232" s="300"/>
      <c r="DS232" s="300"/>
      <c r="DT232" s="300"/>
      <c r="DU232" s="300"/>
      <c r="DV232" s="300"/>
      <c r="DW232" s="300"/>
      <c r="DX232" s="300"/>
      <c r="DY232" s="300"/>
      <c r="DZ232" s="300"/>
      <c r="EA232" s="300"/>
      <c r="EB232" s="300"/>
      <c r="EC232" s="300"/>
      <c r="ED232" s="300"/>
      <c r="EE232" s="300"/>
      <c r="EF232" s="300"/>
      <c r="EG232" s="300"/>
      <c r="EH232" s="300"/>
      <c r="EI232" s="300"/>
      <c r="EJ232" s="300"/>
      <c r="EK232" s="300"/>
      <c r="EL232" s="300"/>
      <c r="EM232" s="300"/>
      <c r="EN232" s="300"/>
      <c r="EO232" s="300"/>
      <c r="EP232" s="300"/>
      <c r="EQ232" s="300"/>
      <c r="ER232" s="300"/>
      <c r="ES232" s="300"/>
      <c r="ET232" s="300"/>
      <c r="EU232" s="300"/>
      <c r="EV232" s="300"/>
      <c r="EW232" s="300"/>
      <c r="EX232" s="300"/>
      <c r="EY232" s="300"/>
      <c r="EZ232" s="300"/>
      <c r="FA232" s="300"/>
      <c r="FB232" s="300"/>
      <c r="FC232" s="300"/>
      <c r="FD232" s="300"/>
      <c r="FE232" s="300"/>
      <c r="FF232" s="300"/>
      <c r="FG232" s="300"/>
      <c r="FH232" s="300"/>
      <c r="FI232" s="300"/>
      <c r="FJ232" s="300"/>
      <c r="FK232" s="300"/>
      <c r="FL232" s="300"/>
      <c r="FM232" s="300"/>
      <c r="FN232" s="300"/>
      <c r="FO232" s="300"/>
      <c r="FP232" s="300"/>
      <c r="FQ232" s="300"/>
      <c r="FR232" s="300"/>
      <c r="FS232" s="300"/>
      <c r="FT232" s="300"/>
      <c r="FU232" s="300"/>
      <c r="FV232" s="300"/>
      <c r="FW232" s="300"/>
      <c r="FX232" s="300"/>
      <c r="FY232" s="300"/>
      <c r="FZ232" s="300"/>
      <c r="GA232" s="300"/>
      <c r="GB232" s="300"/>
      <c r="GC232" s="300"/>
      <c r="GD232" s="300"/>
      <c r="GE232" s="300"/>
      <c r="GF232" s="300"/>
      <c r="GG232" s="300"/>
      <c r="GH232" s="300"/>
      <c r="GI232" s="300"/>
      <c r="GJ232" s="300"/>
      <c r="GK232" s="300"/>
      <c r="GL232" s="300"/>
      <c r="GM232" s="300"/>
      <c r="GN232" s="300"/>
      <c r="GO232" s="300"/>
      <c r="GP232" s="300"/>
      <c r="GQ232" s="300"/>
      <c r="GR232" s="300"/>
      <c r="GS232" s="300"/>
      <c r="GT232" s="300"/>
      <c r="GU232" s="300"/>
      <c r="GV232" s="300"/>
      <c r="GW232" s="300"/>
      <c r="GX232" s="300"/>
      <c r="GY232" s="300"/>
      <c r="GZ232" s="300"/>
      <c r="HA232" s="300"/>
      <c r="HB232" s="300"/>
      <c r="HC232" s="300"/>
      <c r="HD232" s="300"/>
      <c r="HE232" s="300"/>
      <c r="HF232" s="300"/>
      <c r="HG232" s="300"/>
      <c r="HH232" s="300"/>
      <c r="HI232" s="300"/>
      <c r="HJ232" s="300"/>
      <c r="HK232" s="300"/>
      <c r="HL232" s="300"/>
      <c r="HM232" s="300"/>
      <c r="HN232" s="300"/>
      <c r="HO232" s="300"/>
      <c r="HP232" s="300"/>
      <c r="HQ232" s="300"/>
      <c r="HR232" s="300"/>
      <c r="HS232" s="300"/>
      <c r="HT232" s="300"/>
      <c r="HU232" s="300"/>
      <c r="HV232" s="300"/>
      <c r="HW232" s="300"/>
      <c r="HX232" s="300"/>
      <c r="HY232" s="300"/>
      <c r="HZ232" s="300"/>
      <c r="IA232" s="300"/>
      <c r="IB232" s="300"/>
      <c r="IC232" s="300"/>
      <c r="ID232" s="300"/>
      <c r="IE232" s="300"/>
      <c r="IF232" s="300"/>
      <c r="IG232" s="300"/>
      <c r="IH232" s="300"/>
      <c r="II232" s="300"/>
      <c r="IJ232" s="300"/>
    </row>
    <row r="233" spans="1:244" s="301" customFormat="1" ht="37.5" customHeight="1" x14ac:dyDescent="0.25">
      <c r="A233" s="305" t="s">
        <v>324</v>
      </c>
      <c r="B233" s="103" t="s">
        <v>266</v>
      </c>
      <c r="C233" s="9" t="s">
        <v>16</v>
      </c>
      <c r="D233" s="9">
        <v>16</v>
      </c>
      <c r="E233" s="13"/>
      <c r="F233" s="327">
        <f t="shared" si="23"/>
        <v>0</v>
      </c>
      <c r="G233" s="300"/>
      <c r="H233" s="300"/>
      <c r="I233" s="300"/>
      <c r="J233" s="300"/>
      <c r="K233" s="300"/>
      <c r="L233" s="300"/>
      <c r="M233" s="300"/>
      <c r="N233" s="300"/>
      <c r="O233" s="300"/>
      <c r="P233" s="300"/>
      <c r="Q233" s="300"/>
      <c r="R233" s="300"/>
      <c r="S233" s="300"/>
      <c r="T233" s="300"/>
      <c r="U233" s="300"/>
      <c r="V233" s="300"/>
      <c r="W233" s="300"/>
      <c r="X233" s="300"/>
      <c r="Y233" s="300"/>
      <c r="Z233" s="300"/>
      <c r="AA233" s="300"/>
      <c r="AB233" s="300"/>
      <c r="AC233" s="300"/>
      <c r="AD233" s="300"/>
      <c r="AE233" s="300"/>
      <c r="AF233" s="300"/>
      <c r="AG233" s="300"/>
      <c r="AH233" s="300"/>
      <c r="AI233" s="300"/>
      <c r="AJ233" s="300"/>
      <c r="AK233" s="300"/>
      <c r="AL233" s="300"/>
      <c r="AM233" s="300"/>
      <c r="AN233" s="300"/>
      <c r="AO233" s="300"/>
      <c r="AP233" s="300"/>
      <c r="AQ233" s="300"/>
      <c r="AR233" s="300"/>
      <c r="AS233" s="300"/>
      <c r="AT233" s="300"/>
      <c r="AU233" s="300"/>
      <c r="AV233" s="300"/>
      <c r="AW233" s="300"/>
      <c r="AX233" s="300"/>
      <c r="AY233" s="300"/>
      <c r="AZ233" s="300"/>
      <c r="BA233" s="300"/>
      <c r="BB233" s="300"/>
      <c r="BC233" s="300"/>
      <c r="BD233" s="300"/>
      <c r="BE233" s="300"/>
      <c r="BF233" s="300"/>
      <c r="BG233" s="300"/>
      <c r="BH233" s="300"/>
      <c r="BI233" s="300"/>
      <c r="BJ233" s="300"/>
      <c r="BK233" s="300"/>
      <c r="BL233" s="300"/>
      <c r="BM233" s="300"/>
      <c r="BN233" s="300"/>
      <c r="BO233" s="300"/>
      <c r="BP233" s="300"/>
      <c r="BQ233" s="300"/>
      <c r="BR233" s="300"/>
      <c r="BS233" s="300"/>
      <c r="BT233" s="300"/>
      <c r="BU233" s="300"/>
      <c r="BV233" s="300"/>
      <c r="BW233" s="300"/>
      <c r="BX233" s="300"/>
      <c r="BY233" s="300"/>
      <c r="BZ233" s="300"/>
      <c r="CA233" s="300"/>
      <c r="CB233" s="300"/>
      <c r="CC233" s="300"/>
      <c r="CD233" s="300"/>
      <c r="CE233" s="300"/>
      <c r="CF233" s="300"/>
      <c r="CG233" s="300"/>
      <c r="CH233" s="300"/>
      <c r="CI233" s="300"/>
      <c r="CJ233" s="300"/>
      <c r="CK233" s="300"/>
      <c r="CL233" s="300"/>
      <c r="CM233" s="300"/>
      <c r="CN233" s="300"/>
      <c r="CO233" s="300"/>
      <c r="CP233" s="300"/>
      <c r="CQ233" s="300"/>
      <c r="CR233" s="300"/>
      <c r="CS233" s="300"/>
      <c r="CT233" s="300"/>
      <c r="CU233" s="300"/>
      <c r="CV233" s="300"/>
      <c r="CW233" s="300"/>
      <c r="CX233" s="300"/>
      <c r="CY233" s="300"/>
      <c r="CZ233" s="300"/>
      <c r="DA233" s="300"/>
      <c r="DB233" s="300"/>
      <c r="DC233" s="300"/>
      <c r="DD233" s="300"/>
      <c r="DE233" s="300"/>
      <c r="DF233" s="300"/>
      <c r="DG233" s="300"/>
      <c r="DH233" s="300"/>
      <c r="DI233" s="300"/>
      <c r="DJ233" s="300"/>
      <c r="DK233" s="300"/>
      <c r="DL233" s="300"/>
      <c r="DM233" s="300"/>
      <c r="DN233" s="300"/>
      <c r="DO233" s="300"/>
      <c r="DP233" s="300"/>
      <c r="DQ233" s="300"/>
      <c r="DR233" s="300"/>
      <c r="DS233" s="300"/>
      <c r="DT233" s="300"/>
      <c r="DU233" s="300"/>
      <c r="DV233" s="300"/>
      <c r="DW233" s="300"/>
      <c r="DX233" s="300"/>
      <c r="DY233" s="300"/>
      <c r="DZ233" s="300"/>
      <c r="EA233" s="300"/>
      <c r="EB233" s="300"/>
      <c r="EC233" s="300"/>
      <c r="ED233" s="300"/>
      <c r="EE233" s="300"/>
      <c r="EF233" s="300"/>
      <c r="EG233" s="300"/>
      <c r="EH233" s="300"/>
      <c r="EI233" s="300"/>
      <c r="EJ233" s="300"/>
      <c r="EK233" s="300"/>
      <c r="EL233" s="300"/>
      <c r="EM233" s="300"/>
      <c r="EN233" s="300"/>
      <c r="EO233" s="300"/>
      <c r="EP233" s="300"/>
      <c r="EQ233" s="300"/>
      <c r="ER233" s="300"/>
      <c r="ES233" s="300"/>
      <c r="ET233" s="300"/>
      <c r="EU233" s="300"/>
      <c r="EV233" s="300"/>
      <c r="EW233" s="300"/>
      <c r="EX233" s="300"/>
      <c r="EY233" s="300"/>
      <c r="EZ233" s="300"/>
      <c r="FA233" s="300"/>
      <c r="FB233" s="300"/>
      <c r="FC233" s="300"/>
      <c r="FD233" s="300"/>
      <c r="FE233" s="300"/>
      <c r="FF233" s="300"/>
      <c r="FG233" s="300"/>
      <c r="FH233" s="300"/>
      <c r="FI233" s="300"/>
      <c r="FJ233" s="300"/>
      <c r="FK233" s="300"/>
      <c r="FL233" s="300"/>
      <c r="FM233" s="300"/>
      <c r="FN233" s="300"/>
      <c r="FO233" s="300"/>
      <c r="FP233" s="300"/>
      <c r="FQ233" s="300"/>
      <c r="FR233" s="300"/>
      <c r="FS233" s="300"/>
      <c r="FT233" s="300"/>
      <c r="FU233" s="300"/>
      <c r="FV233" s="300"/>
      <c r="FW233" s="300"/>
      <c r="FX233" s="300"/>
      <c r="FY233" s="300"/>
      <c r="FZ233" s="300"/>
      <c r="GA233" s="300"/>
      <c r="GB233" s="300"/>
      <c r="GC233" s="300"/>
      <c r="GD233" s="300"/>
      <c r="GE233" s="300"/>
      <c r="GF233" s="300"/>
      <c r="GG233" s="300"/>
      <c r="GH233" s="300"/>
      <c r="GI233" s="300"/>
      <c r="GJ233" s="300"/>
      <c r="GK233" s="300"/>
      <c r="GL233" s="300"/>
      <c r="GM233" s="300"/>
      <c r="GN233" s="300"/>
      <c r="GO233" s="300"/>
      <c r="GP233" s="300"/>
      <c r="GQ233" s="300"/>
      <c r="GR233" s="300"/>
      <c r="GS233" s="300"/>
      <c r="GT233" s="300"/>
      <c r="GU233" s="300"/>
      <c r="GV233" s="300"/>
      <c r="GW233" s="300"/>
      <c r="GX233" s="300"/>
      <c r="GY233" s="300"/>
      <c r="GZ233" s="300"/>
      <c r="HA233" s="300"/>
      <c r="HB233" s="300"/>
      <c r="HC233" s="300"/>
      <c r="HD233" s="300"/>
      <c r="HE233" s="300"/>
      <c r="HF233" s="300"/>
      <c r="HG233" s="300"/>
      <c r="HH233" s="300"/>
      <c r="HI233" s="300"/>
      <c r="HJ233" s="300"/>
      <c r="HK233" s="300"/>
      <c r="HL233" s="300"/>
      <c r="HM233" s="300"/>
      <c r="HN233" s="300"/>
      <c r="HO233" s="300"/>
      <c r="HP233" s="300"/>
      <c r="HQ233" s="300"/>
      <c r="HR233" s="300"/>
      <c r="HS233" s="300"/>
      <c r="HT233" s="300"/>
      <c r="HU233" s="300"/>
      <c r="HV233" s="300"/>
      <c r="HW233" s="300"/>
      <c r="HX233" s="300"/>
      <c r="HY233" s="300"/>
      <c r="HZ233" s="300"/>
      <c r="IA233" s="300"/>
      <c r="IB233" s="300"/>
      <c r="IC233" s="300"/>
      <c r="ID233" s="300"/>
      <c r="IE233" s="300"/>
      <c r="IF233" s="300"/>
      <c r="IG233" s="300"/>
      <c r="IH233" s="300"/>
      <c r="II233" s="300"/>
      <c r="IJ233" s="300"/>
    </row>
    <row r="234" spans="1:244" s="17" customFormat="1" ht="87.75" customHeight="1" x14ac:dyDescent="0.25">
      <c r="A234" s="305" t="s">
        <v>369</v>
      </c>
      <c r="B234" s="103" t="s">
        <v>353</v>
      </c>
      <c r="C234" s="9" t="s">
        <v>16</v>
      </c>
      <c r="D234" s="9">
        <v>1</v>
      </c>
      <c r="E234" s="13"/>
      <c r="F234" s="327">
        <f>D234*E234</f>
        <v>0</v>
      </c>
      <c r="G234" s="259"/>
      <c r="H234" s="25"/>
      <c r="I234" s="72"/>
    </row>
    <row r="235" spans="1:244" s="17" customFormat="1" x14ac:dyDescent="0.25">
      <c r="A235" s="67"/>
      <c r="B235" s="96" t="s">
        <v>325</v>
      </c>
      <c r="C235" s="289"/>
      <c r="D235" s="70"/>
      <c r="E235" s="290"/>
      <c r="F235" s="332">
        <f>SUM(F231:F234)</f>
        <v>0</v>
      </c>
      <c r="G235" s="259"/>
      <c r="H235" s="25"/>
      <c r="I235" s="72"/>
    </row>
    <row r="236" spans="1:244" s="17" customFormat="1" x14ac:dyDescent="0.25">
      <c r="A236" s="67"/>
      <c r="B236" s="288"/>
      <c r="C236" s="289"/>
      <c r="D236" s="70"/>
      <c r="E236" s="290"/>
      <c r="F236" s="91"/>
      <c r="G236" s="259"/>
      <c r="H236" s="25"/>
      <c r="I236" s="72"/>
    </row>
    <row r="237" spans="1:244" s="17" customFormat="1" x14ac:dyDescent="0.25">
      <c r="A237" s="67"/>
      <c r="B237" s="96" t="s">
        <v>206</v>
      </c>
      <c r="C237" s="289"/>
      <c r="D237" s="70"/>
      <c r="E237" s="290"/>
      <c r="F237" s="332">
        <f>F192+F197+F206+F217+F222+F228+F235</f>
        <v>0</v>
      </c>
      <c r="G237" s="259"/>
      <c r="H237" s="25"/>
      <c r="I237" s="72"/>
    </row>
    <row r="238" spans="1:244" s="17" customFormat="1" x14ac:dyDescent="0.25">
      <c r="A238" s="5"/>
      <c r="B238" s="96"/>
      <c r="C238" s="289"/>
      <c r="D238" s="70"/>
      <c r="E238" s="290"/>
      <c r="F238" s="91"/>
      <c r="G238" s="259"/>
      <c r="H238" s="25"/>
      <c r="I238" s="72"/>
    </row>
    <row r="239" spans="1:244" s="17" customFormat="1" x14ac:dyDescent="0.25">
      <c r="A239" s="5" t="s">
        <v>27</v>
      </c>
      <c r="B239" s="12" t="s">
        <v>327</v>
      </c>
      <c r="C239" s="9" t="s">
        <v>6</v>
      </c>
      <c r="D239" s="9"/>
      <c r="E239" s="13"/>
      <c r="F239" s="15"/>
      <c r="G239" s="259"/>
      <c r="H239" s="25"/>
      <c r="I239" s="72"/>
    </row>
    <row r="240" spans="1:244" s="17" customFormat="1" ht="26.4" x14ac:dyDescent="0.25">
      <c r="A240" s="5" t="s">
        <v>207</v>
      </c>
      <c r="B240" s="12" t="s">
        <v>328</v>
      </c>
      <c r="C240" s="262"/>
      <c r="D240" s="262"/>
      <c r="E240" s="263"/>
      <c r="F240" s="246"/>
      <c r="G240" s="259"/>
      <c r="H240" s="25"/>
      <c r="I240" s="72"/>
    </row>
    <row r="241" spans="1:244" s="17" customFormat="1" ht="50.7" customHeight="1" x14ac:dyDescent="0.25">
      <c r="A241" s="253" t="s">
        <v>329</v>
      </c>
      <c r="B241" s="103" t="s">
        <v>362</v>
      </c>
      <c r="C241" s="9" t="s">
        <v>95</v>
      </c>
      <c r="D241" s="9">
        <v>1</v>
      </c>
      <c r="E241" s="13"/>
      <c r="F241" s="327">
        <f t="shared" ref="F241" si="24">D241*E241</f>
        <v>0</v>
      </c>
      <c r="G241" s="259"/>
      <c r="H241" s="25"/>
      <c r="I241" s="72"/>
    </row>
    <row r="242" spans="1:244" s="17" customFormat="1" ht="93" customHeight="1" x14ac:dyDescent="0.25">
      <c r="A242" s="253" t="s">
        <v>331</v>
      </c>
      <c r="B242" s="103" t="s">
        <v>330</v>
      </c>
      <c r="C242" s="9" t="s">
        <v>95</v>
      </c>
      <c r="D242" s="9">
        <v>1</v>
      </c>
      <c r="E242" s="13"/>
      <c r="F242" s="327">
        <f t="shared" ref="F242:F247" si="25">D242*E242</f>
        <v>0</v>
      </c>
      <c r="G242" s="259"/>
      <c r="H242" s="25"/>
      <c r="I242" s="72"/>
    </row>
    <row r="243" spans="1:244" s="17" customFormat="1" ht="51" customHeight="1" x14ac:dyDescent="0.25">
      <c r="A243" s="253" t="s">
        <v>332</v>
      </c>
      <c r="B243" s="103" t="s">
        <v>354</v>
      </c>
      <c r="C243" s="9"/>
      <c r="D243" s="9">
        <v>1</v>
      </c>
      <c r="E243" s="13"/>
      <c r="F243" s="327">
        <f t="shared" si="25"/>
        <v>0</v>
      </c>
      <c r="G243" s="259"/>
      <c r="H243" s="25"/>
      <c r="I243" s="72"/>
    </row>
    <row r="244" spans="1:244" s="17" customFormat="1" ht="76.2" customHeight="1" x14ac:dyDescent="0.25">
      <c r="A244" s="253" t="s">
        <v>334</v>
      </c>
      <c r="B244" s="103" t="s">
        <v>333</v>
      </c>
      <c r="C244" s="9" t="s">
        <v>95</v>
      </c>
      <c r="D244" s="9">
        <v>1</v>
      </c>
      <c r="E244" s="13"/>
      <c r="F244" s="327">
        <f t="shared" si="25"/>
        <v>0</v>
      </c>
      <c r="G244" s="259"/>
      <c r="H244" s="25"/>
      <c r="I244" s="72"/>
    </row>
    <row r="245" spans="1:244" s="17" customFormat="1" ht="133.19999999999999" customHeight="1" x14ac:dyDescent="0.25">
      <c r="A245" s="253" t="s">
        <v>335</v>
      </c>
      <c r="B245" s="103" t="s">
        <v>355</v>
      </c>
      <c r="C245" s="9" t="s">
        <v>305</v>
      </c>
      <c r="D245" s="9">
        <v>1</v>
      </c>
      <c r="E245" s="13"/>
      <c r="F245" s="327">
        <f t="shared" si="25"/>
        <v>0</v>
      </c>
      <c r="G245" s="259"/>
      <c r="H245" s="25"/>
      <c r="I245" s="72"/>
    </row>
    <row r="246" spans="1:244" s="17" customFormat="1" ht="53.25" customHeight="1" x14ac:dyDescent="0.25">
      <c r="A246" s="253" t="s">
        <v>337</v>
      </c>
      <c r="B246" s="103" t="s">
        <v>336</v>
      </c>
      <c r="C246" s="9" t="s">
        <v>305</v>
      </c>
      <c r="D246" s="9">
        <v>6</v>
      </c>
      <c r="E246" s="13"/>
      <c r="F246" s="327">
        <f t="shared" si="25"/>
        <v>0</v>
      </c>
      <c r="G246" s="259"/>
      <c r="H246" s="25"/>
      <c r="I246" s="72"/>
    </row>
    <row r="247" spans="1:244" s="301" customFormat="1" ht="24" customHeight="1" x14ac:dyDescent="0.25">
      <c r="A247" s="253" t="s">
        <v>358</v>
      </c>
      <c r="B247" s="103" t="s">
        <v>356</v>
      </c>
      <c r="C247" s="9" t="s">
        <v>305</v>
      </c>
      <c r="D247" s="9">
        <v>16</v>
      </c>
      <c r="E247" s="13"/>
      <c r="F247" s="327">
        <f t="shared" si="25"/>
        <v>0</v>
      </c>
      <c r="G247" s="300"/>
      <c r="H247" s="300"/>
      <c r="I247" s="300"/>
      <c r="J247" s="300"/>
      <c r="K247" s="300"/>
      <c r="L247" s="300"/>
      <c r="M247" s="300"/>
      <c r="N247" s="300"/>
      <c r="O247" s="300"/>
      <c r="P247" s="300"/>
      <c r="Q247" s="300"/>
      <c r="R247" s="300"/>
      <c r="S247" s="300"/>
      <c r="T247" s="300"/>
      <c r="U247" s="300"/>
      <c r="V247" s="300"/>
      <c r="W247" s="300"/>
      <c r="X247" s="300"/>
      <c r="Y247" s="300"/>
      <c r="Z247" s="300"/>
      <c r="AA247" s="300"/>
      <c r="AB247" s="300"/>
      <c r="AC247" s="300"/>
      <c r="AD247" s="300"/>
      <c r="AE247" s="300"/>
      <c r="AF247" s="300"/>
      <c r="AG247" s="300"/>
      <c r="AH247" s="300"/>
      <c r="AI247" s="300"/>
      <c r="AJ247" s="300"/>
      <c r="AK247" s="300"/>
      <c r="AL247" s="300"/>
      <c r="AM247" s="300"/>
      <c r="AN247" s="300"/>
      <c r="AO247" s="300"/>
      <c r="AP247" s="300"/>
      <c r="AQ247" s="300"/>
      <c r="AR247" s="300"/>
      <c r="AS247" s="300"/>
      <c r="AT247" s="300"/>
      <c r="AU247" s="300"/>
      <c r="AV247" s="300"/>
      <c r="AW247" s="300"/>
      <c r="AX247" s="300"/>
      <c r="AY247" s="300"/>
      <c r="AZ247" s="300"/>
      <c r="BA247" s="300"/>
      <c r="BB247" s="300"/>
      <c r="BC247" s="300"/>
      <c r="BD247" s="300"/>
      <c r="BE247" s="300"/>
      <c r="BF247" s="300"/>
      <c r="BG247" s="300"/>
      <c r="BH247" s="300"/>
      <c r="BI247" s="300"/>
      <c r="BJ247" s="300"/>
      <c r="BK247" s="300"/>
      <c r="BL247" s="300"/>
      <c r="BM247" s="300"/>
      <c r="BN247" s="300"/>
      <c r="BO247" s="300"/>
      <c r="BP247" s="300"/>
      <c r="BQ247" s="300"/>
      <c r="BR247" s="300"/>
      <c r="BS247" s="300"/>
      <c r="BT247" s="300"/>
      <c r="BU247" s="300"/>
      <c r="BV247" s="300"/>
      <c r="BW247" s="300"/>
      <c r="BX247" s="300"/>
      <c r="BY247" s="300"/>
      <c r="BZ247" s="300"/>
      <c r="CA247" s="300"/>
      <c r="CB247" s="300"/>
      <c r="CC247" s="300"/>
      <c r="CD247" s="300"/>
      <c r="CE247" s="300"/>
      <c r="CF247" s="300"/>
      <c r="CG247" s="300"/>
      <c r="CH247" s="300"/>
      <c r="CI247" s="300"/>
      <c r="CJ247" s="300"/>
      <c r="CK247" s="300"/>
      <c r="CL247" s="300"/>
      <c r="CM247" s="300"/>
      <c r="CN247" s="300"/>
      <c r="CO247" s="300"/>
      <c r="CP247" s="300"/>
      <c r="CQ247" s="300"/>
      <c r="CR247" s="300"/>
      <c r="CS247" s="300"/>
      <c r="CT247" s="300"/>
      <c r="CU247" s="300"/>
      <c r="CV247" s="300"/>
      <c r="CW247" s="300"/>
      <c r="CX247" s="300"/>
      <c r="CY247" s="300"/>
      <c r="CZ247" s="300"/>
      <c r="DA247" s="300"/>
      <c r="DB247" s="300"/>
      <c r="DC247" s="300"/>
      <c r="DD247" s="300"/>
      <c r="DE247" s="300"/>
      <c r="DF247" s="300"/>
      <c r="DG247" s="300"/>
      <c r="DH247" s="300"/>
      <c r="DI247" s="300"/>
      <c r="DJ247" s="300"/>
      <c r="DK247" s="300"/>
      <c r="DL247" s="300"/>
      <c r="DM247" s="300"/>
      <c r="DN247" s="300"/>
      <c r="DO247" s="300"/>
      <c r="DP247" s="300"/>
      <c r="DQ247" s="300"/>
      <c r="DR247" s="300"/>
      <c r="DS247" s="300"/>
      <c r="DT247" s="300"/>
      <c r="DU247" s="300"/>
      <c r="DV247" s="300"/>
      <c r="DW247" s="300"/>
      <c r="DX247" s="300"/>
      <c r="DY247" s="300"/>
      <c r="DZ247" s="300"/>
      <c r="EA247" s="300"/>
      <c r="EB247" s="300"/>
      <c r="EC247" s="300"/>
      <c r="ED247" s="300"/>
      <c r="EE247" s="300"/>
      <c r="EF247" s="300"/>
      <c r="EG247" s="300"/>
      <c r="EH247" s="300"/>
      <c r="EI247" s="300"/>
      <c r="EJ247" s="300"/>
      <c r="EK247" s="300"/>
      <c r="EL247" s="300"/>
      <c r="EM247" s="300"/>
      <c r="EN247" s="300"/>
      <c r="EO247" s="300"/>
      <c r="EP247" s="300"/>
      <c r="EQ247" s="300"/>
      <c r="ER247" s="300"/>
      <c r="ES247" s="300"/>
      <c r="ET247" s="300"/>
      <c r="EU247" s="300"/>
      <c r="EV247" s="300"/>
      <c r="EW247" s="300"/>
      <c r="EX247" s="300"/>
      <c r="EY247" s="300"/>
      <c r="EZ247" s="300"/>
      <c r="FA247" s="300"/>
      <c r="FB247" s="300"/>
      <c r="FC247" s="300"/>
      <c r="FD247" s="300"/>
      <c r="FE247" s="300"/>
      <c r="FF247" s="300"/>
      <c r="FG247" s="300"/>
      <c r="FH247" s="300"/>
      <c r="FI247" s="300"/>
      <c r="FJ247" s="300"/>
      <c r="FK247" s="300"/>
      <c r="FL247" s="300"/>
      <c r="FM247" s="300"/>
      <c r="FN247" s="300"/>
      <c r="FO247" s="300"/>
      <c r="FP247" s="300"/>
      <c r="FQ247" s="300"/>
      <c r="FR247" s="300"/>
      <c r="FS247" s="300"/>
      <c r="FT247" s="300"/>
      <c r="FU247" s="300"/>
      <c r="FV247" s="300"/>
      <c r="FW247" s="300"/>
      <c r="FX247" s="300"/>
      <c r="FY247" s="300"/>
      <c r="FZ247" s="300"/>
      <c r="GA247" s="300"/>
      <c r="GB247" s="300"/>
      <c r="GC247" s="300"/>
      <c r="GD247" s="300"/>
      <c r="GE247" s="300"/>
      <c r="GF247" s="300"/>
      <c r="GG247" s="300"/>
      <c r="GH247" s="300"/>
      <c r="GI247" s="300"/>
      <c r="GJ247" s="300"/>
      <c r="GK247" s="300"/>
      <c r="GL247" s="300"/>
      <c r="GM247" s="300"/>
      <c r="GN247" s="300"/>
      <c r="GO247" s="300"/>
      <c r="GP247" s="300"/>
      <c r="GQ247" s="300"/>
      <c r="GR247" s="300"/>
      <c r="GS247" s="300"/>
      <c r="GT247" s="300"/>
      <c r="GU247" s="300"/>
      <c r="GV247" s="300"/>
      <c r="GW247" s="300"/>
      <c r="GX247" s="300"/>
      <c r="GY247" s="300"/>
      <c r="GZ247" s="300"/>
      <c r="HA247" s="300"/>
      <c r="HB247" s="300"/>
      <c r="HC247" s="300"/>
      <c r="HD247" s="300"/>
      <c r="HE247" s="300"/>
      <c r="HF247" s="300"/>
      <c r="HG247" s="300"/>
      <c r="HH247" s="300"/>
      <c r="HI247" s="300"/>
      <c r="HJ247" s="300"/>
      <c r="HK247" s="300"/>
      <c r="HL247" s="300"/>
      <c r="HM247" s="300"/>
      <c r="HN247" s="300"/>
      <c r="HO247" s="300"/>
      <c r="HP247" s="300"/>
      <c r="HQ247" s="300"/>
      <c r="HR247" s="300"/>
      <c r="HS247" s="300"/>
      <c r="HT247" s="300"/>
      <c r="HU247" s="300"/>
      <c r="HV247" s="300"/>
      <c r="HW247" s="300"/>
      <c r="HX247" s="300"/>
      <c r="HY247" s="300"/>
      <c r="HZ247" s="300"/>
      <c r="IA247" s="300"/>
      <c r="IB247" s="300"/>
      <c r="IC247" s="300"/>
      <c r="ID247" s="300"/>
      <c r="IE247" s="300"/>
      <c r="IF247" s="300"/>
      <c r="IG247" s="300"/>
      <c r="IH247" s="300"/>
      <c r="II247" s="300"/>
      <c r="IJ247" s="300"/>
    </row>
    <row r="248" spans="1:244" s="17" customFormat="1" ht="15.6" x14ac:dyDescent="0.25">
      <c r="A248" s="253"/>
      <c r="B248" s="96" t="s">
        <v>338</v>
      </c>
      <c r="C248" s="281"/>
      <c r="D248" s="282"/>
      <c r="E248" s="287"/>
      <c r="F248" s="332">
        <f>SUM(F242:F247)</f>
        <v>0</v>
      </c>
      <c r="G248" s="259"/>
      <c r="H248" s="25"/>
      <c r="I248" s="72"/>
    </row>
    <row r="249" spans="1:244" s="17" customFormat="1" ht="15.6" x14ac:dyDescent="0.25">
      <c r="A249" s="253"/>
      <c r="B249" s="96"/>
      <c r="C249" s="294"/>
      <c r="D249" s="295"/>
      <c r="E249" s="303"/>
      <c r="F249" s="91"/>
      <c r="G249" s="259"/>
      <c r="H249" s="25"/>
      <c r="I249" s="72"/>
    </row>
    <row r="250" spans="1:244" s="17" customFormat="1" ht="15.6" x14ac:dyDescent="0.25">
      <c r="A250" s="5" t="s">
        <v>208</v>
      </c>
      <c r="B250" s="12" t="s">
        <v>339</v>
      </c>
      <c r="C250" s="281"/>
      <c r="D250" s="282"/>
      <c r="E250" s="283"/>
      <c r="F250" s="284"/>
      <c r="G250" s="259"/>
      <c r="H250" s="25"/>
      <c r="I250" s="72"/>
    </row>
    <row r="251" spans="1:244" s="17" customFormat="1" ht="39.6" x14ac:dyDescent="0.25">
      <c r="A251" s="253" t="s">
        <v>340</v>
      </c>
      <c r="B251" s="103" t="s">
        <v>341</v>
      </c>
      <c r="C251" s="9" t="s">
        <v>95</v>
      </c>
      <c r="D251" s="9">
        <v>1</v>
      </c>
      <c r="E251" s="13"/>
      <c r="F251" s="327">
        <f t="shared" ref="F251:F253" si="26">D251*E251</f>
        <v>0</v>
      </c>
      <c r="G251" s="259"/>
      <c r="H251" s="25"/>
      <c r="I251" s="72"/>
    </row>
    <row r="252" spans="1:244" s="17" customFormat="1" ht="88.5" customHeight="1" x14ac:dyDescent="0.25">
      <c r="A252" s="253" t="s">
        <v>342</v>
      </c>
      <c r="B252" s="103" t="s">
        <v>343</v>
      </c>
      <c r="C252" s="9" t="s">
        <v>95</v>
      </c>
      <c r="D252" s="9">
        <v>1</v>
      </c>
      <c r="E252" s="13"/>
      <c r="F252" s="327">
        <f t="shared" si="26"/>
        <v>0</v>
      </c>
      <c r="G252" s="259"/>
      <c r="H252" s="25"/>
      <c r="I252" s="72"/>
    </row>
    <row r="253" spans="1:244" s="17" customFormat="1" ht="55.5" customHeight="1" x14ac:dyDescent="0.25">
      <c r="A253" s="253" t="s">
        <v>344</v>
      </c>
      <c r="B253" s="103" t="s">
        <v>345</v>
      </c>
      <c r="C253" s="9" t="s">
        <v>95</v>
      </c>
      <c r="D253" s="9">
        <v>1</v>
      </c>
      <c r="E253" s="13"/>
      <c r="F253" s="327">
        <f t="shared" si="26"/>
        <v>0</v>
      </c>
      <c r="G253" s="259"/>
      <c r="H253" s="25"/>
      <c r="I253" s="72"/>
    </row>
    <row r="254" spans="1:244" s="17" customFormat="1" ht="15.6" x14ac:dyDescent="0.25">
      <c r="A254" s="67"/>
      <c r="B254" s="96" t="s">
        <v>346</v>
      </c>
      <c r="C254" s="281"/>
      <c r="D254" s="282"/>
      <c r="E254" s="283"/>
      <c r="F254" s="332">
        <f>SUM(F251:F253)</f>
        <v>0</v>
      </c>
      <c r="G254" s="259"/>
      <c r="H254" s="25"/>
      <c r="I254" s="72"/>
    </row>
    <row r="255" spans="1:244" s="17" customFormat="1" ht="15.6" x14ac:dyDescent="0.25">
      <c r="A255" s="253"/>
      <c r="B255" s="96"/>
      <c r="C255" s="289"/>
      <c r="D255" s="70"/>
      <c r="E255" s="303"/>
      <c r="F255" s="91"/>
      <c r="G255" s="259"/>
      <c r="H255" s="25"/>
      <c r="I255" s="72"/>
    </row>
    <row r="256" spans="1:244" s="17" customFormat="1" ht="15.6" x14ac:dyDescent="0.25">
      <c r="A256" s="5" t="s">
        <v>275</v>
      </c>
      <c r="B256" s="12" t="s">
        <v>347</v>
      </c>
      <c r="C256" s="281"/>
      <c r="D256" s="282"/>
      <c r="E256" s="283"/>
      <c r="F256" s="284"/>
      <c r="G256" s="259"/>
      <c r="H256" s="25"/>
      <c r="I256" s="72"/>
    </row>
    <row r="257" spans="1:11" s="17" customFormat="1" ht="35.700000000000003" customHeight="1" x14ac:dyDescent="0.25">
      <c r="A257" s="67" t="s">
        <v>348</v>
      </c>
      <c r="B257" s="103" t="s">
        <v>357</v>
      </c>
      <c r="C257" s="9" t="s">
        <v>305</v>
      </c>
      <c r="D257" s="9">
        <v>7</v>
      </c>
      <c r="E257" s="13"/>
      <c r="F257" s="327">
        <f t="shared" ref="F257" si="27">D257*E257</f>
        <v>0</v>
      </c>
      <c r="G257" s="259"/>
      <c r="H257" s="25"/>
      <c r="I257" s="72"/>
    </row>
    <row r="258" spans="1:11" s="17" customFormat="1" x14ac:dyDescent="0.25">
      <c r="A258" s="67"/>
      <c r="B258" s="96" t="s">
        <v>349</v>
      </c>
      <c r="C258" s="10"/>
      <c r="D258" s="9"/>
      <c r="E258" s="11"/>
      <c r="F258" s="332">
        <f>SUM(F257:F257)</f>
        <v>0</v>
      </c>
      <c r="G258" s="259"/>
      <c r="H258" s="25"/>
      <c r="I258" s="72"/>
    </row>
    <row r="259" spans="1:11" s="17" customFormat="1" x14ac:dyDescent="0.25">
      <c r="A259" s="67"/>
      <c r="B259" s="288"/>
      <c r="C259" s="289"/>
      <c r="D259" s="70"/>
      <c r="E259" s="290"/>
      <c r="F259" s="91"/>
      <c r="G259" s="259"/>
      <c r="H259" s="25"/>
      <c r="I259" s="72"/>
    </row>
    <row r="260" spans="1:11" s="17" customFormat="1" x14ac:dyDescent="0.25">
      <c r="A260" s="67"/>
      <c r="B260" s="96" t="s">
        <v>209</v>
      </c>
      <c r="C260" s="289"/>
      <c r="D260" s="70"/>
      <c r="E260" s="290"/>
      <c r="F260" s="332">
        <f>F248+F254+F258</f>
        <v>0</v>
      </c>
      <c r="G260" s="259"/>
      <c r="H260" s="25"/>
      <c r="I260" s="72"/>
    </row>
    <row r="261" spans="1:11" s="17" customFormat="1" x14ac:dyDescent="0.25">
      <c r="A261" s="5"/>
      <c r="B261" s="96"/>
      <c r="C261" s="289"/>
      <c r="D261" s="70"/>
      <c r="E261" s="290"/>
      <c r="F261" s="91"/>
      <c r="G261" s="259"/>
      <c r="H261" s="25"/>
      <c r="I261" s="72"/>
    </row>
    <row r="262" spans="1:11" s="17" customFormat="1" x14ac:dyDescent="0.25">
      <c r="A262" s="5" t="s">
        <v>46</v>
      </c>
      <c r="B262" s="12" t="s">
        <v>350</v>
      </c>
      <c r="C262" s="289"/>
      <c r="D262" s="70"/>
      <c r="E262" s="290"/>
      <c r="F262" s="91"/>
      <c r="G262" s="259"/>
      <c r="H262" s="25"/>
      <c r="I262" s="72"/>
    </row>
    <row r="263" spans="1:11" s="17" customFormat="1" ht="37.950000000000003" customHeight="1" x14ac:dyDescent="0.25">
      <c r="A263" s="67" t="s">
        <v>211</v>
      </c>
      <c r="B263" s="103" t="s">
        <v>351</v>
      </c>
      <c r="C263" s="9" t="s">
        <v>305</v>
      </c>
      <c r="D263" s="9">
        <v>1</v>
      </c>
      <c r="E263" s="13"/>
      <c r="F263" s="327">
        <f>D263*E263</f>
        <v>0</v>
      </c>
      <c r="G263" s="259"/>
      <c r="H263" s="25"/>
      <c r="I263" s="72"/>
    </row>
    <row r="264" spans="1:11" s="17" customFormat="1" ht="40.5" customHeight="1" x14ac:dyDescent="0.25">
      <c r="A264" s="67" t="s">
        <v>277</v>
      </c>
      <c r="B264" s="103" t="s">
        <v>276</v>
      </c>
      <c r="C264" s="9" t="s">
        <v>305</v>
      </c>
      <c r="D264" s="9">
        <v>1</v>
      </c>
      <c r="E264" s="13"/>
      <c r="F264" s="327">
        <f>D264*E264</f>
        <v>0</v>
      </c>
      <c r="G264" s="259"/>
      <c r="H264" s="25"/>
      <c r="I264" s="72"/>
    </row>
    <row r="265" spans="1:11" s="17" customFormat="1" x14ac:dyDescent="0.25">
      <c r="A265" s="67"/>
      <c r="B265" s="96" t="s">
        <v>212</v>
      </c>
      <c r="C265" s="289"/>
      <c r="D265" s="70"/>
      <c r="E265" s="290"/>
      <c r="F265" s="332">
        <f>SUM(F263:F264)</f>
        <v>0</v>
      </c>
      <c r="G265" s="259"/>
      <c r="H265" s="25"/>
      <c r="I265" s="72"/>
    </row>
    <row r="266" spans="1:11" s="17" customFormat="1" x14ac:dyDescent="0.25">
      <c r="A266" s="67"/>
      <c r="B266" s="69"/>
      <c r="C266" s="70"/>
      <c r="D266" s="70"/>
      <c r="E266" s="68"/>
      <c r="F266" s="15"/>
      <c r="G266" s="259"/>
      <c r="H266" s="25"/>
      <c r="I266" s="72"/>
    </row>
    <row r="267" spans="1:11" s="17" customFormat="1" x14ac:dyDescent="0.25">
      <c r="A267" s="80"/>
      <c r="B267" s="94" t="s">
        <v>29</v>
      </c>
      <c r="C267" s="77"/>
      <c r="D267" s="95"/>
      <c r="E267" s="78"/>
      <c r="F267" s="328">
        <f>F237+F260+F265</f>
        <v>0</v>
      </c>
      <c r="G267" s="259"/>
      <c r="H267" s="292"/>
      <c r="I267" s="72"/>
      <c r="K267" s="293"/>
    </row>
    <row r="268" spans="1:11" s="52" customFormat="1" x14ac:dyDescent="0.25">
      <c r="A268" s="67"/>
      <c r="B268" s="69"/>
      <c r="C268" s="70"/>
      <c r="D268" s="70"/>
      <c r="E268" s="68"/>
      <c r="F268" s="15"/>
      <c r="G268" s="259"/>
      <c r="H268" s="25"/>
      <c r="I268" s="72"/>
    </row>
    <row r="269" spans="1:11" s="52" customFormat="1" x14ac:dyDescent="0.25">
      <c r="A269" s="5">
        <v>11</v>
      </c>
      <c r="B269" s="89" t="s">
        <v>105</v>
      </c>
      <c r="C269" s="70"/>
      <c r="D269" s="70"/>
      <c r="E269" s="68"/>
      <c r="F269" s="15"/>
      <c r="G269" s="259"/>
      <c r="H269" s="25"/>
      <c r="I269" s="72"/>
    </row>
    <row r="270" spans="1:11" s="52" customFormat="1" ht="59.7" customHeight="1" x14ac:dyDescent="0.25">
      <c r="A270" s="67" t="s">
        <v>61</v>
      </c>
      <c r="B270" s="14" t="s">
        <v>106</v>
      </c>
      <c r="C270" s="9" t="s">
        <v>14</v>
      </c>
      <c r="D270" s="9">
        <v>260.73</v>
      </c>
      <c r="E270" s="13"/>
      <c r="F270" s="333">
        <f t="shared" ref="F270:F275" si="28">+E270*D270</f>
        <v>0</v>
      </c>
      <c r="G270" s="259"/>
      <c r="H270" s="25"/>
      <c r="I270" s="72"/>
    </row>
    <row r="271" spans="1:11" s="52" customFormat="1" ht="46.2" customHeight="1" x14ac:dyDescent="0.25">
      <c r="A271" s="67" t="s">
        <v>62</v>
      </c>
      <c r="B271" s="14" t="s">
        <v>214</v>
      </c>
      <c r="C271" s="9" t="s">
        <v>14</v>
      </c>
      <c r="D271" s="9">
        <v>69.650000000000006</v>
      </c>
      <c r="E271" s="13"/>
      <c r="F271" s="333">
        <f t="shared" si="28"/>
        <v>0</v>
      </c>
      <c r="G271" s="259"/>
      <c r="H271" s="25"/>
      <c r="I271" s="72"/>
    </row>
    <row r="272" spans="1:11" s="52" customFormat="1" ht="64.5" customHeight="1" x14ac:dyDescent="0.25">
      <c r="A272" s="67" t="s">
        <v>86</v>
      </c>
      <c r="B272" s="14" t="s">
        <v>442</v>
      </c>
      <c r="C272" s="9" t="s">
        <v>14</v>
      </c>
      <c r="D272" s="9">
        <v>24.02</v>
      </c>
      <c r="E272" s="13"/>
      <c r="F272" s="333">
        <f t="shared" si="28"/>
        <v>0</v>
      </c>
      <c r="G272" s="259"/>
      <c r="H272" s="25"/>
      <c r="I272" s="72"/>
    </row>
    <row r="273" spans="1:9" s="52" customFormat="1" ht="75.45" customHeight="1" x14ac:dyDescent="0.25">
      <c r="A273" s="67" t="s">
        <v>100</v>
      </c>
      <c r="B273" s="14" t="s">
        <v>451</v>
      </c>
      <c r="C273" s="9" t="s">
        <v>13</v>
      </c>
      <c r="D273" s="9">
        <v>213.68</v>
      </c>
      <c r="E273" s="13"/>
      <c r="F273" s="333">
        <f t="shared" si="28"/>
        <v>0</v>
      </c>
      <c r="G273" s="259"/>
      <c r="H273" s="25"/>
      <c r="I273" s="72"/>
    </row>
    <row r="274" spans="1:9" s="52" customFormat="1" ht="39.450000000000003" customHeight="1" x14ac:dyDescent="0.25">
      <c r="A274" s="67" t="s">
        <v>453</v>
      </c>
      <c r="B274" s="261" t="s">
        <v>203</v>
      </c>
      <c r="C274" s="9" t="s">
        <v>14</v>
      </c>
      <c r="D274" s="9">
        <v>60</v>
      </c>
      <c r="E274" s="13"/>
      <c r="F274" s="333">
        <f t="shared" si="28"/>
        <v>0</v>
      </c>
      <c r="G274" s="259"/>
      <c r="H274" s="25"/>
      <c r="I274" s="72"/>
    </row>
    <row r="275" spans="1:9" s="52" customFormat="1" ht="21" customHeight="1" x14ac:dyDescent="0.25">
      <c r="A275" s="67" t="s">
        <v>454</v>
      </c>
      <c r="B275" s="261" t="s">
        <v>455</v>
      </c>
      <c r="C275" s="9" t="s">
        <v>14</v>
      </c>
      <c r="D275" s="9">
        <v>35</v>
      </c>
      <c r="E275" s="13"/>
      <c r="F275" s="333">
        <f t="shared" si="28"/>
        <v>0</v>
      </c>
      <c r="G275" s="259"/>
      <c r="H275" s="25"/>
      <c r="I275" s="72"/>
    </row>
    <row r="276" spans="1:9" s="52" customFormat="1" x14ac:dyDescent="0.25">
      <c r="A276" s="80"/>
      <c r="B276" s="94" t="s">
        <v>30</v>
      </c>
      <c r="C276" s="77"/>
      <c r="D276" s="95"/>
      <c r="E276" s="78"/>
      <c r="F276" s="328">
        <f>SUM(F269:F275)</f>
        <v>0</v>
      </c>
      <c r="G276" s="259"/>
      <c r="H276" s="25"/>
      <c r="I276" s="72"/>
    </row>
    <row r="277" spans="1:9" s="52" customFormat="1" x14ac:dyDescent="0.25">
      <c r="A277" s="67"/>
      <c r="B277" s="69"/>
      <c r="C277" s="70"/>
      <c r="D277" s="70"/>
      <c r="E277" s="68"/>
      <c r="F277" s="15"/>
      <c r="G277" s="259"/>
      <c r="H277" s="25"/>
      <c r="I277" s="72"/>
    </row>
    <row r="278" spans="1:9" ht="22.5" customHeight="1" x14ac:dyDescent="0.25">
      <c r="A278" s="5">
        <v>12</v>
      </c>
      <c r="B278" s="55" t="s">
        <v>101</v>
      </c>
      <c r="C278" s="70"/>
      <c r="D278" s="70"/>
      <c r="E278" s="68"/>
      <c r="F278" s="15"/>
    </row>
    <row r="279" spans="1:9" ht="90" customHeight="1" x14ac:dyDescent="0.25">
      <c r="A279" s="67" t="s">
        <v>232</v>
      </c>
      <c r="B279" s="69" t="s">
        <v>238</v>
      </c>
      <c r="C279" s="9" t="s">
        <v>13</v>
      </c>
      <c r="D279" s="70">
        <v>10</v>
      </c>
      <c r="E279" s="68"/>
      <c r="F279" s="327">
        <f t="shared" ref="F279:F285" si="29">E279*D279</f>
        <v>0</v>
      </c>
    </row>
    <row r="280" spans="1:9" ht="58.95" customHeight="1" x14ac:dyDescent="0.25">
      <c r="A280" s="67" t="s">
        <v>233</v>
      </c>
      <c r="B280" s="69" t="s">
        <v>239</v>
      </c>
      <c r="C280" s="9" t="s">
        <v>13</v>
      </c>
      <c r="D280" s="70">
        <v>40</v>
      </c>
      <c r="E280" s="68"/>
      <c r="F280" s="327">
        <f t="shared" si="29"/>
        <v>0</v>
      </c>
    </row>
    <row r="281" spans="1:9" ht="27.75" customHeight="1" x14ac:dyDescent="0.25">
      <c r="A281" s="67" t="s">
        <v>234</v>
      </c>
      <c r="B281" s="69" t="s">
        <v>240</v>
      </c>
      <c r="C281" s="9" t="s">
        <v>14</v>
      </c>
      <c r="D281" s="70">
        <v>12</v>
      </c>
      <c r="E281" s="68"/>
      <c r="F281" s="327">
        <f t="shared" si="29"/>
        <v>0</v>
      </c>
    </row>
    <row r="282" spans="1:9" ht="56.25" customHeight="1" x14ac:dyDescent="0.25">
      <c r="A282" s="67" t="s">
        <v>235</v>
      </c>
      <c r="B282" s="69" t="s">
        <v>247</v>
      </c>
      <c r="C282" s="9" t="s">
        <v>16</v>
      </c>
      <c r="D282" s="70">
        <v>6</v>
      </c>
      <c r="E282" s="68"/>
      <c r="F282" s="327">
        <f t="shared" si="29"/>
        <v>0</v>
      </c>
    </row>
    <row r="283" spans="1:9" ht="79.5" customHeight="1" x14ac:dyDescent="0.25">
      <c r="A283" s="67" t="s">
        <v>236</v>
      </c>
      <c r="B283" s="69" t="s">
        <v>243</v>
      </c>
      <c r="C283" s="9" t="s">
        <v>16</v>
      </c>
      <c r="D283" s="70">
        <v>5</v>
      </c>
      <c r="E283" s="68"/>
      <c r="F283" s="327">
        <f t="shared" si="29"/>
        <v>0</v>
      </c>
    </row>
    <row r="284" spans="1:9" ht="63.75" customHeight="1" x14ac:dyDescent="0.25">
      <c r="A284" s="67" t="s">
        <v>237</v>
      </c>
      <c r="B284" s="69" t="s">
        <v>248</v>
      </c>
      <c r="C284" s="9" t="s">
        <v>16</v>
      </c>
      <c r="D284" s="70">
        <v>10</v>
      </c>
      <c r="E284" s="68"/>
      <c r="F284" s="327">
        <f t="shared" si="29"/>
        <v>0</v>
      </c>
    </row>
    <row r="285" spans="1:9" ht="36.75" customHeight="1" x14ac:dyDescent="0.25">
      <c r="A285" s="67" t="s">
        <v>244</v>
      </c>
      <c r="B285" s="69" t="s">
        <v>242</v>
      </c>
      <c r="C285" s="9" t="s">
        <v>16</v>
      </c>
      <c r="D285" s="70">
        <v>2</v>
      </c>
      <c r="E285" s="68"/>
      <c r="F285" s="327">
        <f t="shared" si="29"/>
        <v>0</v>
      </c>
    </row>
    <row r="286" spans="1:9" ht="58.95" customHeight="1" x14ac:dyDescent="0.25">
      <c r="A286" s="67" t="s">
        <v>245</v>
      </c>
      <c r="B286" s="69" t="s">
        <v>445</v>
      </c>
      <c r="C286" s="9" t="s">
        <v>13</v>
      </c>
      <c r="D286" s="70">
        <v>150</v>
      </c>
      <c r="E286" s="68"/>
      <c r="F286" s="327">
        <f t="shared" ref="F286" si="30">E286*D286</f>
        <v>0</v>
      </c>
    </row>
    <row r="287" spans="1:9" s="52" customFormat="1" x14ac:dyDescent="0.25">
      <c r="A287" s="80"/>
      <c r="B287" s="94" t="s">
        <v>249</v>
      </c>
      <c r="C287" s="77"/>
      <c r="D287" s="95"/>
      <c r="E287" s="78"/>
      <c r="F287" s="328">
        <f>SUM(F279:F286)</f>
        <v>0</v>
      </c>
      <c r="G287" s="259"/>
      <c r="H287" s="25"/>
      <c r="I287" s="72"/>
    </row>
    <row r="288" spans="1:9" s="54" customFormat="1" ht="13.8" x14ac:dyDescent="0.25">
      <c r="A288" s="56"/>
      <c r="B288" s="57"/>
      <c r="C288" s="58"/>
      <c r="D288" s="244"/>
      <c r="E288" s="59"/>
      <c r="F288" s="65"/>
      <c r="G288" s="259"/>
      <c r="H288" s="237"/>
      <c r="I288" s="73"/>
    </row>
    <row r="289" spans="1:16" s="54" customFormat="1" ht="14.4" thickBot="1" x14ac:dyDescent="0.3">
      <c r="A289" s="247"/>
      <c r="B289" s="248"/>
      <c r="C289" s="249"/>
      <c r="D289" s="250"/>
      <c r="E289" s="251"/>
      <c r="F289" s="252"/>
      <c r="G289" s="259"/>
      <c r="H289" s="237"/>
      <c r="I289" s="73"/>
    </row>
    <row r="290" spans="1:16" s="54" customFormat="1" ht="25.5" customHeight="1" thickTop="1" thickBot="1" x14ac:dyDescent="0.3">
      <c r="A290" s="266"/>
      <c r="B290" s="267" t="s">
        <v>215</v>
      </c>
      <c r="C290" s="267"/>
      <c r="D290" s="268"/>
      <c r="E290" s="269"/>
      <c r="F290" s="334">
        <f>+F287+F159+F150+F82+F74+F68+F54+F42+F23+F13+F276+F267</f>
        <v>0</v>
      </c>
      <c r="G290" s="259"/>
      <c r="H290" s="237"/>
      <c r="I290" s="73"/>
    </row>
    <row r="291" spans="1:16" s="17" customFormat="1" ht="30" customHeight="1" thickTop="1" x14ac:dyDescent="0.25">
      <c r="A291" s="34"/>
      <c r="B291" s="35"/>
      <c r="C291" s="36"/>
      <c r="D291" s="61"/>
      <c r="E291" s="37"/>
      <c r="F291" s="33"/>
      <c r="G291" s="259"/>
      <c r="H291" s="25"/>
      <c r="I291" s="72"/>
    </row>
    <row r="292" spans="1:16" s="17" customFormat="1" ht="30" customHeight="1" x14ac:dyDescent="0.25">
      <c r="A292" s="30"/>
      <c r="B292" s="31"/>
      <c r="C292" s="32"/>
      <c r="D292" s="61"/>
      <c r="E292" s="33"/>
      <c r="F292" s="33"/>
      <c r="G292" s="259"/>
      <c r="H292" s="25"/>
      <c r="I292" s="72"/>
    </row>
    <row r="293" spans="1:16" s="17" customFormat="1" ht="30" customHeight="1" x14ac:dyDescent="0.25">
      <c r="A293" s="30"/>
      <c r="B293" s="31"/>
      <c r="C293" s="32"/>
      <c r="D293" s="61"/>
      <c r="E293" s="33"/>
      <c r="F293" s="33"/>
      <c r="G293" s="259"/>
      <c r="H293" s="25"/>
      <c r="I293" s="72"/>
    </row>
    <row r="294" spans="1:16" s="17" customFormat="1" ht="45" customHeight="1" x14ac:dyDescent="0.25">
      <c r="A294" s="30"/>
      <c r="B294" s="31"/>
      <c r="C294" s="32"/>
      <c r="D294" s="61"/>
      <c r="E294" s="33"/>
      <c r="F294" s="33"/>
      <c r="G294" s="259"/>
      <c r="H294" s="25"/>
      <c r="I294" s="72"/>
    </row>
    <row r="295" spans="1:16" s="17" customFormat="1" ht="30" customHeight="1" x14ac:dyDescent="0.25">
      <c r="A295" s="30"/>
      <c r="B295" s="31"/>
      <c r="C295" s="32"/>
      <c r="D295" s="61"/>
      <c r="E295" s="33"/>
      <c r="F295" s="33"/>
      <c r="G295" s="259"/>
      <c r="H295" s="25"/>
      <c r="I295" s="72"/>
    </row>
    <row r="296" spans="1:16" s="17" customFormat="1" ht="45.75" customHeight="1" x14ac:dyDescent="0.25">
      <c r="A296" s="30"/>
      <c r="B296" s="31"/>
      <c r="C296" s="32"/>
      <c r="D296" s="61"/>
      <c r="E296" s="33"/>
      <c r="F296" s="33"/>
      <c r="G296" s="259"/>
      <c r="H296" s="25"/>
      <c r="I296" s="72"/>
      <c r="J296" s="52"/>
      <c r="K296" s="52"/>
      <c r="L296" s="52"/>
      <c r="M296" s="52"/>
      <c r="N296" s="52"/>
      <c r="O296" s="52"/>
      <c r="P296" s="52"/>
    </row>
    <row r="297" spans="1:16" s="17" customFormat="1" ht="15" customHeight="1" x14ac:dyDescent="0.25">
      <c r="A297" s="30"/>
      <c r="B297" s="31"/>
      <c r="C297" s="32"/>
      <c r="D297" s="61"/>
      <c r="E297" s="33"/>
      <c r="F297" s="38"/>
      <c r="G297" s="259"/>
      <c r="H297" s="25"/>
      <c r="I297" s="72"/>
      <c r="J297" s="52"/>
      <c r="K297" s="52"/>
      <c r="L297" s="52"/>
      <c r="M297" s="52"/>
      <c r="N297" s="52"/>
      <c r="O297" s="52"/>
      <c r="P297" s="52"/>
    </row>
    <row r="298" spans="1:16" s="17" customFormat="1" ht="15" customHeight="1" x14ac:dyDescent="0.25">
      <c r="A298" s="30"/>
      <c r="B298" s="31"/>
      <c r="C298" s="32"/>
      <c r="D298" s="61"/>
      <c r="E298" s="33"/>
      <c r="F298" s="38"/>
      <c r="G298" s="259"/>
      <c r="H298" s="25"/>
      <c r="I298" s="72"/>
      <c r="J298" s="52"/>
      <c r="K298" s="52"/>
      <c r="L298" s="52"/>
      <c r="M298" s="52"/>
      <c r="N298" s="52"/>
      <c r="O298" s="52"/>
      <c r="P298" s="52"/>
    </row>
    <row r="299" spans="1:16" s="17" customFormat="1" ht="26.25" customHeight="1" x14ac:dyDescent="0.25">
      <c r="A299" s="30"/>
      <c r="B299" s="31"/>
      <c r="C299" s="32"/>
      <c r="D299" s="61"/>
      <c r="E299" s="33"/>
      <c r="F299" s="33"/>
      <c r="G299" s="259"/>
      <c r="H299" s="25"/>
      <c r="I299" s="72"/>
      <c r="J299" s="52"/>
      <c r="K299" s="52"/>
      <c r="L299" s="52"/>
      <c r="M299" s="52"/>
      <c r="N299" s="52"/>
      <c r="O299" s="52"/>
      <c r="P299" s="52"/>
    </row>
    <row r="300" spans="1:16" s="17" customFormat="1" ht="30.75" customHeight="1" x14ac:dyDescent="0.25">
      <c r="A300" s="30"/>
      <c r="B300" s="31"/>
      <c r="C300" s="32"/>
      <c r="D300" s="61"/>
      <c r="E300" s="33"/>
      <c r="F300" s="33"/>
      <c r="G300" s="259"/>
      <c r="H300" s="25"/>
      <c r="I300" s="72"/>
      <c r="J300" s="52"/>
      <c r="K300" s="52"/>
      <c r="L300" s="52"/>
      <c r="M300" s="52"/>
      <c r="N300" s="52"/>
      <c r="O300" s="52"/>
      <c r="P300" s="52"/>
    </row>
    <row r="301" spans="1:16" s="17" customFormat="1" ht="30" customHeight="1" x14ac:dyDescent="0.25">
      <c r="A301" s="30"/>
      <c r="B301" s="31"/>
      <c r="C301" s="32"/>
      <c r="D301" s="61"/>
      <c r="E301" s="33"/>
      <c r="F301" s="33"/>
      <c r="G301" s="259"/>
      <c r="H301" s="25"/>
      <c r="I301" s="72"/>
      <c r="J301" s="52"/>
      <c r="K301" s="52"/>
      <c r="L301" s="52"/>
      <c r="N301" s="52"/>
      <c r="P301" s="52"/>
    </row>
    <row r="302" spans="1:16" s="17" customFormat="1" ht="15" customHeight="1" x14ac:dyDescent="0.25">
      <c r="A302" s="30"/>
      <c r="B302" s="31"/>
      <c r="C302" s="32"/>
      <c r="D302" s="61"/>
      <c r="E302" s="33"/>
      <c r="F302" s="33"/>
      <c r="G302" s="259"/>
      <c r="H302" s="25"/>
      <c r="I302" s="72"/>
      <c r="J302" s="52"/>
      <c r="K302" s="52"/>
      <c r="L302" s="52"/>
      <c r="M302" s="52"/>
      <c r="N302" s="52"/>
      <c r="O302" s="52"/>
      <c r="P302" s="52"/>
    </row>
    <row r="303" spans="1:16" s="17" customFormat="1" ht="15" customHeight="1" x14ac:dyDescent="0.25">
      <c r="A303" s="30"/>
      <c r="B303" s="31"/>
      <c r="C303" s="32"/>
      <c r="D303" s="61"/>
      <c r="E303" s="33"/>
      <c r="F303" s="33"/>
      <c r="G303" s="259"/>
      <c r="H303" s="25"/>
      <c r="I303" s="72"/>
      <c r="J303" s="52"/>
      <c r="K303" s="52"/>
      <c r="L303" s="52"/>
      <c r="M303" s="52"/>
      <c r="N303" s="52"/>
      <c r="O303" s="52"/>
      <c r="P303" s="52"/>
    </row>
    <row r="304" spans="1:16" s="17" customFormat="1" ht="15" customHeight="1" x14ac:dyDescent="0.25">
      <c r="A304" s="34"/>
      <c r="B304" s="35"/>
      <c r="C304" s="32"/>
      <c r="D304" s="61"/>
      <c r="E304" s="33"/>
      <c r="F304" s="37"/>
      <c r="G304" s="259"/>
      <c r="H304" s="25"/>
      <c r="I304" s="72"/>
      <c r="J304" s="52"/>
      <c r="K304" s="52"/>
      <c r="L304" s="52"/>
      <c r="M304" s="52"/>
      <c r="N304" s="52"/>
      <c r="O304" s="52"/>
      <c r="P304" s="52"/>
    </row>
    <row r="305" spans="1:16" s="17" customFormat="1" ht="15" customHeight="1" x14ac:dyDescent="0.25">
      <c r="A305" s="34"/>
      <c r="B305" s="31"/>
      <c r="C305" s="32"/>
      <c r="D305" s="61"/>
      <c r="E305" s="33"/>
      <c r="F305" s="33"/>
      <c r="G305" s="259"/>
      <c r="H305" s="25"/>
      <c r="I305" s="72"/>
      <c r="J305" s="52"/>
      <c r="K305" s="52"/>
      <c r="L305" s="52"/>
      <c r="M305" s="52"/>
      <c r="N305" s="52"/>
      <c r="O305" s="52"/>
      <c r="P305" s="52"/>
    </row>
    <row r="306" spans="1:16" s="17" customFormat="1" ht="15" customHeight="1" x14ac:dyDescent="0.25">
      <c r="A306" s="34"/>
      <c r="B306" s="35"/>
      <c r="C306" s="32"/>
      <c r="D306" s="61"/>
      <c r="E306" s="33"/>
      <c r="F306" s="33"/>
      <c r="G306" s="259"/>
      <c r="H306" s="25"/>
      <c r="I306" s="72"/>
      <c r="K306" s="52"/>
      <c r="L306" s="52"/>
      <c r="M306" s="52"/>
      <c r="N306" s="52"/>
      <c r="O306" s="52"/>
      <c r="P306" s="52"/>
    </row>
    <row r="307" spans="1:16" s="17" customFormat="1" ht="15" customHeight="1" x14ac:dyDescent="0.25">
      <c r="A307" s="30"/>
      <c r="B307" s="31"/>
      <c r="C307" s="32"/>
      <c r="D307" s="61"/>
      <c r="E307" s="33"/>
      <c r="F307" s="33"/>
      <c r="G307" s="259"/>
      <c r="H307" s="25"/>
      <c r="I307" s="72"/>
      <c r="J307" s="52"/>
      <c r="K307" s="52"/>
      <c r="L307" s="52"/>
      <c r="M307" s="52"/>
      <c r="N307" s="52"/>
      <c r="O307" s="52"/>
      <c r="P307" s="52"/>
    </row>
    <row r="308" spans="1:16" s="17" customFormat="1" ht="15" customHeight="1" x14ac:dyDescent="0.25">
      <c r="A308" s="30"/>
      <c r="B308" s="31"/>
      <c r="C308" s="32"/>
      <c r="D308" s="61"/>
      <c r="E308" s="37"/>
      <c r="F308" s="33"/>
      <c r="G308" s="259"/>
      <c r="H308" s="25"/>
      <c r="I308" s="72"/>
      <c r="J308" s="54"/>
      <c r="K308" s="54"/>
      <c r="L308" s="54"/>
      <c r="M308" s="54"/>
      <c r="N308" s="54"/>
      <c r="O308" s="54"/>
      <c r="P308" s="54"/>
    </row>
    <row r="309" spans="1:16" s="17" customFormat="1" ht="15" customHeight="1" x14ac:dyDescent="0.25">
      <c r="A309" s="30"/>
      <c r="B309" s="31"/>
      <c r="C309" s="32"/>
      <c r="D309" s="61"/>
      <c r="E309" s="33"/>
      <c r="F309" s="33"/>
      <c r="G309" s="259"/>
      <c r="H309" s="25"/>
      <c r="I309" s="72"/>
      <c r="J309" s="54"/>
      <c r="K309" s="54"/>
      <c r="L309" s="54"/>
      <c r="M309" s="54"/>
      <c r="N309" s="54"/>
      <c r="O309" s="54"/>
      <c r="P309" s="54"/>
    </row>
    <row r="310" spans="1:16" s="17" customFormat="1" ht="15" customHeight="1" x14ac:dyDescent="0.25">
      <c r="A310" s="30"/>
      <c r="B310" s="31"/>
      <c r="C310" s="32"/>
      <c r="D310" s="61"/>
      <c r="E310" s="33"/>
      <c r="F310" s="33"/>
      <c r="G310" s="259"/>
      <c r="H310" s="25"/>
      <c r="I310" s="72"/>
      <c r="J310" s="54"/>
      <c r="K310" s="54"/>
      <c r="L310" s="54"/>
      <c r="M310" s="54"/>
      <c r="N310" s="54"/>
      <c r="O310" s="54"/>
      <c r="P310" s="54"/>
    </row>
    <row r="311" spans="1:16" s="17" customFormat="1" ht="15" customHeight="1" x14ac:dyDescent="0.25">
      <c r="A311" s="30"/>
      <c r="B311" s="31"/>
      <c r="C311" s="32"/>
      <c r="D311" s="61"/>
      <c r="E311" s="33"/>
      <c r="F311" s="33"/>
      <c r="G311" s="259"/>
      <c r="H311" s="25"/>
      <c r="I311" s="72"/>
      <c r="J311" s="54"/>
      <c r="K311" s="54"/>
      <c r="L311" s="54"/>
      <c r="M311" s="54"/>
      <c r="N311" s="54"/>
      <c r="O311" s="54"/>
      <c r="P311" s="54"/>
    </row>
    <row r="312" spans="1:16" s="17" customFormat="1" ht="29.25" customHeight="1" x14ac:dyDescent="0.25">
      <c r="A312" s="30"/>
      <c r="B312" s="31"/>
      <c r="C312" s="32"/>
      <c r="D312" s="61"/>
      <c r="E312" s="42"/>
      <c r="F312" s="33"/>
      <c r="G312" s="259"/>
      <c r="H312" s="25"/>
      <c r="I312" s="72"/>
    </row>
    <row r="313" spans="1:16" s="17" customFormat="1" ht="29.25" customHeight="1" x14ac:dyDescent="0.25">
      <c r="A313" s="30"/>
      <c r="B313" s="31"/>
      <c r="C313" s="32"/>
      <c r="D313" s="61"/>
      <c r="E313" s="33"/>
      <c r="F313" s="33"/>
      <c r="G313" s="259"/>
      <c r="H313" s="25"/>
      <c r="I313" s="72"/>
    </row>
    <row r="314" spans="1:16" s="17" customFormat="1" ht="17.25" customHeight="1" x14ac:dyDescent="0.25">
      <c r="A314" s="30"/>
      <c r="B314" s="31"/>
      <c r="C314" s="32"/>
      <c r="D314" s="61"/>
      <c r="E314" s="33"/>
      <c r="F314" s="33"/>
      <c r="G314" s="259"/>
      <c r="H314" s="25"/>
      <c r="I314" s="72"/>
    </row>
    <row r="315" spans="1:16" s="17" customFormat="1" ht="15" customHeight="1" x14ac:dyDescent="0.25">
      <c r="A315" s="39"/>
      <c r="B315" s="40"/>
      <c r="C315" s="32"/>
      <c r="D315" s="61"/>
      <c r="E315" s="42"/>
      <c r="F315" s="33"/>
      <c r="G315" s="259"/>
      <c r="H315" s="25"/>
      <c r="I315" s="72"/>
    </row>
    <row r="316" spans="1:16" s="17" customFormat="1" ht="15" customHeight="1" x14ac:dyDescent="0.25">
      <c r="A316" s="34"/>
      <c r="B316" s="35"/>
      <c r="C316" s="32"/>
      <c r="D316" s="61"/>
      <c r="E316" s="33"/>
      <c r="F316" s="37"/>
      <c r="G316" s="259"/>
      <c r="H316" s="25"/>
      <c r="I316" s="72"/>
    </row>
    <row r="317" spans="1:16" s="17" customFormat="1" ht="27" customHeight="1" x14ac:dyDescent="0.25">
      <c r="A317" s="34"/>
      <c r="B317" s="31"/>
      <c r="C317" s="32"/>
      <c r="D317" s="61"/>
      <c r="E317" s="33"/>
      <c r="F317" s="33"/>
      <c r="G317" s="259"/>
      <c r="H317" s="25"/>
      <c r="I317" s="72"/>
    </row>
    <row r="318" spans="1:16" s="17" customFormat="1" ht="15" customHeight="1" x14ac:dyDescent="0.25">
      <c r="A318" s="34"/>
      <c r="B318" s="35"/>
      <c r="C318" s="32"/>
      <c r="D318" s="61"/>
      <c r="E318" s="33"/>
      <c r="F318" s="33"/>
      <c r="G318" s="259"/>
      <c r="H318" s="25"/>
      <c r="I318" s="72"/>
    </row>
    <row r="319" spans="1:16" s="17" customFormat="1" ht="15" customHeight="1" x14ac:dyDescent="0.25">
      <c r="A319" s="30"/>
      <c r="B319" s="31"/>
      <c r="C319" s="32"/>
      <c r="D319" s="61"/>
      <c r="E319" s="33"/>
      <c r="F319" s="33"/>
      <c r="G319" s="259"/>
      <c r="H319" s="25"/>
      <c r="I319" s="72"/>
    </row>
    <row r="320" spans="1:16" s="17" customFormat="1" ht="15" customHeight="1" x14ac:dyDescent="0.25">
      <c r="A320" s="30"/>
      <c r="B320" s="31"/>
      <c r="C320" s="32"/>
      <c r="D320" s="61"/>
      <c r="E320" s="33"/>
      <c r="F320" s="33"/>
      <c r="G320" s="259"/>
      <c r="H320" s="25"/>
      <c r="I320" s="72"/>
    </row>
    <row r="321" spans="1:9" s="17" customFormat="1" ht="30.75" customHeight="1" x14ac:dyDescent="0.25">
      <c r="A321" s="30"/>
      <c r="B321" s="31"/>
      <c r="C321" s="32"/>
      <c r="D321" s="61"/>
      <c r="E321" s="33"/>
      <c r="F321" s="33"/>
      <c r="G321" s="259"/>
      <c r="H321" s="25"/>
      <c r="I321" s="72"/>
    </row>
    <row r="322" spans="1:9" s="17" customFormat="1" ht="30" customHeight="1" x14ac:dyDescent="0.25">
      <c r="A322" s="30"/>
      <c r="B322" s="31"/>
      <c r="C322" s="32"/>
      <c r="D322" s="61"/>
      <c r="E322" s="33"/>
      <c r="F322" s="33"/>
      <c r="G322" s="259"/>
      <c r="H322" s="25"/>
      <c r="I322" s="72"/>
    </row>
    <row r="323" spans="1:9" s="17" customFormat="1" ht="30" customHeight="1" x14ac:dyDescent="0.25">
      <c r="A323" s="30"/>
      <c r="B323" s="31"/>
      <c r="C323" s="32"/>
      <c r="D323" s="61"/>
      <c r="E323" s="33"/>
      <c r="F323" s="33"/>
      <c r="G323" s="259"/>
      <c r="H323" s="25"/>
      <c r="I323" s="72"/>
    </row>
    <row r="324" spans="1:9" s="17" customFormat="1" x14ac:dyDescent="0.25">
      <c r="A324" s="30"/>
      <c r="B324" s="31"/>
      <c r="C324" s="32"/>
      <c r="D324" s="61"/>
      <c r="E324" s="33"/>
      <c r="F324" s="33"/>
      <c r="G324" s="259"/>
      <c r="H324" s="25"/>
      <c r="I324" s="72"/>
    </row>
    <row r="325" spans="1:9" s="17" customFormat="1" x14ac:dyDescent="0.25">
      <c r="A325" s="30"/>
      <c r="B325" s="31"/>
      <c r="C325" s="32"/>
      <c r="D325" s="61"/>
      <c r="E325" s="33"/>
      <c r="F325" s="33"/>
      <c r="G325" s="259"/>
      <c r="H325" s="25"/>
      <c r="I325" s="72"/>
    </row>
    <row r="326" spans="1:9" s="17" customFormat="1" x14ac:dyDescent="0.25">
      <c r="A326" s="30"/>
      <c r="B326" s="31"/>
      <c r="C326" s="32"/>
      <c r="D326" s="61"/>
      <c r="E326" s="33"/>
      <c r="F326" s="33"/>
      <c r="G326" s="259"/>
      <c r="H326" s="25"/>
      <c r="I326" s="72"/>
    </row>
    <row r="327" spans="1:9" s="17" customFormat="1" ht="45" customHeight="1" x14ac:dyDescent="0.25">
      <c r="A327" s="30"/>
      <c r="B327" s="31"/>
      <c r="C327" s="32"/>
      <c r="D327" s="61"/>
      <c r="E327" s="33"/>
      <c r="F327" s="33"/>
      <c r="G327" s="259"/>
      <c r="H327" s="25"/>
      <c r="I327" s="72"/>
    </row>
    <row r="328" spans="1:9" s="17" customFormat="1" ht="15" customHeight="1" x14ac:dyDescent="0.25">
      <c r="A328" s="30"/>
      <c r="B328" s="31"/>
      <c r="C328" s="32"/>
      <c r="D328" s="61"/>
      <c r="E328" s="33"/>
      <c r="F328" s="33"/>
      <c r="G328" s="259"/>
      <c r="H328" s="25"/>
      <c r="I328" s="72"/>
    </row>
    <row r="329" spans="1:9" s="17" customFormat="1" ht="30" customHeight="1" x14ac:dyDescent="0.25">
      <c r="A329" s="30"/>
      <c r="B329" s="31"/>
      <c r="C329" s="32"/>
      <c r="D329" s="61"/>
      <c r="E329" s="33"/>
      <c r="F329" s="33"/>
      <c r="G329" s="259"/>
      <c r="H329" s="25"/>
      <c r="I329" s="72"/>
    </row>
    <row r="330" spans="1:9" s="17" customFormat="1" x14ac:dyDescent="0.25">
      <c r="A330" s="30"/>
      <c r="B330" s="31"/>
      <c r="C330" s="32"/>
      <c r="D330" s="61"/>
      <c r="E330" s="33"/>
      <c r="F330" s="33"/>
      <c r="G330" s="259"/>
      <c r="H330" s="25"/>
      <c r="I330" s="72"/>
    </row>
    <row r="331" spans="1:9" s="17" customFormat="1" x14ac:dyDescent="0.25">
      <c r="A331" s="30"/>
      <c r="B331" s="31"/>
      <c r="C331" s="32"/>
      <c r="D331" s="61"/>
      <c r="E331" s="33"/>
      <c r="F331" s="33"/>
      <c r="G331" s="259"/>
      <c r="H331" s="25"/>
      <c r="I331" s="72"/>
    </row>
    <row r="332" spans="1:9" s="17" customFormat="1" x14ac:dyDescent="0.25">
      <c r="A332" s="30"/>
      <c r="B332" s="31"/>
      <c r="C332" s="32"/>
      <c r="D332" s="61"/>
      <c r="E332" s="33"/>
      <c r="F332" s="33"/>
      <c r="G332" s="259"/>
      <c r="H332" s="25"/>
      <c r="I332" s="72"/>
    </row>
    <row r="333" spans="1:9" s="17" customFormat="1" x14ac:dyDescent="0.25">
      <c r="A333" s="30"/>
      <c r="B333" s="43"/>
      <c r="C333" s="44"/>
      <c r="D333" s="61"/>
      <c r="E333" s="38"/>
      <c r="F333" s="33"/>
      <c r="G333" s="259"/>
      <c r="H333" s="25"/>
      <c r="I333" s="72"/>
    </row>
    <row r="334" spans="1:9" s="17" customFormat="1" x14ac:dyDescent="0.25">
      <c r="A334" s="30"/>
      <c r="B334" s="43"/>
      <c r="C334" s="32"/>
      <c r="D334" s="61"/>
      <c r="E334" s="33"/>
      <c r="F334" s="33"/>
      <c r="G334" s="259"/>
      <c r="H334" s="25"/>
      <c r="I334" s="72"/>
    </row>
    <row r="335" spans="1:9" s="17" customFormat="1" x14ac:dyDescent="0.25">
      <c r="A335" s="30"/>
      <c r="B335" s="31"/>
      <c r="C335" s="32"/>
      <c r="D335" s="61"/>
      <c r="E335" s="33"/>
      <c r="F335" s="33"/>
      <c r="G335" s="259"/>
      <c r="H335" s="25"/>
      <c r="I335" s="72"/>
    </row>
    <row r="336" spans="1:9" s="17" customFormat="1" x14ac:dyDescent="0.25">
      <c r="A336" s="30"/>
      <c r="B336" s="45"/>
      <c r="C336" s="46"/>
      <c r="D336" s="62"/>
      <c r="E336" s="47"/>
      <c r="F336" s="33"/>
      <c r="G336" s="259"/>
      <c r="H336" s="25"/>
      <c r="I336" s="72"/>
    </row>
    <row r="337" spans="1:10" s="17" customFormat="1" x14ac:dyDescent="0.25">
      <c r="A337" s="30"/>
      <c r="B337" s="43"/>
      <c r="C337" s="44"/>
      <c r="D337" s="61"/>
      <c r="E337" s="38"/>
      <c r="F337" s="33"/>
      <c r="G337" s="259"/>
      <c r="H337" s="25"/>
      <c r="I337" s="72"/>
    </row>
    <row r="338" spans="1:10" s="17" customFormat="1" x14ac:dyDescent="0.25">
      <c r="A338" s="30"/>
      <c r="B338" s="31"/>
      <c r="C338" s="32"/>
      <c r="D338" s="61"/>
      <c r="E338" s="33"/>
      <c r="F338" s="33"/>
      <c r="G338" s="259"/>
      <c r="H338" s="25"/>
      <c r="I338" s="72"/>
    </row>
    <row r="339" spans="1:10" s="17" customFormat="1" x14ac:dyDescent="0.25">
      <c r="A339" s="30"/>
      <c r="B339" s="31"/>
      <c r="C339" s="32"/>
      <c r="D339" s="61"/>
      <c r="E339" s="33"/>
      <c r="F339" s="33"/>
      <c r="G339" s="259"/>
      <c r="H339" s="25"/>
      <c r="I339" s="72"/>
    </row>
    <row r="340" spans="1:10" s="17" customFormat="1" x14ac:dyDescent="0.25">
      <c r="A340" s="30"/>
      <c r="B340" s="31"/>
      <c r="C340" s="32"/>
      <c r="D340" s="61"/>
      <c r="E340" s="33"/>
      <c r="F340" s="33"/>
      <c r="G340" s="259"/>
      <c r="H340" s="25"/>
      <c r="I340" s="72"/>
    </row>
    <row r="341" spans="1:10" s="17" customFormat="1" x14ac:dyDescent="0.25">
      <c r="A341" s="30"/>
      <c r="B341" s="35"/>
      <c r="C341" s="36"/>
      <c r="D341" s="61"/>
      <c r="E341" s="37"/>
      <c r="F341" s="37"/>
      <c r="G341" s="259"/>
      <c r="H341" s="25"/>
      <c r="I341" s="72"/>
    </row>
    <row r="342" spans="1:10" s="17" customFormat="1" x14ac:dyDescent="0.25">
      <c r="A342" s="34"/>
      <c r="B342" s="35"/>
      <c r="C342" s="36"/>
      <c r="D342" s="61"/>
      <c r="E342" s="37"/>
      <c r="F342" s="33"/>
      <c r="G342" s="259"/>
      <c r="H342" s="25"/>
      <c r="I342" s="72"/>
    </row>
    <row r="343" spans="1:10" s="17" customFormat="1" x14ac:dyDescent="0.25">
      <c r="A343" s="34"/>
      <c r="B343" s="35"/>
      <c r="C343" s="36"/>
      <c r="D343" s="61"/>
      <c r="E343" s="37"/>
      <c r="F343" s="33"/>
      <c r="G343" s="259"/>
      <c r="H343" s="25"/>
      <c r="I343" s="72"/>
    </row>
    <row r="344" spans="1:10" s="17" customFormat="1" x14ac:dyDescent="0.25">
      <c r="A344" s="30"/>
      <c r="B344" s="31"/>
      <c r="C344" s="36"/>
      <c r="D344" s="61"/>
      <c r="E344" s="37"/>
      <c r="F344" s="37"/>
      <c r="G344" s="259"/>
      <c r="H344" s="25"/>
      <c r="I344" s="72"/>
    </row>
    <row r="345" spans="1:10" s="17" customFormat="1" x14ac:dyDescent="0.25">
      <c r="A345" s="30"/>
      <c r="B345" s="31"/>
      <c r="C345" s="32"/>
      <c r="D345" s="61"/>
      <c r="E345" s="33"/>
      <c r="F345" s="33"/>
      <c r="G345" s="259"/>
      <c r="H345" s="25"/>
      <c r="I345" s="72"/>
    </row>
    <row r="346" spans="1:10" s="17" customFormat="1" x14ac:dyDescent="0.25">
      <c r="A346" s="30"/>
      <c r="B346" s="31"/>
      <c r="C346" s="32"/>
      <c r="D346" s="61"/>
      <c r="E346" s="33"/>
      <c r="F346" s="33"/>
      <c r="G346" s="259"/>
      <c r="H346" s="25"/>
      <c r="I346" s="72"/>
    </row>
    <row r="347" spans="1:10" s="17" customFormat="1" x14ac:dyDescent="0.25">
      <c r="A347" s="30"/>
      <c r="B347" s="31"/>
      <c r="C347" s="32"/>
      <c r="D347" s="61"/>
      <c r="E347" s="33"/>
      <c r="F347" s="33"/>
      <c r="G347" s="259"/>
      <c r="H347" s="25"/>
      <c r="I347" s="72"/>
    </row>
    <row r="348" spans="1:10" s="17" customFormat="1" ht="15" customHeight="1" x14ac:dyDescent="0.25">
      <c r="A348" s="30"/>
      <c r="B348" s="31"/>
      <c r="C348" s="32"/>
      <c r="D348" s="61"/>
      <c r="E348" s="33"/>
      <c r="F348" s="33"/>
      <c r="G348" s="259"/>
      <c r="H348" s="25"/>
      <c r="I348" s="72"/>
    </row>
    <row r="349" spans="1:10" s="17" customFormat="1" ht="15" customHeight="1" x14ac:dyDescent="0.25">
      <c r="A349" s="30"/>
      <c r="B349" s="31"/>
      <c r="C349" s="32"/>
      <c r="D349" s="61"/>
      <c r="E349" s="33"/>
      <c r="F349" s="33"/>
      <c r="G349" s="257"/>
      <c r="H349" s="25"/>
      <c r="I349" s="72"/>
    </row>
    <row r="350" spans="1:10" s="17" customFormat="1" ht="15" customHeight="1" x14ac:dyDescent="0.25">
      <c r="A350" s="30"/>
      <c r="B350" s="31"/>
      <c r="C350" s="32"/>
      <c r="D350" s="61"/>
      <c r="E350" s="33"/>
      <c r="F350" s="33"/>
      <c r="G350" s="257"/>
      <c r="H350" s="25"/>
      <c r="I350" s="72"/>
    </row>
    <row r="351" spans="1:10" s="17" customFormat="1" ht="15" customHeight="1" x14ac:dyDescent="0.25">
      <c r="A351" s="30"/>
      <c r="B351" s="31"/>
      <c r="C351" s="32"/>
      <c r="D351" s="61"/>
      <c r="E351" s="33"/>
      <c r="F351" s="33"/>
      <c r="G351" s="257"/>
      <c r="H351" s="25"/>
      <c r="I351" s="71"/>
      <c r="J351" s="18"/>
    </row>
    <row r="352" spans="1:10" s="17" customFormat="1" ht="15" customHeight="1" x14ac:dyDescent="0.25">
      <c r="A352" s="30"/>
      <c r="B352" s="31"/>
      <c r="C352" s="32"/>
      <c r="D352" s="61"/>
      <c r="E352" s="33"/>
      <c r="F352" s="33"/>
      <c r="G352" s="257"/>
      <c r="H352" s="25"/>
      <c r="I352" s="71"/>
      <c r="J352" s="18"/>
    </row>
    <row r="353" spans="1:10" s="18" customFormat="1" ht="15" customHeight="1" x14ac:dyDescent="0.25">
      <c r="A353" s="30"/>
      <c r="B353" s="35"/>
      <c r="C353" s="32"/>
      <c r="D353" s="61"/>
      <c r="E353" s="33"/>
      <c r="F353" s="37"/>
      <c r="G353" s="259"/>
      <c r="H353" s="25"/>
      <c r="I353" s="71"/>
    </row>
    <row r="354" spans="1:10" s="18" customFormat="1" x14ac:dyDescent="0.25">
      <c r="A354" s="34"/>
      <c r="B354" s="35"/>
      <c r="C354" s="36"/>
      <c r="D354" s="61"/>
      <c r="E354" s="37"/>
      <c r="F354" s="33"/>
      <c r="G354" s="259"/>
      <c r="H354" s="25"/>
      <c r="I354" s="71"/>
    </row>
    <row r="355" spans="1:10" s="18" customFormat="1" ht="15" customHeight="1" x14ac:dyDescent="0.25">
      <c r="A355" s="34"/>
      <c r="B355" s="35"/>
      <c r="C355" s="36"/>
      <c r="D355" s="61"/>
      <c r="E355" s="37"/>
      <c r="F355" s="33"/>
      <c r="G355" s="259"/>
      <c r="H355" s="25"/>
      <c r="I355" s="72"/>
      <c r="J355" s="17"/>
    </row>
    <row r="356" spans="1:10" s="17" customFormat="1" x14ac:dyDescent="0.25">
      <c r="A356" s="30"/>
      <c r="B356" s="31"/>
      <c r="C356" s="32"/>
      <c r="D356" s="61"/>
      <c r="E356" s="33"/>
      <c r="F356" s="33"/>
      <c r="G356" s="257"/>
      <c r="H356" s="25"/>
      <c r="I356" s="72"/>
    </row>
    <row r="357" spans="1:10" s="17" customFormat="1" x14ac:dyDescent="0.25">
      <c r="A357" s="30"/>
      <c r="B357" s="31"/>
      <c r="C357" s="32"/>
      <c r="D357" s="61"/>
      <c r="E357" s="33"/>
      <c r="F357" s="33"/>
      <c r="G357" s="257"/>
      <c r="H357" s="25"/>
      <c r="I357" s="72"/>
    </row>
    <row r="358" spans="1:10" s="17" customFormat="1" x14ac:dyDescent="0.25">
      <c r="A358" s="30"/>
      <c r="B358" s="31"/>
      <c r="C358" s="32"/>
      <c r="D358" s="61"/>
      <c r="E358" s="33"/>
      <c r="F358" s="33"/>
      <c r="G358" s="257"/>
      <c r="H358" s="25"/>
      <c r="I358" s="71"/>
      <c r="J358" s="18"/>
    </row>
    <row r="359" spans="1:10" s="18" customFormat="1" x14ac:dyDescent="0.25">
      <c r="A359" s="30"/>
      <c r="B359" s="35"/>
      <c r="C359" s="36"/>
      <c r="D359" s="61"/>
      <c r="E359" s="37"/>
      <c r="F359" s="37"/>
      <c r="G359" s="257"/>
      <c r="H359" s="25"/>
      <c r="I359" s="71"/>
    </row>
    <row r="360" spans="1:10" s="18" customFormat="1" x14ac:dyDescent="0.25">
      <c r="A360" s="34"/>
      <c r="B360" s="35"/>
      <c r="C360" s="36"/>
      <c r="D360" s="61"/>
      <c r="E360" s="37"/>
      <c r="F360" s="33"/>
      <c r="G360" s="257"/>
      <c r="H360" s="25"/>
      <c r="I360" s="71"/>
    </row>
    <row r="361" spans="1:10" s="18" customFormat="1" x14ac:dyDescent="0.25">
      <c r="A361" s="34"/>
      <c r="B361" s="35"/>
      <c r="C361" s="36"/>
      <c r="D361" s="61"/>
      <c r="E361" s="37"/>
      <c r="F361" s="33"/>
      <c r="G361" s="259"/>
      <c r="H361" s="25"/>
      <c r="I361" s="71"/>
    </row>
    <row r="362" spans="1:10" s="18" customFormat="1" x14ac:dyDescent="0.25">
      <c r="A362" s="30"/>
      <c r="B362" s="31"/>
      <c r="C362" s="32"/>
      <c r="D362" s="61"/>
      <c r="E362" s="33"/>
      <c r="F362" s="33"/>
      <c r="G362" s="259"/>
      <c r="H362" s="25"/>
      <c r="I362" s="71"/>
    </row>
    <row r="363" spans="1:10" s="18" customFormat="1" x14ac:dyDescent="0.25">
      <c r="A363" s="30"/>
      <c r="B363" s="31"/>
      <c r="C363" s="32"/>
      <c r="D363" s="61"/>
      <c r="E363" s="33"/>
      <c r="F363" s="33"/>
      <c r="G363" s="259"/>
      <c r="H363" s="25"/>
      <c r="I363" s="72"/>
      <c r="J363" s="17"/>
    </row>
    <row r="364" spans="1:10" s="17" customFormat="1" x14ac:dyDescent="0.25">
      <c r="A364" s="30"/>
      <c r="B364" s="31"/>
      <c r="C364" s="32"/>
      <c r="D364" s="61"/>
      <c r="E364" s="33"/>
      <c r="F364" s="33"/>
      <c r="G364" s="259"/>
      <c r="H364" s="25"/>
      <c r="I364" s="72"/>
    </row>
    <row r="365" spans="1:10" s="17" customFormat="1" x14ac:dyDescent="0.25">
      <c r="A365" s="30"/>
      <c r="B365" s="31"/>
      <c r="C365" s="32"/>
      <c r="D365" s="61"/>
      <c r="E365" s="33"/>
      <c r="F365" s="33"/>
      <c r="G365" s="257"/>
      <c r="H365" s="25"/>
      <c r="I365" s="72"/>
    </row>
    <row r="366" spans="1:10" s="17" customFormat="1" x14ac:dyDescent="0.25">
      <c r="A366" s="30"/>
      <c r="B366" s="48"/>
      <c r="C366" s="32"/>
      <c r="D366" s="61"/>
      <c r="E366" s="33"/>
      <c r="F366" s="33"/>
      <c r="G366" s="257"/>
      <c r="H366" s="25"/>
      <c r="I366" s="72"/>
    </row>
    <row r="367" spans="1:10" s="17" customFormat="1" x14ac:dyDescent="0.25">
      <c r="A367" s="30"/>
      <c r="B367" s="35"/>
      <c r="C367" s="36"/>
      <c r="D367" s="61"/>
      <c r="E367" s="37"/>
      <c r="F367" s="37"/>
      <c r="G367" s="257"/>
      <c r="H367" s="25"/>
      <c r="I367" s="71"/>
      <c r="J367" s="18"/>
    </row>
    <row r="368" spans="1:10" s="18" customFormat="1" x14ac:dyDescent="0.25">
      <c r="A368" s="34"/>
      <c r="B368" s="35"/>
      <c r="C368" s="36"/>
      <c r="D368" s="61"/>
      <c r="E368" s="37"/>
      <c r="F368" s="33"/>
      <c r="G368" s="257"/>
      <c r="H368" s="25"/>
      <c r="I368" s="71"/>
    </row>
    <row r="369" spans="1:9" s="18" customFormat="1" x14ac:dyDescent="0.25">
      <c r="A369" s="34"/>
      <c r="B369" s="35"/>
      <c r="C369" s="36"/>
      <c r="D369" s="61"/>
      <c r="E369" s="37"/>
      <c r="F369" s="33"/>
      <c r="G369" s="257"/>
      <c r="H369" s="25"/>
      <c r="I369" s="71"/>
    </row>
    <row r="370" spans="1:9" s="18" customFormat="1" x14ac:dyDescent="0.25">
      <c r="A370" s="30"/>
      <c r="B370" s="31"/>
      <c r="C370" s="32"/>
      <c r="D370" s="61"/>
      <c r="E370" s="33"/>
      <c r="F370" s="33"/>
      <c r="G370" s="257"/>
      <c r="H370" s="25"/>
      <c r="I370" s="71"/>
    </row>
    <row r="371" spans="1:9" s="18" customFormat="1" x14ac:dyDescent="0.25">
      <c r="A371" s="30"/>
      <c r="B371" s="31"/>
      <c r="C371" s="32"/>
      <c r="D371" s="61"/>
      <c r="E371" s="33"/>
      <c r="F371" s="33"/>
      <c r="G371" s="257"/>
      <c r="H371" s="25"/>
      <c r="I371" s="71"/>
    </row>
    <row r="372" spans="1:9" s="18" customFormat="1" x14ac:dyDescent="0.25">
      <c r="A372" s="30"/>
      <c r="B372" s="31"/>
      <c r="C372" s="32"/>
      <c r="D372" s="61"/>
      <c r="E372" s="33"/>
      <c r="F372" s="33"/>
      <c r="G372" s="257"/>
      <c r="H372" s="25"/>
      <c r="I372" s="71"/>
    </row>
    <row r="373" spans="1:9" s="18" customFormat="1" x14ac:dyDescent="0.25">
      <c r="A373" s="30"/>
      <c r="B373" s="31"/>
      <c r="C373" s="32"/>
      <c r="D373" s="61"/>
      <c r="E373" s="33"/>
      <c r="F373" s="33"/>
      <c r="G373" s="257"/>
      <c r="H373" s="25"/>
      <c r="I373" s="71"/>
    </row>
    <row r="374" spans="1:9" s="18" customFormat="1" x14ac:dyDescent="0.25">
      <c r="A374" s="30"/>
      <c r="B374" s="31"/>
      <c r="C374" s="32"/>
      <c r="D374" s="61"/>
      <c r="E374" s="33"/>
      <c r="F374" s="33"/>
      <c r="G374" s="257"/>
      <c r="H374" s="25"/>
      <c r="I374" s="71"/>
    </row>
    <row r="375" spans="1:9" s="18" customFormat="1" x14ac:dyDescent="0.25">
      <c r="A375" s="30"/>
      <c r="B375" s="31"/>
      <c r="C375" s="32"/>
      <c r="D375" s="61"/>
      <c r="E375" s="33"/>
      <c r="F375" s="33"/>
      <c r="G375" s="257"/>
      <c r="H375" s="25"/>
      <c r="I375" s="71"/>
    </row>
    <row r="376" spans="1:9" s="18" customFormat="1" x14ac:dyDescent="0.25">
      <c r="A376" s="30"/>
      <c r="B376" s="31"/>
      <c r="C376" s="32"/>
      <c r="D376" s="61"/>
      <c r="E376" s="33"/>
      <c r="F376" s="33"/>
      <c r="G376" s="257"/>
      <c r="H376" s="25"/>
      <c r="I376" s="71"/>
    </row>
    <row r="377" spans="1:9" s="18" customFormat="1" x14ac:dyDescent="0.25">
      <c r="A377" s="30"/>
      <c r="B377" s="31"/>
      <c r="C377" s="32"/>
      <c r="D377" s="61"/>
      <c r="E377" s="33"/>
      <c r="F377" s="33"/>
      <c r="G377" s="257"/>
      <c r="H377" s="25"/>
      <c r="I377" s="71"/>
    </row>
    <row r="378" spans="1:9" s="18" customFormat="1" x14ac:dyDescent="0.25">
      <c r="A378" s="30"/>
      <c r="B378" s="31"/>
      <c r="C378" s="32"/>
      <c r="D378" s="61"/>
      <c r="E378" s="33"/>
      <c r="F378" s="33"/>
      <c r="G378" s="257"/>
      <c r="H378" s="25"/>
      <c r="I378" s="71"/>
    </row>
    <row r="379" spans="1:9" s="18" customFormat="1" x14ac:dyDescent="0.25">
      <c r="A379" s="30"/>
      <c r="B379" s="31"/>
      <c r="C379" s="32"/>
      <c r="D379" s="61"/>
      <c r="E379" s="33"/>
      <c r="F379" s="33"/>
      <c r="G379" s="257"/>
      <c r="H379" s="25"/>
      <c r="I379" s="71"/>
    </row>
    <row r="380" spans="1:9" s="18" customFormat="1" x14ac:dyDescent="0.25">
      <c r="A380" s="30"/>
      <c r="B380" s="31"/>
      <c r="C380" s="32"/>
      <c r="D380" s="61"/>
      <c r="E380" s="33"/>
      <c r="F380" s="33"/>
      <c r="G380" s="257"/>
      <c r="H380" s="25"/>
      <c r="I380" s="71"/>
    </row>
    <row r="381" spans="1:9" s="18" customFormat="1" x14ac:dyDescent="0.25">
      <c r="A381" s="30"/>
      <c r="B381" s="31"/>
      <c r="C381" s="32"/>
      <c r="D381" s="61"/>
      <c r="E381" s="33"/>
      <c r="F381" s="33"/>
      <c r="G381" s="257"/>
      <c r="H381" s="25"/>
      <c r="I381" s="71"/>
    </row>
    <row r="382" spans="1:9" s="18" customFormat="1" x14ac:dyDescent="0.25">
      <c r="A382" s="30"/>
      <c r="B382" s="49"/>
      <c r="C382" s="41"/>
      <c r="D382" s="61"/>
      <c r="E382" s="50"/>
      <c r="F382" s="42"/>
      <c r="G382" s="257"/>
      <c r="H382" s="25"/>
      <c r="I382" s="71"/>
    </row>
    <row r="383" spans="1:9" s="18" customFormat="1" x14ac:dyDescent="0.25">
      <c r="A383" s="30"/>
      <c r="B383" s="49"/>
      <c r="C383" s="41"/>
      <c r="D383" s="61"/>
      <c r="E383" s="50"/>
      <c r="F383" s="42"/>
      <c r="G383" s="257"/>
      <c r="H383" s="25"/>
      <c r="I383" s="71"/>
    </row>
    <row r="384" spans="1:9" s="18" customFormat="1" x14ac:dyDescent="0.25">
      <c r="A384" s="30"/>
      <c r="B384" s="31"/>
      <c r="C384" s="32"/>
      <c r="D384" s="61"/>
      <c r="E384" s="33"/>
      <c r="F384" s="33"/>
      <c r="G384" s="257"/>
      <c r="H384" s="25"/>
      <c r="I384" s="71"/>
    </row>
    <row r="385" spans="1:10" s="18" customFormat="1" x14ac:dyDescent="0.25">
      <c r="A385" s="30"/>
      <c r="B385" s="31"/>
      <c r="C385" s="32"/>
      <c r="D385" s="61"/>
      <c r="E385" s="33"/>
      <c r="F385" s="33"/>
      <c r="G385" s="259"/>
      <c r="H385" s="25"/>
      <c r="I385" s="71"/>
    </row>
    <row r="386" spans="1:10" s="18" customFormat="1" x14ac:dyDescent="0.25">
      <c r="A386" s="30"/>
      <c r="B386" s="35"/>
      <c r="C386" s="36"/>
      <c r="D386" s="61"/>
      <c r="E386" s="37"/>
      <c r="F386" s="37"/>
      <c r="G386" s="259"/>
      <c r="H386" s="25"/>
      <c r="I386" s="71"/>
    </row>
    <row r="387" spans="1:10" s="18" customFormat="1" x14ac:dyDescent="0.25">
      <c r="A387" s="34"/>
      <c r="B387" s="35"/>
      <c r="C387" s="36"/>
      <c r="D387" s="61"/>
      <c r="E387" s="37"/>
      <c r="F387" s="33"/>
      <c r="G387" s="259"/>
      <c r="H387" s="25"/>
      <c r="I387" s="72"/>
      <c r="J387" s="17"/>
    </row>
    <row r="388" spans="1:10" s="17" customFormat="1" x14ac:dyDescent="0.25">
      <c r="A388" s="34"/>
      <c r="B388" s="35"/>
      <c r="C388" s="36"/>
      <c r="D388" s="61"/>
      <c r="E388" s="37"/>
      <c r="F388" s="33"/>
      <c r="G388" s="257"/>
      <c r="H388" s="25"/>
      <c r="I388" s="72"/>
    </row>
    <row r="389" spans="1:10" s="17" customFormat="1" x14ac:dyDescent="0.25">
      <c r="A389" s="30"/>
      <c r="B389" s="31"/>
      <c r="C389" s="32"/>
      <c r="D389" s="61"/>
      <c r="E389" s="33"/>
      <c r="F389" s="33"/>
      <c r="G389" s="257"/>
      <c r="H389" s="25"/>
      <c r="I389" s="72"/>
    </row>
    <row r="390" spans="1:10" s="17" customFormat="1" x14ac:dyDescent="0.25">
      <c r="A390" s="30"/>
      <c r="B390" s="35"/>
      <c r="C390" s="36"/>
      <c r="D390" s="61"/>
      <c r="E390" s="37"/>
      <c r="F390" s="37"/>
      <c r="G390" s="257"/>
      <c r="H390" s="25"/>
      <c r="I390" s="71"/>
      <c r="J390" s="18"/>
    </row>
    <row r="391" spans="1:10" s="18" customFormat="1" x14ac:dyDescent="0.25">
      <c r="A391" s="30"/>
      <c r="B391" s="31"/>
      <c r="C391" s="32"/>
      <c r="D391" s="61"/>
      <c r="E391" s="33"/>
      <c r="F391" s="33"/>
      <c r="G391" s="259"/>
      <c r="H391" s="25"/>
      <c r="I391" s="71"/>
    </row>
    <row r="392" spans="1:10" s="18" customFormat="1" x14ac:dyDescent="0.25">
      <c r="A392" s="30"/>
      <c r="B392" s="31"/>
      <c r="C392" s="32"/>
      <c r="D392" s="61"/>
      <c r="E392" s="33"/>
      <c r="F392" s="33"/>
      <c r="G392" s="259"/>
      <c r="H392" s="25"/>
      <c r="I392" s="71"/>
    </row>
    <row r="393" spans="1:10" s="18" customFormat="1" x14ac:dyDescent="0.25">
      <c r="A393" s="30"/>
      <c r="B393" s="31"/>
      <c r="C393" s="32"/>
      <c r="D393" s="61"/>
      <c r="E393" s="33"/>
      <c r="F393" s="33"/>
      <c r="G393" s="259"/>
      <c r="H393" s="25"/>
      <c r="I393" s="72"/>
      <c r="J393" s="17"/>
    </row>
    <row r="394" spans="1:10" s="17" customFormat="1" x14ac:dyDescent="0.25">
      <c r="A394" s="30"/>
      <c r="B394" s="35"/>
      <c r="C394" s="36"/>
      <c r="D394" s="61"/>
      <c r="E394" s="37"/>
      <c r="F394" s="37"/>
      <c r="G394" s="259"/>
      <c r="H394" s="25"/>
      <c r="I394" s="72"/>
    </row>
    <row r="395" spans="1:10" s="17" customFormat="1" x14ac:dyDescent="0.25">
      <c r="A395" s="34"/>
      <c r="B395" s="35"/>
      <c r="C395" s="36"/>
      <c r="D395" s="61"/>
      <c r="E395" s="37"/>
      <c r="F395" s="37"/>
      <c r="G395" s="259"/>
      <c r="H395" s="25"/>
      <c r="I395" s="72"/>
    </row>
    <row r="396" spans="1:10" s="17" customFormat="1" x14ac:dyDescent="0.25">
      <c r="A396" s="34"/>
      <c r="B396" s="35"/>
      <c r="C396" s="36"/>
      <c r="D396" s="61"/>
      <c r="E396" s="37"/>
      <c r="F396" s="37"/>
      <c r="G396" s="259"/>
      <c r="H396" s="25"/>
      <c r="I396" s="72"/>
    </row>
    <row r="397" spans="1:10" s="17" customFormat="1" x14ac:dyDescent="0.25">
      <c r="A397"/>
      <c r="B397"/>
      <c r="C397"/>
      <c r="D397" s="60"/>
      <c r="E397"/>
      <c r="F397"/>
      <c r="G397" s="259"/>
      <c r="H397" s="25"/>
      <c r="I397" s="72"/>
    </row>
    <row r="398" spans="1:10" s="17" customFormat="1" x14ac:dyDescent="0.25">
      <c r="A398"/>
      <c r="B398"/>
      <c r="C398"/>
      <c r="D398" s="60"/>
      <c r="E398"/>
      <c r="F398"/>
      <c r="G398" s="259"/>
      <c r="H398" s="25"/>
      <c r="I398" s="72"/>
    </row>
    <row r="399" spans="1:10" s="17" customFormat="1" x14ac:dyDescent="0.25">
      <c r="A399"/>
      <c r="B399"/>
      <c r="C399"/>
      <c r="D399" s="60"/>
      <c r="E399"/>
      <c r="F399"/>
      <c r="G399" s="257"/>
      <c r="H399" s="25"/>
      <c r="I399" s="72"/>
    </row>
    <row r="400" spans="1:10" s="17" customFormat="1" x14ac:dyDescent="0.25">
      <c r="A400"/>
      <c r="B400"/>
      <c r="C400"/>
      <c r="D400" s="60"/>
      <c r="E400"/>
      <c r="F400"/>
      <c r="G400" s="257"/>
      <c r="H400" s="25"/>
      <c r="I400" s="72"/>
    </row>
    <row r="401" spans="1:10" s="17" customFormat="1" x14ac:dyDescent="0.25">
      <c r="A401"/>
      <c r="B401"/>
      <c r="C401"/>
      <c r="D401" s="60"/>
      <c r="E401"/>
      <c r="F401"/>
      <c r="G401" s="257"/>
      <c r="H401" s="25"/>
      <c r="I401" s="71"/>
      <c r="J401"/>
    </row>
  </sheetData>
  <mergeCells count="3">
    <mergeCell ref="A1:F1"/>
    <mergeCell ref="A2:F2"/>
    <mergeCell ref="A3:F3"/>
  </mergeCells>
  <phoneticPr fontId="36" type="noConversion"/>
  <pageMargins left="1.0900000000000001" right="0.54" top="0.81" bottom="0.55000000000000004" header="0.51181102362204722" footer="0.51181102362204722"/>
  <pageSetup paperSize="9" scale="8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
  <sheetViews>
    <sheetView zoomScale="120" zoomScaleNormal="120" workbookViewId="0">
      <selection activeCell="C11" sqref="C11"/>
    </sheetView>
  </sheetViews>
  <sheetFormatPr baseColWidth="10" defaultRowHeight="13.2" x14ac:dyDescent="0.25"/>
  <sheetData>
    <row r="1" spans="1:9" ht="17.399999999999999" x14ac:dyDescent="0.25">
      <c r="A1" s="203" t="s">
        <v>1</v>
      </c>
      <c r="B1" s="204" t="s">
        <v>142</v>
      </c>
      <c r="C1" s="204" t="s">
        <v>143</v>
      </c>
      <c r="D1" s="208" t="s">
        <v>117</v>
      </c>
      <c r="E1" s="208" t="s">
        <v>118</v>
      </c>
      <c r="F1" s="208" t="s">
        <v>119</v>
      </c>
      <c r="G1" s="208" t="s">
        <v>120</v>
      </c>
      <c r="H1" s="208" t="s">
        <v>121</v>
      </c>
      <c r="I1" s="208" t="s">
        <v>144</v>
      </c>
    </row>
    <row r="2" spans="1:9" ht="17.399999999999999" x14ac:dyDescent="0.3">
      <c r="A2" s="203">
        <v>1</v>
      </c>
      <c r="B2" s="206" t="s">
        <v>145</v>
      </c>
      <c r="C2" s="206">
        <v>24</v>
      </c>
      <c r="D2" s="202">
        <f>0.68*8*0.222*C2</f>
        <v>28.984320000000004</v>
      </c>
      <c r="E2" s="202"/>
      <c r="F2" s="202">
        <f>1.04*6*0.617*C2</f>
        <v>92.401920000000004</v>
      </c>
      <c r="G2" s="202"/>
      <c r="H2" s="202"/>
      <c r="I2" s="202"/>
    </row>
    <row r="3" spans="1:9" ht="17.399999999999999" x14ac:dyDescent="0.3">
      <c r="A3" s="205">
        <v>2</v>
      </c>
      <c r="B3" s="206" t="s">
        <v>146</v>
      </c>
      <c r="C3" s="206">
        <v>34</v>
      </c>
      <c r="D3" s="202">
        <f>0.68*8*0.222*C3</f>
        <v>41.061120000000003</v>
      </c>
      <c r="E3" s="202"/>
      <c r="F3" s="202">
        <f>1.24*10*0.617*C3</f>
        <v>260.12720000000002</v>
      </c>
      <c r="G3" s="202"/>
      <c r="H3" s="202"/>
      <c r="I3" s="202"/>
    </row>
    <row r="4" spans="1:9" ht="17.399999999999999" x14ac:dyDescent="0.3">
      <c r="A4" s="203">
        <v>3</v>
      </c>
      <c r="B4" s="206" t="s">
        <v>147</v>
      </c>
      <c r="C4" s="206">
        <v>10</v>
      </c>
      <c r="D4" s="202">
        <f>0.68*16*0.222*C4</f>
        <v>24.153600000000001</v>
      </c>
      <c r="E4" s="202"/>
      <c r="F4" s="202">
        <f>1.24*16*0.617*C4</f>
        <v>122.4128</v>
      </c>
      <c r="G4" s="202"/>
      <c r="H4" s="202"/>
      <c r="I4" s="202"/>
    </row>
    <row r="5" spans="1:9" ht="17.399999999999999" x14ac:dyDescent="0.25">
      <c r="A5" s="338" t="s">
        <v>103</v>
      </c>
      <c r="B5" s="339"/>
      <c r="C5" s="207"/>
      <c r="D5" s="209">
        <f>SUM(D2:D4)</f>
        <v>94.199040000000011</v>
      </c>
      <c r="E5" s="209"/>
      <c r="F5" s="209">
        <f>SUM(F2:F4)</f>
        <v>474.94192000000004</v>
      </c>
      <c r="G5" s="209"/>
      <c r="H5" s="209"/>
      <c r="I5" s="209"/>
    </row>
    <row r="11" spans="1:9" x14ac:dyDescent="0.25">
      <c r="C11">
        <f>+C2+C3+C4+12</f>
        <v>80</v>
      </c>
    </row>
  </sheetData>
  <mergeCells count="1">
    <mergeCell ref="A5:B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9"/>
  <sheetViews>
    <sheetView view="pageBreakPreview" topLeftCell="B1" zoomScaleNormal="100" zoomScaleSheetLayoutView="100" workbookViewId="0">
      <selection activeCell="L19" sqref="L19"/>
    </sheetView>
  </sheetViews>
  <sheetFormatPr baseColWidth="10" defaultRowHeight="13.2" x14ac:dyDescent="0.25"/>
  <cols>
    <col min="1" max="1" width="37.44140625" customWidth="1"/>
    <col min="2" max="2" width="42.109375" style="106" customWidth="1"/>
    <col min="3" max="3" width="39.109375" style="106" customWidth="1"/>
    <col min="4" max="4" width="13.44140625" style="106" customWidth="1"/>
    <col min="5" max="5" width="15.109375" style="106" customWidth="1"/>
    <col min="6" max="6" width="14.44140625" style="106" customWidth="1"/>
    <col min="7" max="7" width="13.44140625" style="106" customWidth="1"/>
    <col min="8" max="9" width="15.5546875" style="106" bestFit="1" customWidth="1"/>
    <col min="10" max="10" width="15.88671875" style="106" customWidth="1"/>
    <col min="11" max="11" width="15.5546875" style="106" customWidth="1"/>
    <col min="12" max="12" width="14.5546875" style="106" customWidth="1"/>
    <col min="14" max="14" width="19.109375" bestFit="1" customWidth="1"/>
    <col min="258" max="258" width="27.109375" customWidth="1"/>
    <col min="259" max="259" width="29.88671875" customWidth="1"/>
    <col min="260" max="260" width="15.109375" customWidth="1"/>
    <col min="261" max="261" width="12.44140625" customWidth="1"/>
    <col min="262" max="262" width="13.44140625" customWidth="1"/>
    <col min="263" max="263" width="15.5546875" bestFit="1" customWidth="1"/>
    <col min="264" max="264" width="14.109375" bestFit="1" customWidth="1"/>
    <col min="270" max="270" width="19.109375" bestFit="1" customWidth="1"/>
    <col min="514" max="514" width="27.109375" customWidth="1"/>
    <col min="515" max="515" width="29.88671875" customWidth="1"/>
    <col min="516" max="516" width="15.109375" customWidth="1"/>
    <col min="517" max="517" width="12.44140625" customWidth="1"/>
    <col min="518" max="518" width="13.44140625" customWidth="1"/>
    <col min="519" max="519" width="15.5546875" bestFit="1" customWidth="1"/>
    <col min="520" max="520" width="14.109375" bestFit="1" customWidth="1"/>
    <col min="526" max="526" width="19.109375" bestFit="1" customWidth="1"/>
    <col min="770" max="770" width="27.109375" customWidth="1"/>
    <col min="771" max="771" width="29.88671875" customWidth="1"/>
    <col min="772" max="772" width="15.109375" customWidth="1"/>
    <col min="773" max="773" width="12.44140625" customWidth="1"/>
    <col min="774" max="774" width="13.44140625" customWidth="1"/>
    <col min="775" max="775" width="15.5546875" bestFit="1" customWidth="1"/>
    <col min="776" max="776" width="14.109375" bestFit="1" customWidth="1"/>
    <col min="782" max="782" width="19.109375" bestFit="1" customWidth="1"/>
    <col min="1026" max="1026" width="27.109375" customWidth="1"/>
    <col min="1027" max="1027" width="29.88671875" customWidth="1"/>
    <col min="1028" max="1028" width="15.109375" customWidth="1"/>
    <col min="1029" max="1029" width="12.44140625" customWidth="1"/>
    <col min="1030" max="1030" width="13.44140625" customWidth="1"/>
    <col min="1031" max="1031" width="15.5546875" bestFit="1" customWidth="1"/>
    <col min="1032" max="1032" width="14.109375" bestFit="1" customWidth="1"/>
    <col min="1038" max="1038" width="19.109375" bestFit="1" customWidth="1"/>
    <col min="1282" max="1282" width="27.109375" customWidth="1"/>
    <col min="1283" max="1283" width="29.88671875" customWidth="1"/>
    <col min="1284" max="1284" width="15.109375" customWidth="1"/>
    <col min="1285" max="1285" width="12.44140625" customWidth="1"/>
    <col min="1286" max="1286" width="13.44140625" customWidth="1"/>
    <col min="1287" max="1287" width="15.5546875" bestFit="1" customWidth="1"/>
    <col min="1288" max="1288" width="14.109375" bestFit="1" customWidth="1"/>
    <col min="1294" max="1294" width="19.109375" bestFit="1" customWidth="1"/>
    <col min="1538" max="1538" width="27.109375" customWidth="1"/>
    <col min="1539" max="1539" width="29.88671875" customWidth="1"/>
    <col min="1540" max="1540" width="15.109375" customWidth="1"/>
    <col min="1541" max="1541" width="12.44140625" customWidth="1"/>
    <col min="1542" max="1542" width="13.44140625" customWidth="1"/>
    <col min="1543" max="1543" width="15.5546875" bestFit="1" customWidth="1"/>
    <col min="1544" max="1544" width="14.109375" bestFit="1" customWidth="1"/>
    <col min="1550" max="1550" width="19.109375" bestFit="1" customWidth="1"/>
    <col min="1794" max="1794" width="27.109375" customWidth="1"/>
    <col min="1795" max="1795" width="29.88671875" customWidth="1"/>
    <col min="1796" max="1796" width="15.109375" customWidth="1"/>
    <col min="1797" max="1797" width="12.44140625" customWidth="1"/>
    <col min="1798" max="1798" width="13.44140625" customWidth="1"/>
    <col min="1799" max="1799" width="15.5546875" bestFit="1" customWidth="1"/>
    <col min="1800" max="1800" width="14.109375" bestFit="1" customWidth="1"/>
    <col min="1806" max="1806" width="19.109375" bestFit="1" customWidth="1"/>
    <col min="2050" max="2050" width="27.109375" customWidth="1"/>
    <col min="2051" max="2051" width="29.88671875" customWidth="1"/>
    <col min="2052" max="2052" width="15.109375" customWidth="1"/>
    <col min="2053" max="2053" width="12.44140625" customWidth="1"/>
    <col min="2054" max="2054" width="13.44140625" customWidth="1"/>
    <col min="2055" max="2055" width="15.5546875" bestFit="1" customWidth="1"/>
    <col min="2056" max="2056" width="14.109375" bestFit="1" customWidth="1"/>
    <col min="2062" max="2062" width="19.109375" bestFit="1" customWidth="1"/>
    <col min="2306" max="2306" width="27.109375" customWidth="1"/>
    <col min="2307" max="2307" width="29.88671875" customWidth="1"/>
    <col min="2308" max="2308" width="15.109375" customWidth="1"/>
    <col min="2309" max="2309" width="12.44140625" customWidth="1"/>
    <col min="2310" max="2310" width="13.44140625" customWidth="1"/>
    <col min="2311" max="2311" width="15.5546875" bestFit="1" customWidth="1"/>
    <col min="2312" max="2312" width="14.109375" bestFit="1" customWidth="1"/>
    <col min="2318" max="2318" width="19.109375" bestFit="1" customWidth="1"/>
    <col min="2562" max="2562" width="27.109375" customWidth="1"/>
    <col min="2563" max="2563" width="29.88671875" customWidth="1"/>
    <col min="2564" max="2564" width="15.109375" customWidth="1"/>
    <col min="2565" max="2565" width="12.44140625" customWidth="1"/>
    <col min="2566" max="2566" width="13.44140625" customWidth="1"/>
    <col min="2567" max="2567" width="15.5546875" bestFit="1" customWidth="1"/>
    <col min="2568" max="2568" width="14.109375" bestFit="1" customWidth="1"/>
    <col min="2574" max="2574" width="19.109375" bestFit="1" customWidth="1"/>
    <col min="2818" max="2818" width="27.109375" customWidth="1"/>
    <col min="2819" max="2819" width="29.88671875" customWidth="1"/>
    <col min="2820" max="2820" width="15.109375" customWidth="1"/>
    <col min="2821" max="2821" width="12.44140625" customWidth="1"/>
    <col min="2822" max="2822" width="13.44140625" customWidth="1"/>
    <col min="2823" max="2823" width="15.5546875" bestFit="1" customWidth="1"/>
    <col min="2824" max="2824" width="14.109375" bestFit="1" customWidth="1"/>
    <col min="2830" max="2830" width="19.109375" bestFit="1" customWidth="1"/>
    <col min="3074" max="3074" width="27.109375" customWidth="1"/>
    <col min="3075" max="3075" width="29.88671875" customWidth="1"/>
    <col min="3076" max="3076" width="15.109375" customWidth="1"/>
    <col min="3077" max="3077" width="12.44140625" customWidth="1"/>
    <col min="3078" max="3078" width="13.44140625" customWidth="1"/>
    <col min="3079" max="3079" width="15.5546875" bestFit="1" customWidth="1"/>
    <col min="3080" max="3080" width="14.109375" bestFit="1" customWidth="1"/>
    <col min="3086" max="3086" width="19.109375" bestFit="1" customWidth="1"/>
    <col min="3330" max="3330" width="27.109375" customWidth="1"/>
    <col min="3331" max="3331" width="29.88671875" customWidth="1"/>
    <col min="3332" max="3332" width="15.109375" customWidth="1"/>
    <col min="3333" max="3333" width="12.44140625" customWidth="1"/>
    <col min="3334" max="3334" width="13.44140625" customWidth="1"/>
    <col min="3335" max="3335" width="15.5546875" bestFit="1" customWidth="1"/>
    <col min="3336" max="3336" width="14.109375" bestFit="1" customWidth="1"/>
    <col min="3342" max="3342" width="19.109375" bestFit="1" customWidth="1"/>
    <col min="3586" max="3586" width="27.109375" customWidth="1"/>
    <col min="3587" max="3587" width="29.88671875" customWidth="1"/>
    <col min="3588" max="3588" width="15.109375" customWidth="1"/>
    <col min="3589" max="3589" width="12.44140625" customWidth="1"/>
    <col min="3590" max="3590" width="13.44140625" customWidth="1"/>
    <col min="3591" max="3591" width="15.5546875" bestFit="1" customWidth="1"/>
    <col min="3592" max="3592" width="14.109375" bestFit="1" customWidth="1"/>
    <col min="3598" max="3598" width="19.109375" bestFit="1" customWidth="1"/>
    <col min="3842" max="3842" width="27.109375" customWidth="1"/>
    <col min="3843" max="3843" width="29.88671875" customWidth="1"/>
    <col min="3844" max="3844" width="15.109375" customWidth="1"/>
    <col min="3845" max="3845" width="12.44140625" customWidth="1"/>
    <col min="3846" max="3846" width="13.44140625" customWidth="1"/>
    <col min="3847" max="3847" width="15.5546875" bestFit="1" customWidth="1"/>
    <col min="3848" max="3848" width="14.109375" bestFit="1" customWidth="1"/>
    <col min="3854" max="3854" width="19.109375" bestFit="1" customWidth="1"/>
    <col min="4098" max="4098" width="27.109375" customWidth="1"/>
    <col min="4099" max="4099" width="29.88671875" customWidth="1"/>
    <col min="4100" max="4100" width="15.109375" customWidth="1"/>
    <col min="4101" max="4101" width="12.44140625" customWidth="1"/>
    <col min="4102" max="4102" width="13.44140625" customWidth="1"/>
    <col min="4103" max="4103" width="15.5546875" bestFit="1" customWidth="1"/>
    <col min="4104" max="4104" width="14.109375" bestFit="1" customWidth="1"/>
    <col min="4110" max="4110" width="19.109375" bestFit="1" customWidth="1"/>
    <col min="4354" max="4354" width="27.109375" customWidth="1"/>
    <col min="4355" max="4355" width="29.88671875" customWidth="1"/>
    <col min="4356" max="4356" width="15.109375" customWidth="1"/>
    <col min="4357" max="4357" width="12.44140625" customWidth="1"/>
    <col min="4358" max="4358" width="13.44140625" customWidth="1"/>
    <col min="4359" max="4359" width="15.5546875" bestFit="1" customWidth="1"/>
    <col min="4360" max="4360" width="14.109375" bestFit="1" customWidth="1"/>
    <col min="4366" max="4366" width="19.109375" bestFit="1" customWidth="1"/>
    <col min="4610" max="4610" width="27.109375" customWidth="1"/>
    <col min="4611" max="4611" width="29.88671875" customWidth="1"/>
    <col min="4612" max="4612" width="15.109375" customWidth="1"/>
    <col min="4613" max="4613" width="12.44140625" customWidth="1"/>
    <col min="4614" max="4614" width="13.44140625" customWidth="1"/>
    <col min="4615" max="4615" width="15.5546875" bestFit="1" customWidth="1"/>
    <col min="4616" max="4616" width="14.109375" bestFit="1" customWidth="1"/>
    <col min="4622" max="4622" width="19.109375" bestFit="1" customWidth="1"/>
    <col min="4866" max="4866" width="27.109375" customWidth="1"/>
    <col min="4867" max="4867" width="29.88671875" customWidth="1"/>
    <col min="4868" max="4868" width="15.109375" customWidth="1"/>
    <col min="4869" max="4869" width="12.44140625" customWidth="1"/>
    <col min="4870" max="4870" width="13.44140625" customWidth="1"/>
    <col min="4871" max="4871" width="15.5546875" bestFit="1" customWidth="1"/>
    <col min="4872" max="4872" width="14.109375" bestFit="1" customWidth="1"/>
    <col min="4878" max="4878" width="19.109375" bestFit="1" customWidth="1"/>
    <col min="5122" max="5122" width="27.109375" customWidth="1"/>
    <col min="5123" max="5123" width="29.88671875" customWidth="1"/>
    <col min="5124" max="5124" width="15.109375" customWidth="1"/>
    <col min="5125" max="5125" width="12.44140625" customWidth="1"/>
    <col min="5126" max="5126" width="13.44140625" customWidth="1"/>
    <col min="5127" max="5127" width="15.5546875" bestFit="1" customWidth="1"/>
    <col min="5128" max="5128" width="14.109375" bestFit="1" customWidth="1"/>
    <col min="5134" max="5134" width="19.109375" bestFit="1" customWidth="1"/>
    <col min="5378" max="5378" width="27.109375" customWidth="1"/>
    <col min="5379" max="5379" width="29.88671875" customWidth="1"/>
    <col min="5380" max="5380" width="15.109375" customWidth="1"/>
    <col min="5381" max="5381" width="12.44140625" customWidth="1"/>
    <col min="5382" max="5382" width="13.44140625" customWidth="1"/>
    <col min="5383" max="5383" width="15.5546875" bestFit="1" customWidth="1"/>
    <col min="5384" max="5384" width="14.109375" bestFit="1" customWidth="1"/>
    <col min="5390" max="5390" width="19.109375" bestFit="1" customWidth="1"/>
    <col min="5634" max="5634" width="27.109375" customWidth="1"/>
    <col min="5635" max="5635" width="29.88671875" customWidth="1"/>
    <col min="5636" max="5636" width="15.109375" customWidth="1"/>
    <col min="5637" max="5637" width="12.44140625" customWidth="1"/>
    <col min="5638" max="5638" width="13.44140625" customWidth="1"/>
    <col min="5639" max="5639" width="15.5546875" bestFit="1" customWidth="1"/>
    <col min="5640" max="5640" width="14.109375" bestFit="1" customWidth="1"/>
    <col min="5646" max="5646" width="19.109375" bestFit="1" customWidth="1"/>
    <col min="5890" max="5890" width="27.109375" customWidth="1"/>
    <col min="5891" max="5891" width="29.88671875" customWidth="1"/>
    <col min="5892" max="5892" width="15.109375" customWidth="1"/>
    <col min="5893" max="5893" width="12.44140625" customWidth="1"/>
    <col min="5894" max="5894" width="13.44140625" customWidth="1"/>
    <col min="5895" max="5895" width="15.5546875" bestFit="1" customWidth="1"/>
    <col min="5896" max="5896" width="14.109375" bestFit="1" customWidth="1"/>
    <col min="5902" max="5902" width="19.109375" bestFit="1" customWidth="1"/>
    <col min="6146" max="6146" width="27.109375" customWidth="1"/>
    <col min="6147" max="6147" width="29.88671875" customWidth="1"/>
    <col min="6148" max="6148" width="15.109375" customWidth="1"/>
    <col min="6149" max="6149" width="12.44140625" customWidth="1"/>
    <col min="6150" max="6150" width="13.44140625" customWidth="1"/>
    <col min="6151" max="6151" width="15.5546875" bestFit="1" customWidth="1"/>
    <col min="6152" max="6152" width="14.109375" bestFit="1" customWidth="1"/>
    <col min="6158" max="6158" width="19.109375" bestFit="1" customWidth="1"/>
    <col min="6402" max="6402" width="27.109375" customWidth="1"/>
    <col min="6403" max="6403" width="29.88671875" customWidth="1"/>
    <col min="6404" max="6404" width="15.109375" customWidth="1"/>
    <col min="6405" max="6405" width="12.44140625" customWidth="1"/>
    <col min="6406" max="6406" width="13.44140625" customWidth="1"/>
    <col min="6407" max="6407" width="15.5546875" bestFit="1" customWidth="1"/>
    <col min="6408" max="6408" width="14.109375" bestFit="1" customWidth="1"/>
    <col min="6414" max="6414" width="19.109375" bestFit="1" customWidth="1"/>
    <col min="6658" max="6658" width="27.109375" customWidth="1"/>
    <col min="6659" max="6659" width="29.88671875" customWidth="1"/>
    <col min="6660" max="6660" width="15.109375" customWidth="1"/>
    <col min="6661" max="6661" width="12.44140625" customWidth="1"/>
    <col min="6662" max="6662" width="13.44140625" customWidth="1"/>
    <col min="6663" max="6663" width="15.5546875" bestFit="1" customWidth="1"/>
    <col min="6664" max="6664" width="14.109375" bestFit="1" customWidth="1"/>
    <col min="6670" max="6670" width="19.109375" bestFit="1" customWidth="1"/>
    <col min="6914" max="6914" width="27.109375" customWidth="1"/>
    <col min="6915" max="6915" width="29.88671875" customWidth="1"/>
    <col min="6916" max="6916" width="15.109375" customWidth="1"/>
    <col min="6917" max="6917" width="12.44140625" customWidth="1"/>
    <col min="6918" max="6918" width="13.44140625" customWidth="1"/>
    <col min="6919" max="6919" width="15.5546875" bestFit="1" customWidth="1"/>
    <col min="6920" max="6920" width="14.109375" bestFit="1" customWidth="1"/>
    <col min="6926" max="6926" width="19.109375" bestFit="1" customWidth="1"/>
    <col min="7170" max="7170" width="27.109375" customWidth="1"/>
    <col min="7171" max="7171" width="29.88671875" customWidth="1"/>
    <col min="7172" max="7172" width="15.109375" customWidth="1"/>
    <col min="7173" max="7173" width="12.44140625" customWidth="1"/>
    <col min="7174" max="7174" width="13.44140625" customWidth="1"/>
    <col min="7175" max="7175" width="15.5546875" bestFit="1" customWidth="1"/>
    <col min="7176" max="7176" width="14.109375" bestFit="1" customWidth="1"/>
    <col min="7182" max="7182" width="19.109375" bestFit="1" customWidth="1"/>
    <col min="7426" max="7426" width="27.109375" customWidth="1"/>
    <col min="7427" max="7427" width="29.88671875" customWidth="1"/>
    <col min="7428" max="7428" width="15.109375" customWidth="1"/>
    <col min="7429" max="7429" width="12.44140625" customWidth="1"/>
    <col min="7430" max="7430" width="13.44140625" customWidth="1"/>
    <col min="7431" max="7431" width="15.5546875" bestFit="1" customWidth="1"/>
    <col min="7432" max="7432" width="14.109375" bestFit="1" customWidth="1"/>
    <col min="7438" max="7438" width="19.109375" bestFit="1" customWidth="1"/>
    <col min="7682" max="7682" width="27.109375" customWidth="1"/>
    <col min="7683" max="7683" width="29.88671875" customWidth="1"/>
    <col min="7684" max="7684" width="15.109375" customWidth="1"/>
    <col min="7685" max="7685" width="12.44140625" customWidth="1"/>
    <col min="7686" max="7686" width="13.44140625" customWidth="1"/>
    <col min="7687" max="7687" width="15.5546875" bestFit="1" customWidth="1"/>
    <col min="7688" max="7688" width="14.109375" bestFit="1" customWidth="1"/>
    <col min="7694" max="7694" width="19.109375" bestFit="1" customWidth="1"/>
    <col min="7938" max="7938" width="27.109375" customWidth="1"/>
    <col min="7939" max="7939" width="29.88671875" customWidth="1"/>
    <col min="7940" max="7940" width="15.109375" customWidth="1"/>
    <col min="7941" max="7941" width="12.44140625" customWidth="1"/>
    <col min="7942" max="7942" width="13.44140625" customWidth="1"/>
    <col min="7943" max="7943" width="15.5546875" bestFit="1" customWidth="1"/>
    <col min="7944" max="7944" width="14.109375" bestFit="1" customWidth="1"/>
    <col min="7950" max="7950" width="19.109375" bestFit="1" customWidth="1"/>
    <col min="8194" max="8194" width="27.109375" customWidth="1"/>
    <col min="8195" max="8195" width="29.88671875" customWidth="1"/>
    <col min="8196" max="8196" width="15.109375" customWidth="1"/>
    <col min="8197" max="8197" width="12.44140625" customWidth="1"/>
    <col min="8198" max="8198" width="13.44140625" customWidth="1"/>
    <col min="8199" max="8199" width="15.5546875" bestFit="1" customWidth="1"/>
    <col min="8200" max="8200" width="14.109375" bestFit="1" customWidth="1"/>
    <col min="8206" max="8206" width="19.109375" bestFit="1" customWidth="1"/>
    <col min="8450" max="8450" width="27.109375" customWidth="1"/>
    <col min="8451" max="8451" width="29.88671875" customWidth="1"/>
    <col min="8452" max="8452" width="15.109375" customWidth="1"/>
    <col min="8453" max="8453" width="12.44140625" customWidth="1"/>
    <col min="8454" max="8454" width="13.44140625" customWidth="1"/>
    <col min="8455" max="8455" width="15.5546875" bestFit="1" customWidth="1"/>
    <col min="8456" max="8456" width="14.109375" bestFit="1" customWidth="1"/>
    <col min="8462" max="8462" width="19.109375" bestFit="1" customWidth="1"/>
    <col min="8706" max="8706" width="27.109375" customWidth="1"/>
    <col min="8707" max="8707" width="29.88671875" customWidth="1"/>
    <col min="8708" max="8708" width="15.109375" customWidth="1"/>
    <col min="8709" max="8709" width="12.44140625" customWidth="1"/>
    <col min="8710" max="8710" width="13.44140625" customWidth="1"/>
    <col min="8711" max="8711" width="15.5546875" bestFit="1" customWidth="1"/>
    <col min="8712" max="8712" width="14.109375" bestFit="1" customWidth="1"/>
    <col min="8718" max="8718" width="19.109375" bestFit="1" customWidth="1"/>
    <col min="8962" max="8962" width="27.109375" customWidth="1"/>
    <col min="8963" max="8963" width="29.88671875" customWidth="1"/>
    <col min="8964" max="8964" width="15.109375" customWidth="1"/>
    <col min="8965" max="8965" width="12.44140625" customWidth="1"/>
    <col min="8966" max="8966" width="13.44140625" customWidth="1"/>
    <col min="8967" max="8967" width="15.5546875" bestFit="1" customWidth="1"/>
    <col min="8968" max="8968" width="14.109375" bestFit="1" customWidth="1"/>
    <col min="8974" max="8974" width="19.109375" bestFit="1" customWidth="1"/>
    <col min="9218" max="9218" width="27.109375" customWidth="1"/>
    <col min="9219" max="9219" width="29.88671875" customWidth="1"/>
    <col min="9220" max="9220" width="15.109375" customWidth="1"/>
    <col min="9221" max="9221" width="12.44140625" customWidth="1"/>
    <col min="9222" max="9222" width="13.44140625" customWidth="1"/>
    <col min="9223" max="9223" width="15.5546875" bestFit="1" customWidth="1"/>
    <col min="9224" max="9224" width="14.109375" bestFit="1" customWidth="1"/>
    <col min="9230" max="9230" width="19.109375" bestFit="1" customWidth="1"/>
    <col min="9474" max="9474" width="27.109375" customWidth="1"/>
    <col min="9475" max="9475" width="29.88671875" customWidth="1"/>
    <col min="9476" max="9476" width="15.109375" customWidth="1"/>
    <col min="9477" max="9477" width="12.44140625" customWidth="1"/>
    <col min="9478" max="9478" width="13.44140625" customWidth="1"/>
    <col min="9479" max="9479" width="15.5546875" bestFit="1" customWidth="1"/>
    <col min="9480" max="9480" width="14.109375" bestFit="1" customWidth="1"/>
    <col min="9486" max="9486" width="19.109375" bestFit="1" customWidth="1"/>
    <col min="9730" max="9730" width="27.109375" customWidth="1"/>
    <col min="9731" max="9731" width="29.88671875" customWidth="1"/>
    <col min="9732" max="9732" width="15.109375" customWidth="1"/>
    <col min="9733" max="9733" width="12.44140625" customWidth="1"/>
    <col min="9734" max="9734" width="13.44140625" customWidth="1"/>
    <col min="9735" max="9735" width="15.5546875" bestFit="1" customWidth="1"/>
    <col min="9736" max="9736" width="14.109375" bestFit="1" customWidth="1"/>
    <col min="9742" max="9742" width="19.109375" bestFit="1" customWidth="1"/>
    <col min="9986" max="9986" width="27.109375" customWidth="1"/>
    <col min="9987" max="9987" width="29.88671875" customWidth="1"/>
    <col min="9988" max="9988" width="15.109375" customWidth="1"/>
    <col min="9989" max="9989" width="12.44140625" customWidth="1"/>
    <col min="9990" max="9990" width="13.44140625" customWidth="1"/>
    <col min="9991" max="9991" width="15.5546875" bestFit="1" customWidth="1"/>
    <col min="9992" max="9992" width="14.109375" bestFit="1" customWidth="1"/>
    <col min="9998" max="9998" width="19.109375" bestFit="1" customWidth="1"/>
    <col min="10242" max="10242" width="27.109375" customWidth="1"/>
    <col min="10243" max="10243" width="29.88671875" customWidth="1"/>
    <col min="10244" max="10244" width="15.109375" customWidth="1"/>
    <col min="10245" max="10245" width="12.44140625" customWidth="1"/>
    <col min="10246" max="10246" width="13.44140625" customWidth="1"/>
    <col min="10247" max="10247" width="15.5546875" bestFit="1" customWidth="1"/>
    <col min="10248" max="10248" width="14.109375" bestFit="1" customWidth="1"/>
    <col min="10254" max="10254" width="19.109375" bestFit="1" customWidth="1"/>
    <col min="10498" max="10498" width="27.109375" customWidth="1"/>
    <col min="10499" max="10499" width="29.88671875" customWidth="1"/>
    <col min="10500" max="10500" width="15.109375" customWidth="1"/>
    <col min="10501" max="10501" width="12.44140625" customWidth="1"/>
    <col min="10502" max="10502" width="13.44140625" customWidth="1"/>
    <col min="10503" max="10503" width="15.5546875" bestFit="1" customWidth="1"/>
    <col min="10504" max="10504" width="14.109375" bestFit="1" customWidth="1"/>
    <col min="10510" max="10510" width="19.109375" bestFit="1" customWidth="1"/>
    <col min="10754" max="10754" width="27.109375" customWidth="1"/>
    <col min="10755" max="10755" width="29.88671875" customWidth="1"/>
    <col min="10756" max="10756" width="15.109375" customWidth="1"/>
    <col min="10757" max="10757" width="12.44140625" customWidth="1"/>
    <col min="10758" max="10758" width="13.44140625" customWidth="1"/>
    <col min="10759" max="10759" width="15.5546875" bestFit="1" customWidth="1"/>
    <col min="10760" max="10760" width="14.109375" bestFit="1" customWidth="1"/>
    <col min="10766" max="10766" width="19.109375" bestFit="1" customWidth="1"/>
    <col min="11010" max="11010" width="27.109375" customWidth="1"/>
    <col min="11011" max="11011" width="29.88671875" customWidth="1"/>
    <col min="11012" max="11012" width="15.109375" customWidth="1"/>
    <col min="11013" max="11013" width="12.44140625" customWidth="1"/>
    <col min="11014" max="11014" width="13.44140625" customWidth="1"/>
    <col min="11015" max="11015" width="15.5546875" bestFit="1" customWidth="1"/>
    <col min="11016" max="11016" width="14.109375" bestFit="1" customWidth="1"/>
    <col min="11022" max="11022" width="19.109375" bestFit="1" customWidth="1"/>
    <col min="11266" max="11266" width="27.109375" customWidth="1"/>
    <col min="11267" max="11267" width="29.88671875" customWidth="1"/>
    <col min="11268" max="11268" width="15.109375" customWidth="1"/>
    <col min="11269" max="11269" width="12.44140625" customWidth="1"/>
    <col min="11270" max="11270" width="13.44140625" customWidth="1"/>
    <col min="11271" max="11271" width="15.5546875" bestFit="1" customWidth="1"/>
    <col min="11272" max="11272" width="14.109375" bestFit="1" customWidth="1"/>
    <col min="11278" max="11278" width="19.109375" bestFit="1" customWidth="1"/>
    <col min="11522" max="11522" width="27.109375" customWidth="1"/>
    <col min="11523" max="11523" width="29.88671875" customWidth="1"/>
    <col min="11524" max="11524" width="15.109375" customWidth="1"/>
    <col min="11525" max="11525" width="12.44140625" customWidth="1"/>
    <col min="11526" max="11526" width="13.44140625" customWidth="1"/>
    <col min="11527" max="11527" width="15.5546875" bestFit="1" customWidth="1"/>
    <col min="11528" max="11528" width="14.109375" bestFit="1" customWidth="1"/>
    <col min="11534" max="11534" width="19.109375" bestFit="1" customWidth="1"/>
    <col min="11778" max="11778" width="27.109375" customWidth="1"/>
    <col min="11779" max="11779" width="29.88671875" customWidth="1"/>
    <col min="11780" max="11780" width="15.109375" customWidth="1"/>
    <col min="11781" max="11781" width="12.44140625" customWidth="1"/>
    <col min="11782" max="11782" width="13.44140625" customWidth="1"/>
    <col min="11783" max="11783" width="15.5546875" bestFit="1" customWidth="1"/>
    <col min="11784" max="11784" width="14.109375" bestFit="1" customWidth="1"/>
    <col min="11790" max="11790" width="19.109375" bestFit="1" customWidth="1"/>
    <col min="12034" max="12034" width="27.109375" customWidth="1"/>
    <col min="12035" max="12035" width="29.88671875" customWidth="1"/>
    <col min="12036" max="12036" width="15.109375" customWidth="1"/>
    <col min="12037" max="12037" width="12.44140625" customWidth="1"/>
    <col min="12038" max="12038" width="13.44140625" customWidth="1"/>
    <col min="12039" max="12039" width="15.5546875" bestFit="1" customWidth="1"/>
    <col min="12040" max="12040" width="14.109375" bestFit="1" customWidth="1"/>
    <col min="12046" max="12046" width="19.109375" bestFit="1" customWidth="1"/>
    <col min="12290" max="12290" width="27.109375" customWidth="1"/>
    <col min="12291" max="12291" width="29.88671875" customWidth="1"/>
    <col min="12292" max="12292" width="15.109375" customWidth="1"/>
    <col min="12293" max="12293" width="12.44140625" customWidth="1"/>
    <col min="12294" max="12294" width="13.44140625" customWidth="1"/>
    <col min="12295" max="12295" width="15.5546875" bestFit="1" customWidth="1"/>
    <col min="12296" max="12296" width="14.109375" bestFit="1" customWidth="1"/>
    <col min="12302" max="12302" width="19.109375" bestFit="1" customWidth="1"/>
    <col min="12546" max="12546" width="27.109375" customWidth="1"/>
    <col min="12547" max="12547" width="29.88671875" customWidth="1"/>
    <col min="12548" max="12548" width="15.109375" customWidth="1"/>
    <col min="12549" max="12549" width="12.44140625" customWidth="1"/>
    <col min="12550" max="12550" width="13.44140625" customWidth="1"/>
    <col min="12551" max="12551" width="15.5546875" bestFit="1" customWidth="1"/>
    <col min="12552" max="12552" width="14.109375" bestFit="1" customWidth="1"/>
    <col min="12558" max="12558" width="19.109375" bestFit="1" customWidth="1"/>
    <col min="12802" max="12802" width="27.109375" customWidth="1"/>
    <col min="12803" max="12803" width="29.88671875" customWidth="1"/>
    <col min="12804" max="12804" width="15.109375" customWidth="1"/>
    <col min="12805" max="12805" width="12.44140625" customWidth="1"/>
    <col min="12806" max="12806" width="13.44140625" customWidth="1"/>
    <col min="12807" max="12807" width="15.5546875" bestFit="1" customWidth="1"/>
    <col min="12808" max="12808" width="14.109375" bestFit="1" customWidth="1"/>
    <col min="12814" max="12814" width="19.109375" bestFit="1" customWidth="1"/>
    <col min="13058" max="13058" width="27.109375" customWidth="1"/>
    <col min="13059" max="13059" width="29.88671875" customWidth="1"/>
    <col min="13060" max="13060" width="15.109375" customWidth="1"/>
    <col min="13061" max="13061" width="12.44140625" customWidth="1"/>
    <col min="13062" max="13062" width="13.44140625" customWidth="1"/>
    <col min="13063" max="13063" width="15.5546875" bestFit="1" customWidth="1"/>
    <col min="13064" max="13064" width="14.109375" bestFit="1" customWidth="1"/>
    <col min="13070" max="13070" width="19.109375" bestFit="1" customWidth="1"/>
    <col min="13314" max="13314" width="27.109375" customWidth="1"/>
    <col min="13315" max="13315" width="29.88671875" customWidth="1"/>
    <col min="13316" max="13316" width="15.109375" customWidth="1"/>
    <col min="13317" max="13317" width="12.44140625" customWidth="1"/>
    <col min="13318" max="13318" width="13.44140625" customWidth="1"/>
    <col min="13319" max="13319" width="15.5546875" bestFit="1" customWidth="1"/>
    <col min="13320" max="13320" width="14.109375" bestFit="1" customWidth="1"/>
    <col min="13326" max="13326" width="19.109375" bestFit="1" customWidth="1"/>
    <col min="13570" max="13570" width="27.109375" customWidth="1"/>
    <col min="13571" max="13571" width="29.88671875" customWidth="1"/>
    <col min="13572" max="13572" width="15.109375" customWidth="1"/>
    <col min="13573" max="13573" width="12.44140625" customWidth="1"/>
    <col min="13574" max="13574" width="13.44140625" customWidth="1"/>
    <col min="13575" max="13575" width="15.5546875" bestFit="1" customWidth="1"/>
    <col min="13576" max="13576" width="14.109375" bestFit="1" customWidth="1"/>
    <col min="13582" max="13582" width="19.109375" bestFit="1" customWidth="1"/>
    <col min="13826" max="13826" width="27.109375" customWidth="1"/>
    <col min="13827" max="13827" width="29.88671875" customWidth="1"/>
    <col min="13828" max="13828" width="15.109375" customWidth="1"/>
    <col min="13829" max="13829" width="12.44140625" customWidth="1"/>
    <col min="13830" max="13830" width="13.44140625" customWidth="1"/>
    <col min="13831" max="13831" width="15.5546875" bestFit="1" customWidth="1"/>
    <col min="13832" max="13832" width="14.109375" bestFit="1" customWidth="1"/>
    <col min="13838" max="13838" width="19.109375" bestFit="1" customWidth="1"/>
    <col min="14082" max="14082" width="27.109375" customWidth="1"/>
    <col min="14083" max="14083" width="29.88671875" customWidth="1"/>
    <col min="14084" max="14084" width="15.109375" customWidth="1"/>
    <col min="14085" max="14085" width="12.44140625" customWidth="1"/>
    <col min="14086" max="14086" width="13.44140625" customWidth="1"/>
    <col min="14087" max="14087" width="15.5546875" bestFit="1" customWidth="1"/>
    <col min="14088" max="14088" width="14.109375" bestFit="1" customWidth="1"/>
    <col min="14094" max="14094" width="19.109375" bestFit="1" customWidth="1"/>
    <col min="14338" max="14338" width="27.109375" customWidth="1"/>
    <col min="14339" max="14339" width="29.88671875" customWidth="1"/>
    <col min="14340" max="14340" width="15.109375" customWidth="1"/>
    <col min="14341" max="14341" width="12.44140625" customWidth="1"/>
    <col min="14342" max="14342" width="13.44140625" customWidth="1"/>
    <col min="14343" max="14343" width="15.5546875" bestFit="1" customWidth="1"/>
    <col min="14344" max="14344" width="14.109375" bestFit="1" customWidth="1"/>
    <col min="14350" max="14350" width="19.109375" bestFit="1" customWidth="1"/>
    <col min="14594" max="14594" width="27.109375" customWidth="1"/>
    <col min="14595" max="14595" width="29.88671875" customWidth="1"/>
    <col min="14596" max="14596" width="15.109375" customWidth="1"/>
    <col min="14597" max="14597" width="12.44140625" customWidth="1"/>
    <col min="14598" max="14598" width="13.44140625" customWidth="1"/>
    <col min="14599" max="14599" width="15.5546875" bestFit="1" customWidth="1"/>
    <col min="14600" max="14600" width="14.109375" bestFit="1" customWidth="1"/>
    <col min="14606" max="14606" width="19.109375" bestFit="1" customWidth="1"/>
    <col min="14850" max="14850" width="27.109375" customWidth="1"/>
    <col min="14851" max="14851" width="29.88671875" customWidth="1"/>
    <col min="14852" max="14852" width="15.109375" customWidth="1"/>
    <col min="14853" max="14853" width="12.44140625" customWidth="1"/>
    <col min="14854" max="14854" width="13.44140625" customWidth="1"/>
    <col min="14855" max="14855" width="15.5546875" bestFit="1" customWidth="1"/>
    <col min="14856" max="14856" width="14.109375" bestFit="1" customWidth="1"/>
    <col min="14862" max="14862" width="19.109375" bestFit="1" customWidth="1"/>
    <col min="15106" max="15106" width="27.109375" customWidth="1"/>
    <col min="15107" max="15107" width="29.88671875" customWidth="1"/>
    <col min="15108" max="15108" width="15.109375" customWidth="1"/>
    <col min="15109" max="15109" width="12.44140625" customWidth="1"/>
    <col min="15110" max="15110" width="13.44140625" customWidth="1"/>
    <col min="15111" max="15111" width="15.5546875" bestFit="1" customWidth="1"/>
    <col min="15112" max="15112" width="14.109375" bestFit="1" customWidth="1"/>
    <col min="15118" max="15118" width="19.109375" bestFit="1" customWidth="1"/>
    <col min="15362" max="15362" width="27.109375" customWidth="1"/>
    <col min="15363" max="15363" width="29.88671875" customWidth="1"/>
    <col min="15364" max="15364" width="15.109375" customWidth="1"/>
    <col min="15365" max="15365" width="12.44140625" customWidth="1"/>
    <col min="15366" max="15366" width="13.44140625" customWidth="1"/>
    <col min="15367" max="15367" width="15.5546875" bestFit="1" customWidth="1"/>
    <col min="15368" max="15368" width="14.109375" bestFit="1" customWidth="1"/>
    <col min="15374" max="15374" width="19.109375" bestFit="1" customWidth="1"/>
    <col min="15618" max="15618" width="27.109375" customWidth="1"/>
    <col min="15619" max="15619" width="29.88671875" customWidth="1"/>
    <col min="15620" max="15620" width="15.109375" customWidth="1"/>
    <col min="15621" max="15621" width="12.44140625" customWidth="1"/>
    <col min="15622" max="15622" width="13.44140625" customWidth="1"/>
    <col min="15623" max="15623" width="15.5546875" bestFit="1" customWidth="1"/>
    <col min="15624" max="15624" width="14.109375" bestFit="1" customWidth="1"/>
    <col min="15630" max="15630" width="19.109375" bestFit="1" customWidth="1"/>
    <col min="15874" max="15874" width="27.109375" customWidth="1"/>
    <col min="15875" max="15875" width="29.88671875" customWidth="1"/>
    <col min="15876" max="15876" width="15.109375" customWidth="1"/>
    <col min="15877" max="15877" width="12.44140625" customWidth="1"/>
    <col min="15878" max="15878" width="13.44140625" customWidth="1"/>
    <col min="15879" max="15879" width="15.5546875" bestFit="1" customWidth="1"/>
    <col min="15880" max="15880" width="14.109375" bestFit="1" customWidth="1"/>
    <col min="15886" max="15886" width="19.109375" bestFit="1" customWidth="1"/>
    <col min="16130" max="16130" width="27.109375" customWidth="1"/>
    <col min="16131" max="16131" width="29.88671875" customWidth="1"/>
    <col min="16132" max="16132" width="15.109375" customWidth="1"/>
    <col min="16133" max="16133" width="12.44140625" customWidth="1"/>
    <col min="16134" max="16134" width="13.44140625" customWidth="1"/>
    <col min="16135" max="16135" width="15.5546875" bestFit="1" customWidth="1"/>
    <col min="16136" max="16136" width="14.109375" bestFit="1" customWidth="1"/>
    <col min="16142" max="16142" width="19.109375" bestFit="1" customWidth="1"/>
  </cols>
  <sheetData>
    <row r="1" spans="1:12" ht="31.8" x14ac:dyDescent="0.5">
      <c r="B1" s="340"/>
      <c r="C1" s="340"/>
      <c r="D1" s="340"/>
      <c r="E1" s="340"/>
      <c r="F1" s="340"/>
      <c r="G1" s="340"/>
      <c r="H1" s="340"/>
      <c r="I1" s="340"/>
      <c r="J1" s="340"/>
      <c r="K1" s="340"/>
      <c r="L1" s="340"/>
    </row>
    <row r="2" spans="1:12" x14ac:dyDescent="0.25">
      <c r="B2" s="341" t="s">
        <v>107</v>
      </c>
      <c r="C2" s="341"/>
      <c r="D2" s="341"/>
      <c r="E2" s="341"/>
      <c r="F2" s="341"/>
      <c r="G2" s="341"/>
      <c r="H2" s="341"/>
      <c r="I2" s="341"/>
      <c r="J2" s="341"/>
      <c r="K2" s="341"/>
      <c r="L2" s="341"/>
    </row>
    <row r="3" spans="1:12" ht="13.8" thickBot="1" x14ac:dyDescent="0.3">
      <c r="B3" s="105"/>
      <c r="C3" s="105"/>
      <c r="D3" s="105"/>
      <c r="E3" s="105"/>
      <c r="F3" s="105"/>
      <c r="G3" s="105"/>
      <c r="H3" s="105"/>
      <c r="I3" s="105"/>
      <c r="J3" s="105"/>
    </row>
    <row r="4" spans="1:12" ht="24.75" customHeight="1" thickTop="1" x14ac:dyDescent="0.25">
      <c r="A4" s="342" t="s">
        <v>108</v>
      </c>
      <c r="B4" s="342" t="s">
        <v>109</v>
      </c>
      <c r="C4" s="344" t="s">
        <v>110</v>
      </c>
      <c r="D4" s="107" t="s">
        <v>111</v>
      </c>
      <c r="E4" s="346" t="s">
        <v>112</v>
      </c>
      <c r="F4" s="347"/>
      <c r="G4" s="347"/>
      <c r="H4" s="347"/>
      <c r="I4" s="347"/>
      <c r="J4" s="108" t="s">
        <v>113</v>
      </c>
      <c r="K4" s="109" t="s">
        <v>114</v>
      </c>
      <c r="L4" s="110" t="s">
        <v>115</v>
      </c>
    </row>
    <row r="5" spans="1:12" ht="15.6" x14ac:dyDescent="0.3">
      <c r="A5" s="343"/>
      <c r="B5" s="343"/>
      <c r="C5" s="345"/>
      <c r="D5" s="111" t="s">
        <v>116</v>
      </c>
      <c r="E5" s="112" t="s">
        <v>117</v>
      </c>
      <c r="F5" s="113" t="s">
        <v>118</v>
      </c>
      <c r="G5" s="113" t="s">
        <v>119</v>
      </c>
      <c r="H5" s="114" t="s">
        <v>120</v>
      </c>
      <c r="I5" s="115" t="s">
        <v>121</v>
      </c>
      <c r="J5" s="116" t="s">
        <v>122</v>
      </c>
      <c r="K5" s="117" t="s">
        <v>116</v>
      </c>
      <c r="L5" s="118" t="s">
        <v>116</v>
      </c>
    </row>
    <row r="6" spans="1:12" ht="15" x14ac:dyDescent="0.25">
      <c r="A6" s="348" t="s">
        <v>123</v>
      </c>
      <c r="B6" s="351" t="s">
        <v>124</v>
      </c>
      <c r="C6" s="119" t="s">
        <v>125</v>
      </c>
      <c r="D6" s="120" t="e">
        <f>+#REF!</f>
        <v>#REF!</v>
      </c>
      <c r="F6" s="122"/>
      <c r="G6" s="213">
        <f>+Feuil3!F5</f>
        <v>474.94192000000004</v>
      </c>
      <c r="H6" s="122"/>
      <c r="I6" s="122"/>
      <c r="J6" s="215" t="e">
        <f>+D6*7/20</f>
        <v>#REF!</v>
      </c>
      <c r="K6" s="216" t="e">
        <f>+D6*0.4</f>
        <v>#REF!</v>
      </c>
      <c r="L6" s="217" t="e">
        <f>+D6*0.8</f>
        <v>#REF!</v>
      </c>
    </row>
    <row r="7" spans="1:12" ht="15" x14ac:dyDescent="0.25">
      <c r="A7" s="349"/>
      <c r="B7" s="352"/>
      <c r="C7" s="126" t="s">
        <v>149</v>
      </c>
      <c r="D7" s="127" t="e">
        <f>+#REF!</f>
        <v>#REF!</v>
      </c>
      <c r="E7" s="212">
        <f>7.45+142.6+373.84</f>
        <v>523.89</v>
      </c>
      <c r="F7" s="129">
        <f>17.2+96.3</f>
        <v>113.5</v>
      </c>
      <c r="G7" s="129">
        <f>218+1039</f>
        <v>1257</v>
      </c>
      <c r="H7" s="129"/>
      <c r="I7" s="130"/>
      <c r="J7" s="215" t="e">
        <f>+D7*7/20</f>
        <v>#REF!</v>
      </c>
      <c r="K7" s="216" t="e">
        <f t="shared" ref="K7:K9" si="0">+D7*0.4</f>
        <v>#REF!</v>
      </c>
      <c r="L7" s="217" t="e">
        <f t="shared" ref="L7:L9" si="1">+D7*0.8</f>
        <v>#REF!</v>
      </c>
    </row>
    <row r="8" spans="1:12" ht="14.25" customHeight="1" x14ac:dyDescent="0.25">
      <c r="A8" s="349"/>
      <c r="B8" s="352"/>
      <c r="C8" s="126" t="s">
        <v>127</v>
      </c>
      <c r="D8" s="200" t="e">
        <f>+#REF!</f>
        <v>#REF!</v>
      </c>
      <c r="E8" s="212">
        <f>+Feuil3!D5</f>
        <v>94.199040000000011</v>
      </c>
      <c r="F8" s="133"/>
      <c r="G8" s="133"/>
      <c r="H8" s="129">
        <f>100*2.02*4*0.888</f>
        <v>717.50400000000002</v>
      </c>
      <c r="I8" s="134"/>
      <c r="J8" s="215" t="e">
        <f t="shared" ref="J8:J9" si="2">+D8*7/20</f>
        <v>#REF!</v>
      </c>
      <c r="K8" s="216" t="e">
        <f t="shared" si="0"/>
        <v>#REF!</v>
      </c>
      <c r="L8" s="217" t="e">
        <f t="shared" si="1"/>
        <v>#REF!</v>
      </c>
    </row>
    <row r="9" spans="1:12" ht="15" x14ac:dyDescent="0.25">
      <c r="A9" s="349"/>
      <c r="B9" s="352"/>
      <c r="C9" s="119" t="s">
        <v>141</v>
      </c>
      <c r="D9" s="201" t="e">
        <f>+#REF!</f>
        <v>#REF!</v>
      </c>
      <c r="E9" s="197"/>
      <c r="F9" s="151">
        <v>2398.75</v>
      </c>
      <c r="G9" s="151" t="e">
        <f>+D9*30</f>
        <v>#REF!</v>
      </c>
      <c r="H9" s="198"/>
      <c r="I9" s="199"/>
      <c r="J9" s="215" t="e">
        <f t="shared" si="2"/>
        <v>#REF!</v>
      </c>
      <c r="K9" s="216" t="e">
        <f t="shared" si="0"/>
        <v>#REF!</v>
      </c>
      <c r="L9" s="217" t="e">
        <f t="shared" si="1"/>
        <v>#REF!</v>
      </c>
    </row>
    <row r="10" spans="1:12" s="90" customFormat="1" ht="30" customHeight="1" x14ac:dyDescent="0.25">
      <c r="A10" s="349"/>
      <c r="B10" s="352"/>
      <c r="C10" s="136" t="s">
        <v>128</v>
      </c>
      <c r="D10" s="137"/>
      <c r="E10" s="138">
        <f>SUM(E6:E9)</f>
        <v>618.08903999999995</v>
      </c>
      <c r="F10" s="139">
        <f>SUM(F6:F9)</f>
        <v>2512.25</v>
      </c>
      <c r="G10" s="139" t="e">
        <f>SUM(G6:G9)</f>
        <v>#REF!</v>
      </c>
      <c r="H10" s="139">
        <f>SUM(H6:H9)</f>
        <v>717.50400000000002</v>
      </c>
      <c r="I10" s="139"/>
      <c r="J10" s="140" t="e">
        <f>SUM(J6:J9)</f>
        <v>#REF!</v>
      </c>
      <c r="K10" s="139" t="e">
        <f>SUM(K6:K9)</f>
        <v>#REF!</v>
      </c>
      <c r="L10" s="141" t="e">
        <f>SUM(L6:L9)</f>
        <v>#REF!</v>
      </c>
    </row>
    <row r="11" spans="1:12" s="90" customFormat="1" ht="30" customHeight="1" x14ac:dyDescent="0.25">
      <c r="A11" s="349"/>
      <c r="B11" s="353"/>
      <c r="C11" s="142" t="s">
        <v>129</v>
      </c>
      <c r="D11" s="143"/>
      <c r="E11" s="144">
        <f>+E10*1.1</f>
        <v>679.89794400000005</v>
      </c>
      <c r="F11" s="145">
        <f>+F10*1.1</f>
        <v>2763.4750000000004</v>
      </c>
      <c r="G11" s="145" t="e">
        <f>+G10*1.1</f>
        <v>#REF!</v>
      </c>
      <c r="H11" s="145">
        <f>+H10*1.1</f>
        <v>789.25440000000003</v>
      </c>
      <c r="I11" s="218"/>
      <c r="J11" s="219" t="e">
        <f>+J10*1.1</f>
        <v>#REF!</v>
      </c>
      <c r="K11" s="156" t="e">
        <f>+K10*1.1</f>
        <v>#REF!</v>
      </c>
      <c r="L11" s="157" t="e">
        <f>+L10*1.1</f>
        <v>#REF!</v>
      </c>
    </row>
    <row r="12" spans="1:12" ht="15" x14ac:dyDescent="0.25">
      <c r="A12" s="349"/>
      <c r="B12" s="354" t="s">
        <v>130</v>
      </c>
      <c r="C12" s="147" t="s">
        <v>131</v>
      </c>
      <c r="D12" s="214" t="e">
        <f>+#REF!</f>
        <v>#REF!</v>
      </c>
      <c r="E12" s="121">
        <v>458.21</v>
      </c>
      <c r="F12" s="122"/>
      <c r="G12" s="122"/>
      <c r="H12" s="122">
        <f>4.3*4*0.888*100</f>
        <v>1527.36</v>
      </c>
      <c r="I12" s="122"/>
      <c r="J12" s="131" t="e">
        <f>+D12*0.35</f>
        <v>#REF!</v>
      </c>
      <c r="K12" s="216" t="e">
        <f>+D12*0.4</f>
        <v>#REF!</v>
      </c>
      <c r="L12" s="217" t="e">
        <f>+D12*0.8</f>
        <v>#REF!</v>
      </c>
    </row>
    <row r="13" spans="1:12" ht="15" x14ac:dyDescent="0.25">
      <c r="A13" s="349"/>
      <c r="B13" s="355"/>
      <c r="C13" s="119" t="s">
        <v>132</v>
      </c>
      <c r="D13" s="201" t="e">
        <f>+#REF!</f>
        <v>#REF!</v>
      </c>
      <c r="E13" s="150">
        <v>373.84</v>
      </c>
      <c r="F13" s="151"/>
      <c r="G13" s="198">
        <f>420.99*4*0.617</f>
        <v>1039.00332</v>
      </c>
      <c r="H13" s="151"/>
      <c r="I13" s="151"/>
      <c r="J13" s="131" t="e">
        <f t="shared" ref="J13:J16" si="3">+D13*0.35</f>
        <v>#REF!</v>
      </c>
      <c r="K13" s="216" t="e">
        <f t="shared" ref="K13:K16" si="4">+D13*0.4</f>
        <v>#REF!</v>
      </c>
      <c r="L13" s="217" t="e">
        <f t="shared" ref="L13:L16" si="5">+D13*0.8</f>
        <v>#REF!</v>
      </c>
    </row>
    <row r="14" spans="1:12" ht="15" x14ac:dyDescent="0.25">
      <c r="A14" s="349"/>
      <c r="B14" s="355"/>
      <c r="C14" s="119" t="s">
        <v>133</v>
      </c>
      <c r="D14" s="120">
        <f>50.4*0.2*0.4*1.05</f>
        <v>4.2336</v>
      </c>
      <c r="E14" s="128">
        <f>333.9+9.17+24+22.24+203</f>
        <v>592.30999999999995</v>
      </c>
      <c r="F14" s="129">
        <f>57.9+6.75+7.82+18.72+105.23</f>
        <v>196.42000000000002</v>
      </c>
      <c r="G14" s="129">
        <f>180.58+29.95+65.9+72.7+613.07</f>
        <v>962.2</v>
      </c>
      <c r="H14" s="129"/>
      <c r="I14" s="129"/>
      <c r="J14" s="131">
        <f t="shared" si="3"/>
        <v>1.48176</v>
      </c>
      <c r="K14" s="216">
        <f t="shared" si="4"/>
        <v>1.6934400000000001</v>
      </c>
      <c r="L14" s="217">
        <f t="shared" si="5"/>
        <v>3.3868800000000001</v>
      </c>
    </row>
    <row r="15" spans="1:12" ht="15" x14ac:dyDescent="0.25">
      <c r="A15" s="349"/>
      <c r="B15" s="355"/>
      <c r="C15" s="119" t="s">
        <v>134</v>
      </c>
      <c r="D15" s="201" t="e">
        <f>+#REF!</f>
        <v>#REF!</v>
      </c>
      <c r="E15" s="150">
        <f>678.2*0.222</f>
        <v>150.56040000000002</v>
      </c>
      <c r="F15" s="151">
        <f>71.24*0.2*40</f>
        <v>569.91999999999996</v>
      </c>
      <c r="G15" s="151"/>
      <c r="H15" s="151"/>
      <c r="I15" s="152"/>
      <c r="J15" s="131"/>
      <c r="K15" s="216" t="e">
        <f t="shared" si="4"/>
        <v>#REF!</v>
      </c>
      <c r="L15" s="217" t="e">
        <f t="shared" si="5"/>
        <v>#REF!</v>
      </c>
    </row>
    <row r="16" spans="1:12" ht="15" x14ac:dyDescent="0.25">
      <c r="A16" s="349"/>
      <c r="B16" s="355"/>
      <c r="C16" s="119" t="s">
        <v>148</v>
      </c>
      <c r="D16" s="201" t="e">
        <f>+#REF!+#REF!+#REF!</f>
        <v>#REF!</v>
      </c>
      <c r="E16" s="150" t="e">
        <f>+D16*50</f>
        <v>#REF!</v>
      </c>
      <c r="F16" s="151" t="e">
        <f>+D16*55</f>
        <v>#REF!</v>
      </c>
      <c r="G16" s="151"/>
      <c r="H16" s="151"/>
      <c r="I16" s="152"/>
      <c r="J16" s="131" t="e">
        <f t="shared" si="3"/>
        <v>#REF!</v>
      </c>
      <c r="K16" s="216" t="e">
        <f t="shared" si="4"/>
        <v>#REF!</v>
      </c>
      <c r="L16" s="217" t="e">
        <f t="shared" si="5"/>
        <v>#REF!</v>
      </c>
    </row>
    <row r="17" spans="1:12" s="90" customFormat="1" ht="34.5" customHeight="1" x14ac:dyDescent="0.25">
      <c r="A17" s="349"/>
      <c r="B17" s="355"/>
      <c r="C17" s="136" t="s">
        <v>135</v>
      </c>
      <c r="D17" s="137"/>
      <c r="E17" s="138" t="e">
        <f>SUM(E12:E16)</f>
        <v>#REF!</v>
      </c>
      <c r="F17" s="139" t="e">
        <f>SUM(F12:F16)</f>
        <v>#REF!</v>
      </c>
      <c r="G17" s="139">
        <f>SUM(G12:G16)</f>
        <v>2001.2033200000001</v>
      </c>
      <c r="H17" s="139">
        <f>SUM(H12:H16)</f>
        <v>1527.36</v>
      </c>
      <c r="I17" s="139"/>
      <c r="J17" s="221" t="e">
        <f>SUM(J12:J16)</f>
        <v>#REF!</v>
      </c>
      <c r="K17" s="139" t="e">
        <f>SUM(K12:K16)</f>
        <v>#REF!</v>
      </c>
      <c r="L17" s="141" t="e">
        <f>SUM(L12:L16)</f>
        <v>#REF!</v>
      </c>
    </row>
    <row r="18" spans="1:12" s="90" customFormat="1" ht="34.5" customHeight="1" x14ac:dyDescent="0.25">
      <c r="A18" s="350"/>
      <c r="B18" s="356"/>
      <c r="C18" s="153" t="s">
        <v>129</v>
      </c>
      <c r="D18" s="154"/>
      <c r="E18" s="155" t="e">
        <f>+E17*1.1</f>
        <v>#REF!</v>
      </c>
      <c r="F18" s="156" t="e">
        <f>+F17*1.1</f>
        <v>#REF!</v>
      </c>
      <c r="G18" s="156">
        <f>+G17*1.1</f>
        <v>2201.323652</v>
      </c>
      <c r="H18" s="156">
        <f>+H17*1.1</f>
        <v>1680.096</v>
      </c>
      <c r="I18" s="220"/>
      <c r="J18" s="219" t="e">
        <f>+J17*1.1</f>
        <v>#REF!</v>
      </c>
      <c r="K18" s="156" t="e">
        <f>+K17*1.1</f>
        <v>#REF!</v>
      </c>
      <c r="L18" s="157" t="e">
        <f>+L17*1.1</f>
        <v>#REF!</v>
      </c>
    </row>
    <row r="19" spans="1:12" s="90" customFormat="1" ht="34.5" customHeight="1" x14ac:dyDescent="0.25">
      <c r="A19" s="210"/>
      <c r="B19" s="211"/>
      <c r="C19" s="222" t="s">
        <v>150</v>
      </c>
      <c r="D19" s="223"/>
      <c r="E19" s="224" t="e">
        <f>+E18+E11</f>
        <v>#REF!</v>
      </c>
      <c r="F19" s="225" t="e">
        <f>+F18+F11</f>
        <v>#REF!</v>
      </c>
      <c r="G19" s="225" t="e">
        <f>+G18+G11</f>
        <v>#REF!</v>
      </c>
      <c r="H19" s="225">
        <f>+H18+H11</f>
        <v>2469.3504000000003</v>
      </c>
      <c r="I19" s="226"/>
      <c r="J19" s="225" t="e">
        <f>+J18+J11</f>
        <v>#REF!</v>
      </c>
      <c r="K19" s="225" t="e">
        <f>+K18+K11</f>
        <v>#REF!</v>
      </c>
      <c r="L19" s="227" t="e">
        <f>+L18+L11</f>
        <v>#REF!</v>
      </c>
    </row>
    <row r="20" spans="1:12" s="90" customFormat="1" ht="15" x14ac:dyDescent="0.25">
      <c r="A20" s="348" t="s">
        <v>136</v>
      </c>
      <c r="B20" s="352" t="s">
        <v>124</v>
      </c>
      <c r="C20" s="119" t="s">
        <v>125</v>
      </c>
      <c r="D20" s="120"/>
      <c r="E20" s="150"/>
      <c r="F20" s="151"/>
      <c r="G20" s="151"/>
      <c r="H20" s="151"/>
      <c r="I20" s="151"/>
      <c r="J20" s="123"/>
      <c r="K20" s="124"/>
      <c r="L20" s="125"/>
    </row>
    <row r="21" spans="1:12" s="90" customFormat="1" ht="15" x14ac:dyDescent="0.25">
      <c r="A21" s="349"/>
      <c r="B21" s="352"/>
      <c r="C21" s="126" t="s">
        <v>126</v>
      </c>
      <c r="D21" s="127"/>
      <c r="E21" s="128"/>
      <c r="F21" s="129"/>
      <c r="G21" s="129"/>
      <c r="H21" s="129"/>
      <c r="I21" s="130"/>
      <c r="J21" s="131"/>
      <c r="K21" s="124"/>
      <c r="L21" s="125"/>
    </row>
    <row r="22" spans="1:12" s="90" customFormat="1" ht="15" x14ac:dyDescent="0.25">
      <c r="A22" s="349"/>
      <c r="B22" s="352"/>
      <c r="C22" s="126" t="s">
        <v>127</v>
      </c>
      <c r="D22" s="132"/>
      <c r="E22" s="128"/>
      <c r="F22" s="133"/>
      <c r="G22" s="133"/>
      <c r="H22" s="129"/>
      <c r="I22" s="134"/>
      <c r="J22" s="135"/>
      <c r="K22" s="124"/>
      <c r="L22" s="125"/>
    </row>
    <row r="23" spans="1:12" s="90" customFormat="1" ht="15.6" x14ac:dyDescent="0.25">
      <c r="A23" s="349"/>
      <c r="B23" s="352"/>
      <c r="C23" s="136" t="s">
        <v>128</v>
      </c>
      <c r="D23" s="137"/>
      <c r="E23" s="138"/>
      <c r="F23" s="139"/>
      <c r="G23" s="139"/>
      <c r="H23" s="139"/>
      <c r="I23" s="139"/>
      <c r="J23" s="140"/>
      <c r="K23" s="139"/>
      <c r="L23" s="141"/>
    </row>
    <row r="24" spans="1:12" s="90" customFormat="1" ht="15.6" x14ac:dyDescent="0.25">
      <c r="A24" s="349"/>
      <c r="B24" s="353"/>
      <c r="C24" s="142" t="s">
        <v>129</v>
      </c>
      <c r="D24" s="143"/>
      <c r="E24" s="144"/>
      <c r="F24" s="145"/>
      <c r="G24" s="145"/>
      <c r="H24" s="145"/>
      <c r="I24" s="145"/>
      <c r="J24" s="144"/>
      <c r="K24" s="145"/>
      <c r="L24" s="146"/>
    </row>
    <row r="25" spans="1:12" s="90" customFormat="1" ht="15" x14ac:dyDescent="0.25">
      <c r="A25" s="349"/>
      <c r="B25" s="354" t="s">
        <v>130</v>
      </c>
      <c r="C25" s="147" t="s">
        <v>131</v>
      </c>
      <c r="D25" s="148"/>
      <c r="E25" s="121"/>
      <c r="F25" s="122"/>
      <c r="G25" s="122"/>
      <c r="H25" s="122"/>
      <c r="I25" s="122"/>
      <c r="J25" s="131"/>
      <c r="K25" s="124"/>
      <c r="L25" s="125"/>
    </row>
    <row r="26" spans="1:12" s="90" customFormat="1" ht="15" x14ac:dyDescent="0.25">
      <c r="A26" s="349"/>
      <c r="B26" s="355"/>
      <c r="C26" s="119" t="s">
        <v>132</v>
      </c>
      <c r="D26" s="149"/>
      <c r="E26" s="150"/>
      <c r="F26" s="151"/>
      <c r="G26" s="151"/>
      <c r="H26" s="151"/>
      <c r="I26" s="151"/>
      <c r="J26" s="131"/>
      <c r="K26" s="124"/>
      <c r="L26" s="125"/>
    </row>
    <row r="27" spans="1:12" s="90" customFormat="1" ht="15" x14ac:dyDescent="0.25">
      <c r="A27" s="349"/>
      <c r="B27" s="355"/>
      <c r="C27" s="119" t="s">
        <v>133</v>
      </c>
      <c r="D27" s="149"/>
      <c r="E27" s="128"/>
      <c r="F27" s="129"/>
      <c r="G27" s="129"/>
      <c r="H27" s="129"/>
      <c r="I27" s="129"/>
      <c r="J27" s="131"/>
      <c r="K27" s="124"/>
      <c r="L27" s="125"/>
    </row>
    <row r="28" spans="1:12" s="90" customFormat="1" ht="15" x14ac:dyDescent="0.25">
      <c r="A28" s="349"/>
      <c r="B28" s="355"/>
      <c r="C28" s="119" t="s">
        <v>134</v>
      </c>
      <c r="D28" s="149"/>
      <c r="E28" s="150"/>
      <c r="F28" s="151"/>
      <c r="G28" s="151"/>
      <c r="H28" s="151"/>
      <c r="I28" s="152"/>
      <c r="J28" s="123"/>
      <c r="K28" s="124"/>
      <c r="L28" s="125"/>
    </row>
    <row r="29" spans="1:12" s="90" customFormat="1" ht="15.6" x14ac:dyDescent="0.25">
      <c r="A29" s="349"/>
      <c r="B29" s="355"/>
      <c r="C29" s="136" t="s">
        <v>135</v>
      </c>
      <c r="D29" s="137"/>
      <c r="E29" s="138"/>
      <c r="F29" s="139"/>
      <c r="G29" s="139"/>
      <c r="H29" s="139"/>
      <c r="I29" s="139"/>
      <c r="J29" s="140"/>
      <c r="K29" s="139"/>
      <c r="L29" s="141"/>
    </row>
    <row r="30" spans="1:12" s="90" customFormat="1" ht="15.6" x14ac:dyDescent="0.25">
      <c r="A30" s="350"/>
      <c r="B30" s="356"/>
      <c r="C30" s="153" t="s">
        <v>129</v>
      </c>
      <c r="D30" s="154"/>
      <c r="E30" s="155"/>
      <c r="F30" s="156"/>
      <c r="G30" s="156"/>
      <c r="H30" s="156"/>
      <c r="I30" s="156"/>
      <c r="J30" s="155"/>
      <c r="K30" s="156"/>
      <c r="L30" s="157"/>
    </row>
    <row r="31" spans="1:12" s="90" customFormat="1" ht="15" x14ac:dyDescent="0.25">
      <c r="A31" s="348" t="s">
        <v>137</v>
      </c>
      <c r="B31" s="352" t="s">
        <v>124</v>
      </c>
      <c r="C31" s="119" t="s">
        <v>125</v>
      </c>
      <c r="D31" s="120"/>
      <c r="E31" s="150"/>
      <c r="F31" s="151"/>
      <c r="G31" s="151"/>
      <c r="H31" s="151"/>
      <c r="I31" s="151"/>
      <c r="J31" s="123"/>
      <c r="K31" s="124"/>
      <c r="L31" s="125"/>
    </row>
    <row r="32" spans="1:12" s="90" customFormat="1" ht="15" x14ac:dyDescent="0.25">
      <c r="A32" s="349"/>
      <c r="B32" s="352"/>
      <c r="C32" s="126" t="s">
        <v>126</v>
      </c>
      <c r="D32" s="127"/>
      <c r="E32" s="128"/>
      <c r="F32" s="129"/>
      <c r="G32" s="129"/>
      <c r="H32" s="129"/>
      <c r="I32" s="130"/>
      <c r="J32" s="131"/>
      <c r="K32" s="124"/>
      <c r="L32" s="125"/>
    </row>
    <row r="33" spans="1:12" s="90" customFormat="1" ht="15" x14ac:dyDescent="0.25">
      <c r="A33" s="349"/>
      <c r="B33" s="352"/>
      <c r="C33" s="126" t="s">
        <v>127</v>
      </c>
      <c r="D33" s="132"/>
      <c r="E33" s="128"/>
      <c r="F33" s="133"/>
      <c r="G33" s="133"/>
      <c r="H33" s="129"/>
      <c r="I33" s="134"/>
      <c r="J33" s="135"/>
      <c r="K33" s="124"/>
      <c r="L33" s="125"/>
    </row>
    <row r="34" spans="1:12" s="90" customFormat="1" ht="15.6" x14ac:dyDescent="0.25">
      <c r="A34" s="349"/>
      <c r="B34" s="352"/>
      <c r="C34" s="136" t="s">
        <v>128</v>
      </c>
      <c r="D34" s="137"/>
      <c r="E34" s="138"/>
      <c r="F34" s="139"/>
      <c r="G34" s="139"/>
      <c r="H34" s="139"/>
      <c r="I34" s="139"/>
      <c r="J34" s="140"/>
      <c r="K34" s="139"/>
      <c r="L34" s="141"/>
    </row>
    <row r="35" spans="1:12" s="90" customFormat="1" ht="15.6" x14ac:dyDescent="0.25">
      <c r="A35" s="349"/>
      <c r="B35" s="353"/>
      <c r="C35" s="142" t="s">
        <v>129</v>
      </c>
      <c r="D35" s="143"/>
      <c r="E35" s="144"/>
      <c r="F35" s="145"/>
      <c r="G35" s="145"/>
      <c r="H35" s="145"/>
      <c r="I35" s="145"/>
      <c r="J35" s="144"/>
      <c r="K35" s="145"/>
      <c r="L35" s="146"/>
    </row>
    <row r="36" spans="1:12" s="90" customFormat="1" ht="15" x14ac:dyDescent="0.25">
      <c r="A36" s="349"/>
      <c r="B36" s="354" t="s">
        <v>130</v>
      </c>
      <c r="C36" s="147" t="s">
        <v>131</v>
      </c>
      <c r="D36" s="148"/>
      <c r="E36" s="121"/>
      <c r="F36" s="122"/>
      <c r="G36" s="122"/>
      <c r="H36" s="122"/>
      <c r="I36" s="122"/>
      <c r="J36" s="131"/>
      <c r="K36" s="124"/>
      <c r="L36" s="125"/>
    </row>
    <row r="37" spans="1:12" s="90" customFormat="1" ht="15" x14ac:dyDescent="0.25">
      <c r="A37" s="349"/>
      <c r="B37" s="355"/>
      <c r="C37" s="119" t="s">
        <v>138</v>
      </c>
      <c r="D37" s="149"/>
      <c r="E37" s="150"/>
      <c r="F37" s="151"/>
      <c r="G37" s="151"/>
      <c r="H37" s="151"/>
      <c r="I37" s="151"/>
      <c r="J37" s="131"/>
      <c r="K37" s="124"/>
      <c r="L37" s="125"/>
    </row>
    <row r="38" spans="1:12" s="90" customFormat="1" ht="15" x14ac:dyDescent="0.25">
      <c r="A38" s="349"/>
      <c r="B38" s="355"/>
      <c r="C38" s="119" t="s">
        <v>133</v>
      </c>
      <c r="D38" s="149"/>
      <c r="E38" s="128"/>
      <c r="F38" s="129"/>
      <c r="G38" s="129"/>
      <c r="H38" s="129"/>
      <c r="I38" s="129"/>
      <c r="J38" s="131"/>
      <c r="K38" s="124"/>
      <c r="L38" s="125"/>
    </row>
    <row r="39" spans="1:12" s="90" customFormat="1" ht="15" x14ac:dyDescent="0.25">
      <c r="A39" s="349"/>
      <c r="B39" s="355"/>
      <c r="C39" s="119" t="s">
        <v>134</v>
      </c>
      <c r="D39" s="149"/>
      <c r="E39" s="150"/>
      <c r="F39" s="151"/>
      <c r="G39" s="151"/>
      <c r="H39" s="151"/>
      <c r="I39" s="152"/>
      <c r="J39" s="123"/>
      <c r="K39" s="124"/>
      <c r="L39" s="125"/>
    </row>
    <row r="40" spans="1:12" s="90" customFormat="1" ht="15.6" x14ac:dyDescent="0.25">
      <c r="A40" s="349"/>
      <c r="B40" s="355"/>
      <c r="C40" s="136" t="s">
        <v>135</v>
      </c>
      <c r="D40" s="137"/>
      <c r="E40" s="138"/>
      <c r="F40" s="139"/>
      <c r="G40" s="139"/>
      <c r="H40" s="139"/>
      <c r="I40" s="139"/>
      <c r="J40" s="140"/>
      <c r="K40" s="139"/>
      <c r="L40" s="141"/>
    </row>
    <row r="41" spans="1:12" s="90" customFormat="1" ht="15.6" x14ac:dyDescent="0.25">
      <c r="A41" s="350"/>
      <c r="B41" s="356"/>
      <c r="C41" s="153" t="s">
        <v>129</v>
      </c>
      <c r="D41" s="154"/>
      <c r="E41" s="155"/>
      <c r="F41" s="156"/>
      <c r="G41" s="156"/>
      <c r="H41" s="156"/>
      <c r="I41" s="156"/>
      <c r="J41" s="155"/>
      <c r="K41" s="156"/>
      <c r="L41" s="157"/>
    </row>
    <row r="42" spans="1:12" s="90" customFormat="1" ht="15" x14ac:dyDescent="0.25">
      <c r="A42" s="348" t="s">
        <v>139</v>
      </c>
      <c r="B42" s="352" t="s">
        <v>124</v>
      </c>
      <c r="C42" s="119" t="s">
        <v>125</v>
      </c>
      <c r="D42" s="120"/>
      <c r="E42" s="150"/>
      <c r="F42" s="151"/>
      <c r="G42" s="151"/>
      <c r="H42" s="151"/>
      <c r="I42" s="151"/>
      <c r="J42" s="123"/>
      <c r="K42" s="124"/>
      <c r="L42" s="125"/>
    </row>
    <row r="43" spans="1:12" s="90" customFormat="1" ht="15" x14ac:dyDescent="0.25">
      <c r="A43" s="349"/>
      <c r="B43" s="352"/>
      <c r="C43" s="126" t="s">
        <v>126</v>
      </c>
      <c r="D43" s="127"/>
      <c r="E43" s="128"/>
      <c r="F43" s="129"/>
      <c r="G43" s="129"/>
      <c r="H43" s="129"/>
      <c r="I43" s="130"/>
      <c r="J43" s="131"/>
      <c r="K43" s="124"/>
      <c r="L43" s="125"/>
    </row>
    <row r="44" spans="1:12" s="90" customFormat="1" ht="15" x14ac:dyDescent="0.25">
      <c r="A44" s="349"/>
      <c r="B44" s="352"/>
      <c r="C44" s="126" t="s">
        <v>127</v>
      </c>
      <c r="D44" s="132"/>
      <c r="E44" s="128"/>
      <c r="F44" s="133"/>
      <c r="G44" s="133"/>
      <c r="H44" s="129"/>
      <c r="I44" s="134"/>
      <c r="J44" s="135"/>
      <c r="K44" s="124"/>
      <c r="L44" s="125"/>
    </row>
    <row r="45" spans="1:12" s="90" customFormat="1" ht="15.6" x14ac:dyDescent="0.25">
      <c r="A45" s="349"/>
      <c r="B45" s="352"/>
      <c r="C45" s="136" t="s">
        <v>128</v>
      </c>
      <c r="D45" s="137"/>
      <c r="E45" s="138"/>
      <c r="F45" s="139"/>
      <c r="G45" s="139"/>
      <c r="H45" s="139"/>
      <c r="I45" s="139"/>
      <c r="J45" s="140"/>
      <c r="K45" s="139"/>
      <c r="L45" s="141"/>
    </row>
    <row r="46" spans="1:12" s="90" customFormat="1" ht="15.6" x14ac:dyDescent="0.25">
      <c r="A46" s="349"/>
      <c r="B46" s="353"/>
      <c r="C46" s="142" t="s">
        <v>129</v>
      </c>
      <c r="D46" s="143"/>
      <c r="E46" s="144"/>
      <c r="F46" s="145"/>
      <c r="G46" s="145"/>
      <c r="H46" s="145"/>
      <c r="I46" s="145"/>
      <c r="J46" s="144"/>
      <c r="K46" s="145"/>
      <c r="L46" s="146"/>
    </row>
    <row r="47" spans="1:12" s="90" customFormat="1" ht="15" x14ac:dyDescent="0.25">
      <c r="A47" s="349"/>
      <c r="B47" s="354" t="s">
        <v>130</v>
      </c>
      <c r="C47" s="147" t="s">
        <v>131</v>
      </c>
      <c r="D47" s="148"/>
      <c r="E47" s="121"/>
      <c r="F47" s="122"/>
      <c r="G47" s="122"/>
      <c r="H47" s="122"/>
      <c r="I47" s="122"/>
      <c r="J47" s="131"/>
      <c r="K47" s="124"/>
      <c r="L47" s="125"/>
    </row>
    <row r="48" spans="1:12" s="90" customFormat="1" ht="15" x14ac:dyDescent="0.25">
      <c r="A48" s="349"/>
      <c r="B48" s="355"/>
      <c r="C48" s="119" t="s">
        <v>132</v>
      </c>
      <c r="D48" s="149"/>
      <c r="E48" s="150"/>
      <c r="F48" s="151"/>
      <c r="G48" s="151"/>
      <c r="H48" s="151"/>
      <c r="I48" s="151"/>
      <c r="J48" s="131"/>
      <c r="K48" s="124"/>
      <c r="L48" s="125"/>
    </row>
    <row r="49" spans="1:14" s="90" customFormat="1" ht="15" x14ac:dyDescent="0.25">
      <c r="A49" s="349"/>
      <c r="B49" s="355"/>
      <c r="C49" s="119" t="s">
        <v>133</v>
      </c>
      <c r="D49" s="149"/>
      <c r="E49" s="128"/>
      <c r="F49" s="129"/>
      <c r="G49" s="129"/>
      <c r="H49" s="129"/>
      <c r="I49" s="129"/>
      <c r="J49" s="131"/>
      <c r="K49" s="124"/>
      <c r="L49" s="125"/>
    </row>
    <row r="50" spans="1:14" s="90" customFormat="1" ht="15" x14ac:dyDescent="0.25">
      <c r="A50" s="349"/>
      <c r="B50" s="355"/>
      <c r="C50" s="119" t="s">
        <v>134</v>
      </c>
      <c r="D50" s="149"/>
      <c r="E50" s="150"/>
      <c r="F50" s="151"/>
      <c r="G50" s="151"/>
      <c r="H50" s="151"/>
      <c r="I50" s="152"/>
      <c r="J50" s="123"/>
      <c r="K50" s="124"/>
      <c r="L50" s="125"/>
    </row>
    <row r="51" spans="1:14" s="90" customFormat="1" ht="15.6" x14ac:dyDescent="0.25">
      <c r="A51" s="349"/>
      <c r="B51" s="355"/>
      <c r="C51" s="136" t="s">
        <v>135</v>
      </c>
      <c r="D51" s="137"/>
      <c r="E51" s="138"/>
      <c r="F51" s="139"/>
      <c r="G51" s="139"/>
      <c r="H51" s="139"/>
      <c r="I51" s="139"/>
      <c r="J51" s="140"/>
      <c r="K51" s="139"/>
      <c r="L51" s="141"/>
    </row>
    <row r="52" spans="1:14" s="90" customFormat="1" ht="15.6" x14ac:dyDescent="0.25">
      <c r="A52" s="350"/>
      <c r="B52" s="356"/>
      <c r="C52" s="153" t="s">
        <v>129</v>
      </c>
      <c r="D52" s="154"/>
      <c r="E52" s="155"/>
      <c r="F52" s="156"/>
      <c r="G52" s="156"/>
      <c r="H52" s="156"/>
      <c r="I52" s="156"/>
      <c r="J52" s="155"/>
      <c r="K52" s="156"/>
      <c r="L52" s="157"/>
    </row>
    <row r="53" spans="1:14" s="90" customFormat="1" ht="15.6" x14ac:dyDescent="0.25">
      <c r="A53" s="158"/>
      <c r="B53" s="159"/>
      <c r="C53" s="142"/>
      <c r="D53" s="143"/>
      <c r="E53" s="144"/>
      <c r="F53" s="145"/>
      <c r="G53" s="145"/>
      <c r="H53" s="145"/>
      <c r="I53" s="145"/>
      <c r="J53" s="160"/>
      <c r="K53" s="145"/>
      <c r="L53" s="146"/>
    </row>
    <row r="54" spans="1:14" ht="15.6" x14ac:dyDescent="0.3">
      <c r="A54" s="161"/>
      <c r="B54" s="162"/>
      <c r="C54" s="163"/>
      <c r="D54" s="164"/>
      <c r="E54" s="165"/>
      <c r="F54" s="166"/>
      <c r="G54" s="166"/>
      <c r="H54" s="166"/>
      <c r="I54" s="167"/>
      <c r="J54" s="135"/>
      <c r="K54" s="124"/>
      <c r="L54" s="125"/>
    </row>
    <row r="55" spans="1:14" s="90" customFormat="1" ht="15.6" x14ac:dyDescent="0.25">
      <c r="A55" s="158"/>
      <c r="B55" s="168" t="s">
        <v>59</v>
      </c>
      <c r="C55" s="169"/>
      <c r="D55" s="170"/>
      <c r="E55" s="171"/>
      <c r="F55" s="172"/>
      <c r="G55" s="172"/>
      <c r="H55" s="172"/>
      <c r="I55" s="172"/>
      <c r="J55" s="173"/>
      <c r="K55" s="172"/>
      <c r="L55" s="174"/>
    </row>
    <row r="56" spans="1:14" s="90" customFormat="1" ht="31.2" x14ac:dyDescent="0.25">
      <c r="A56" s="158"/>
      <c r="B56" s="175" t="s">
        <v>140</v>
      </c>
      <c r="C56" s="176"/>
      <c r="D56" s="177"/>
      <c r="E56" s="178"/>
      <c r="F56" s="179"/>
      <c r="G56" s="179"/>
      <c r="H56" s="179"/>
      <c r="I56" s="179"/>
      <c r="J56" s="179"/>
      <c r="K56" s="179"/>
      <c r="L56" s="180"/>
    </row>
    <row r="57" spans="1:14" x14ac:dyDescent="0.25">
      <c r="A57" s="161"/>
      <c r="B57" s="181"/>
      <c r="C57" s="182"/>
      <c r="D57" s="183"/>
      <c r="E57" s="182"/>
      <c r="F57" s="124"/>
      <c r="G57" s="124"/>
      <c r="H57" s="124"/>
      <c r="I57" s="184"/>
      <c r="J57" s="135"/>
      <c r="K57" s="185"/>
      <c r="L57" s="125"/>
      <c r="N57" s="186"/>
    </row>
    <row r="58" spans="1:14" ht="13.8" thickBot="1" x14ac:dyDescent="0.3">
      <c r="A58" s="187"/>
      <c r="B58" s="188"/>
      <c r="C58" s="189"/>
      <c r="D58" s="190"/>
      <c r="E58" s="189"/>
      <c r="F58" s="191"/>
      <c r="G58" s="191"/>
      <c r="H58" s="191"/>
      <c r="I58" s="192"/>
      <c r="J58" s="193"/>
      <c r="K58" s="191"/>
      <c r="L58" s="194"/>
    </row>
    <row r="59" spans="1:14" ht="13.8" thickTop="1" x14ac:dyDescent="0.25">
      <c r="I59" s="195"/>
      <c r="J59" s="196"/>
    </row>
    <row r="60" spans="1:14" x14ac:dyDescent="0.25">
      <c r="I60" s="195"/>
      <c r="J60" s="196"/>
    </row>
    <row r="61" spans="1:14" x14ac:dyDescent="0.25">
      <c r="I61" s="195"/>
      <c r="J61" s="196"/>
    </row>
    <row r="62" spans="1:14" x14ac:dyDescent="0.25">
      <c r="I62" s="195"/>
      <c r="J62" s="196"/>
    </row>
    <row r="63" spans="1:14" x14ac:dyDescent="0.25">
      <c r="I63" s="195"/>
      <c r="J63" s="196"/>
    </row>
    <row r="64" spans="1:14" x14ac:dyDescent="0.25">
      <c r="I64" s="195"/>
      <c r="J64" s="196"/>
    </row>
    <row r="65" spans="5:10" x14ac:dyDescent="0.25">
      <c r="E65" s="106">
        <v>8302</v>
      </c>
      <c r="G65" s="106">
        <v>250</v>
      </c>
      <c r="I65" s="195"/>
      <c r="J65" s="196"/>
    </row>
    <row r="66" spans="5:10" x14ac:dyDescent="0.25">
      <c r="G66" s="106">
        <v>250</v>
      </c>
      <c r="I66" s="195"/>
      <c r="J66" s="196"/>
    </row>
    <row r="67" spans="5:10" x14ac:dyDescent="0.25">
      <c r="G67" s="106">
        <v>72</v>
      </c>
      <c r="I67" s="195"/>
      <c r="J67" s="196"/>
    </row>
    <row r="68" spans="5:10" x14ac:dyDescent="0.25">
      <c r="G68" s="106">
        <v>106.2</v>
      </c>
      <c r="I68" s="195"/>
      <c r="J68" s="196"/>
    </row>
    <row r="69" spans="5:10" x14ac:dyDescent="0.25">
      <c r="G69" s="106">
        <f>SUM(G65:G68)</f>
        <v>678.2</v>
      </c>
    </row>
  </sheetData>
  <mergeCells count="18">
    <mergeCell ref="A31:A41"/>
    <mergeCell ref="B31:B35"/>
    <mergeCell ref="B36:B41"/>
    <mergeCell ref="A42:A52"/>
    <mergeCell ref="B42:B46"/>
    <mergeCell ref="B47:B52"/>
    <mergeCell ref="A6:A18"/>
    <mergeCell ref="B6:B11"/>
    <mergeCell ref="B12:B18"/>
    <mergeCell ref="A20:A30"/>
    <mergeCell ref="B20:B24"/>
    <mergeCell ref="B25:B30"/>
    <mergeCell ref="B1:L1"/>
    <mergeCell ref="B2:L2"/>
    <mergeCell ref="A4:A5"/>
    <mergeCell ref="B4:B5"/>
    <mergeCell ref="C4:C5"/>
    <mergeCell ref="E4:I4"/>
  </mergeCells>
  <pageMargins left="0.7" right="0.7" top="0.75" bottom="0.75" header="0.3" footer="0.3"/>
  <pageSetup paperSize="8" scale="74" orientation="landscape" r:id="rId1"/>
  <rowBreaks count="1" manualBreakCount="1">
    <brk id="5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29ee6ff397a32d92eeec9d4c4028e5df">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48412c84f3048ce74d529807b2beb3b3"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BFAENABEL-680963957-125424</_dlc_DocId>
    <_dlc_DocIdUrl xmlns="508ba6eb-9e09-4fd5-92f2-2d9921329f2d">
      <Url>https://enabelbe.sharepoint.com/sites/BFA/_layouts/15/DocIdRedir.aspx?ID=BFAENABEL-680963957-125424</Url>
      <Description>BFAENABEL-680963957-125424</Description>
    </_dlc_DocIdUrl>
  </documentManagement>
</p:properties>
</file>

<file path=customXml/itemProps1.xml><?xml version="1.0" encoding="utf-8"?>
<ds:datastoreItem xmlns:ds="http://schemas.openxmlformats.org/officeDocument/2006/customXml" ds:itemID="{74B042EC-2312-4704-8953-20FC342C6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F9041F-B469-4CF1-890D-FFA68FA95B09}">
  <ds:schemaRefs>
    <ds:schemaRef ds:uri="http://schemas.microsoft.com/sharepoint/events"/>
  </ds:schemaRefs>
</ds:datastoreItem>
</file>

<file path=customXml/itemProps3.xml><?xml version="1.0" encoding="utf-8"?>
<ds:datastoreItem xmlns:ds="http://schemas.openxmlformats.org/officeDocument/2006/customXml" ds:itemID="{887AF28B-6729-4872-AF1D-8A482E8370F4}">
  <ds:schemaRefs>
    <ds:schemaRef ds:uri="http://schemas.microsoft.com/sharepoint/v3/contenttype/forms"/>
  </ds:schemaRefs>
</ds:datastoreItem>
</file>

<file path=customXml/itemProps4.xml><?xml version="1.0" encoding="utf-8"?>
<ds:datastoreItem xmlns:ds="http://schemas.openxmlformats.org/officeDocument/2006/customXml" ds:itemID="{7D9427D8-5656-443C-AB40-CAD4FFE80B93}">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CADRE DE DEVIS SSC_Lot 2</vt:lpstr>
      <vt:lpstr>Feuil3</vt:lpstr>
      <vt:lpstr>MTX</vt:lpstr>
      <vt:lpstr>'CADRE DE DEVIS SSC_Lot 2'!Impression_des_titres</vt:lpstr>
      <vt:lpstr>'CADRE DE DEVIS SSC_Lot 2'!Zone_d_impression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 BADO</dc:creator>
  <cp:lastModifiedBy>HIEN, Hermann</cp:lastModifiedBy>
  <cp:lastPrinted>2025-10-15T10:24:17Z</cp:lastPrinted>
  <dcterms:created xsi:type="dcterms:W3CDTF">2006-08-15T19:48:14Z</dcterms:created>
  <dcterms:modified xsi:type="dcterms:W3CDTF">2025-12-18T15:40:50Z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d1b833e9-8832-4412-bf1c-8a0028cc5b0a</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