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6"/>
  <workbookPr/>
  <mc:AlternateContent xmlns:mc="http://schemas.openxmlformats.org/markup-compatibility/2006">
    <mc:Choice Requires="x15">
      <x15ac:absPath xmlns:x15ac="http://schemas.microsoft.com/office/spreadsheetml/2010/11/ac" url="https://enabelbe-my.sharepoint.com/personal/frank_ntentula_enabel_be/Documents/Documents/MP_KORLOM/COD22013-EDUBASE/Nouveau dossier/"/>
    </mc:Choice>
  </mc:AlternateContent>
  <xr:revisionPtr revIDLastSave="2" documentId="8_{A0E613F3-5467-4DCE-BCAF-76389A998043}" xr6:coauthVersionLast="47" xr6:coauthVersionMax="47" xr10:uidLastSave="{9EC8E88E-EF4B-4C0A-B534-7A097632BB53}"/>
  <bookViews>
    <workbookView xWindow="28680" yWindow="-120" windowWidth="29040" windowHeight="15720" firstSheet="4" activeTab="4" xr2:uid="{00000000-000D-0000-FFFF-FFFF00000000}"/>
  </bookViews>
  <sheets>
    <sheet name="RECAPITILATIF" sheetId="13" r:id="rId1"/>
    <sheet name="DQE_LOT1" sheetId="2" r:id="rId2"/>
    <sheet name="DQE LOT2" sheetId="6" r:id="rId3"/>
    <sheet name="DQE _LOT3" sheetId="9" r:id="rId4"/>
    <sheet name="DQE_LOT4 "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6" i="11" l="1"/>
  <c r="F115" i="11"/>
  <c r="D111" i="11"/>
  <c r="F111" i="11" s="1"/>
  <c r="F112" i="11" s="1"/>
  <c r="D108" i="11"/>
  <c r="F108" i="11" s="1"/>
  <c r="D107" i="11"/>
  <c r="F107" i="11" s="1"/>
  <c r="D106" i="11"/>
  <c r="F106" i="11" s="1"/>
  <c r="D105" i="11"/>
  <c r="F105" i="11" s="1"/>
  <c r="F109" i="11" s="1"/>
  <c r="F102" i="11"/>
  <c r="F101" i="11"/>
  <c r="F103" i="11" s="1"/>
  <c r="F98" i="11"/>
  <c r="F97" i="11"/>
  <c r="F96" i="11"/>
  <c r="F95" i="11"/>
  <c r="F91" i="11"/>
  <c r="D90" i="11"/>
  <c r="F90" i="11" s="1"/>
  <c r="D89" i="11"/>
  <c r="F89" i="11" s="1"/>
  <c r="D87" i="11"/>
  <c r="F87" i="11" s="1"/>
  <c r="D86" i="11"/>
  <c r="F86" i="11" s="1"/>
  <c r="D85" i="11"/>
  <c r="F85" i="11" s="1"/>
  <c r="D82" i="11"/>
  <c r="F82" i="11" s="1"/>
  <c r="D81" i="11"/>
  <c r="F81" i="11" s="1"/>
  <c r="D80" i="11"/>
  <c r="F80" i="11" s="1"/>
  <c r="D79" i="11"/>
  <c r="F79" i="11" s="1"/>
  <c r="F83" i="11" s="1"/>
  <c r="D73" i="11"/>
  <c r="F73" i="11" s="1"/>
  <c r="D72" i="11"/>
  <c r="F72" i="11" s="1"/>
  <c r="D71" i="11"/>
  <c r="F71" i="11" s="1"/>
  <c r="D70" i="11"/>
  <c r="F70" i="11" s="1"/>
  <c r="D69" i="11"/>
  <c r="F69" i="11" s="1"/>
  <c r="D68" i="11"/>
  <c r="F68" i="11" s="1"/>
  <c r="D67" i="11"/>
  <c r="F67" i="11" s="1"/>
  <c r="D66" i="11"/>
  <c r="F66" i="11" s="1"/>
  <c r="D65" i="11"/>
  <c r="F65" i="11" s="1"/>
  <c r="D64" i="11"/>
  <c r="F64" i="11" s="1"/>
  <c r="D63" i="11"/>
  <c r="F63" i="11" s="1"/>
  <c r="D62" i="11"/>
  <c r="F62" i="11" s="1"/>
  <c r="D61" i="11"/>
  <c r="F61" i="11" s="1"/>
  <c r="D60" i="11"/>
  <c r="F60" i="11" s="1"/>
  <c r="D59" i="11"/>
  <c r="F59" i="11" s="1"/>
  <c r="D58" i="11"/>
  <c r="F58" i="11" s="1"/>
  <c r="D57" i="11"/>
  <c r="F57" i="11" s="1"/>
  <c r="D56" i="11"/>
  <c r="F56" i="11" s="1"/>
  <c r="F52" i="11"/>
  <c r="F51" i="11"/>
  <c r="F46" i="11"/>
  <c r="F47" i="11" s="1"/>
  <c r="F43" i="11"/>
  <c r="F44" i="11" s="1"/>
  <c r="F38" i="11"/>
  <c r="F37" i="11"/>
  <c r="F36" i="11"/>
  <c r="F33" i="11"/>
  <c r="F32" i="11"/>
  <c r="F34" i="11" s="1"/>
  <c r="F29" i="11"/>
  <c r="F28" i="11"/>
  <c r="F27" i="11"/>
  <c r="F30" i="11" s="1"/>
  <c r="F24" i="11"/>
  <c r="F22" i="11"/>
  <c r="F21" i="11"/>
  <c r="F19" i="11"/>
  <c r="F15" i="11"/>
  <c r="F14" i="11"/>
  <c r="F13" i="11"/>
  <c r="F10" i="11"/>
  <c r="F9" i="11"/>
  <c r="F8" i="11"/>
  <c r="F11" i="11" s="1"/>
  <c r="F9" i="13" l="1"/>
  <c r="F117" i="11"/>
  <c r="F99" i="11"/>
  <c r="F39" i="11"/>
  <c r="F16" i="11"/>
  <c r="F25" i="11"/>
  <c r="F75" i="11"/>
  <c r="F92" i="11"/>
  <c r="F48" i="11"/>
  <c r="F53" i="11"/>
  <c r="F40" i="11" l="1"/>
  <c r="F119" i="11"/>
  <c r="F121" i="11" s="1"/>
  <c r="F74" i="9" l="1"/>
  <c r="F73" i="9"/>
  <c r="F75" i="9" s="1"/>
  <c r="D69" i="9"/>
  <c r="F69" i="9" s="1"/>
  <c r="F70" i="9" s="1"/>
  <c r="D66" i="9"/>
  <c r="F66" i="9" s="1"/>
  <c r="D65" i="9"/>
  <c r="F65" i="9" s="1"/>
  <c r="D64" i="9"/>
  <c r="F64" i="9" s="1"/>
  <c r="D63" i="9"/>
  <c r="F63" i="9" s="1"/>
  <c r="F67" i="9" s="1"/>
  <c r="F60" i="9"/>
  <c r="F59" i="9"/>
  <c r="F61" i="9" s="1"/>
  <c r="F56" i="9"/>
  <c r="F55" i="9"/>
  <c r="F54" i="9"/>
  <c r="F53" i="9"/>
  <c r="F57" i="9" s="1"/>
  <c r="F49" i="9"/>
  <c r="D48" i="9"/>
  <c r="F48" i="9" s="1"/>
  <c r="D47" i="9"/>
  <c r="F47" i="9" s="1"/>
  <c r="D45" i="9"/>
  <c r="F45" i="9" s="1"/>
  <c r="D44" i="9"/>
  <c r="F44" i="9" s="1"/>
  <c r="D43" i="9"/>
  <c r="F43" i="9" s="1"/>
  <c r="F40" i="9"/>
  <c r="D40" i="9"/>
  <c r="D39" i="9"/>
  <c r="F39" i="9" s="1"/>
  <c r="D38" i="9"/>
  <c r="F38" i="9" s="1"/>
  <c r="D37" i="9"/>
  <c r="F37" i="9" s="1"/>
  <c r="F41" i="9" s="1"/>
  <c r="D31" i="9"/>
  <c r="F31" i="9" s="1"/>
  <c r="D30" i="9"/>
  <c r="F30" i="9" s="1"/>
  <c r="D29" i="9"/>
  <c r="F29" i="9" s="1"/>
  <c r="D28" i="9"/>
  <c r="F28" i="9" s="1"/>
  <c r="D27" i="9"/>
  <c r="F27" i="9" s="1"/>
  <c r="D26" i="9"/>
  <c r="F26" i="9" s="1"/>
  <c r="D25" i="9"/>
  <c r="F25" i="9" s="1"/>
  <c r="D24" i="9"/>
  <c r="F24" i="9" s="1"/>
  <c r="D23" i="9"/>
  <c r="F23" i="9" s="1"/>
  <c r="D22" i="9"/>
  <c r="F22" i="9" s="1"/>
  <c r="D21" i="9"/>
  <c r="F21" i="9" s="1"/>
  <c r="D20" i="9"/>
  <c r="F20" i="9" s="1"/>
  <c r="D19" i="9"/>
  <c r="F19" i="9" s="1"/>
  <c r="D18" i="9"/>
  <c r="F18" i="9" s="1"/>
  <c r="D17" i="9"/>
  <c r="F17" i="9" s="1"/>
  <c r="D16" i="9"/>
  <c r="F16" i="9" s="1"/>
  <c r="D15" i="9"/>
  <c r="F15" i="9" s="1"/>
  <c r="D14" i="9"/>
  <c r="F14" i="9" s="1"/>
  <c r="F10" i="9"/>
  <c r="F9" i="9"/>
  <c r="F8" i="9"/>
  <c r="F74" i="6"/>
  <c r="F73" i="6"/>
  <c r="F69" i="6"/>
  <c r="F70" i="6" s="1"/>
  <c r="D69" i="6"/>
  <c r="D66" i="6"/>
  <c r="F66" i="6" s="1"/>
  <c r="D65" i="6"/>
  <c r="F65" i="6" s="1"/>
  <c r="D64" i="6"/>
  <c r="F64" i="6" s="1"/>
  <c r="D63" i="6"/>
  <c r="F63" i="6" s="1"/>
  <c r="F67" i="6" s="1"/>
  <c r="F60" i="6"/>
  <c r="F59" i="6"/>
  <c r="F61" i="6" s="1"/>
  <c r="F56" i="6"/>
  <c r="F55" i="6"/>
  <c r="F54" i="6"/>
  <c r="F53" i="6"/>
  <c r="F57" i="6" s="1"/>
  <c r="F49" i="6"/>
  <c r="D48" i="6"/>
  <c r="F48" i="6" s="1"/>
  <c r="D47" i="6"/>
  <c r="F47" i="6" s="1"/>
  <c r="D45" i="6"/>
  <c r="F45" i="6" s="1"/>
  <c r="D44" i="6"/>
  <c r="F44" i="6" s="1"/>
  <c r="D43" i="6"/>
  <c r="F43" i="6" s="1"/>
  <c r="F40" i="6"/>
  <c r="D40" i="6"/>
  <c r="D39" i="6"/>
  <c r="F39" i="6" s="1"/>
  <c r="D38" i="6"/>
  <c r="F38" i="6" s="1"/>
  <c r="D37" i="6"/>
  <c r="F37" i="6" s="1"/>
  <c r="F41" i="6" s="1"/>
  <c r="D31" i="6"/>
  <c r="F31" i="6" s="1"/>
  <c r="D30" i="6"/>
  <c r="F30" i="6" s="1"/>
  <c r="D29" i="6"/>
  <c r="F29" i="6" s="1"/>
  <c r="D28" i="6"/>
  <c r="F28" i="6" s="1"/>
  <c r="D27" i="6"/>
  <c r="F27" i="6" s="1"/>
  <c r="D26" i="6"/>
  <c r="F26" i="6" s="1"/>
  <c r="D25" i="6"/>
  <c r="F25" i="6" s="1"/>
  <c r="D24" i="6"/>
  <c r="F24" i="6" s="1"/>
  <c r="D23" i="6"/>
  <c r="F23" i="6" s="1"/>
  <c r="D22" i="6"/>
  <c r="F22" i="6" s="1"/>
  <c r="D21" i="6"/>
  <c r="F21" i="6" s="1"/>
  <c r="D20" i="6"/>
  <c r="F20" i="6" s="1"/>
  <c r="D19" i="6"/>
  <c r="F19" i="6" s="1"/>
  <c r="D18" i="6"/>
  <c r="F18" i="6" s="1"/>
  <c r="D17" i="6"/>
  <c r="F17" i="6" s="1"/>
  <c r="D16" i="6"/>
  <c r="F16" i="6" s="1"/>
  <c r="D15" i="6"/>
  <c r="F15" i="6" s="1"/>
  <c r="D14" i="6"/>
  <c r="F14" i="6" s="1"/>
  <c r="F10" i="6"/>
  <c r="F9" i="6"/>
  <c r="F8" i="6"/>
  <c r="F75" i="6" l="1"/>
  <c r="F33" i="9"/>
  <c r="F50" i="9"/>
  <c r="F11" i="9"/>
  <c r="F77" i="9" s="1"/>
  <c r="F33" i="6"/>
  <c r="F50" i="6"/>
  <c r="F11" i="6"/>
  <c r="F77" i="6" s="1"/>
  <c r="F61" i="2"/>
  <c r="F60" i="2"/>
  <c r="F59" i="2"/>
  <c r="F74" i="2" l="1"/>
  <c r="F73" i="2"/>
  <c r="D69" i="2"/>
  <c r="F69" i="2" s="1"/>
  <c r="F70" i="2" s="1"/>
  <c r="D66" i="2"/>
  <c r="F66" i="2" s="1"/>
  <c r="D65" i="2"/>
  <c r="F65" i="2" s="1"/>
  <c r="D64" i="2"/>
  <c r="F64" i="2" s="1"/>
  <c r="D63" i="2"/>
  <c r="F63" i="2" s="1"/>
  <c r="F56" i="2"/>
  <c r="F55" i="2"/>
  <c r="F54" i="2"/>
  <c r="F53" i="2"/>
  <c r="F49" i="2"/>
  <c r="D48" i="2"/>
  <c r="F48" i="2" s="1"/>
  <c r="D47" i="2"/>
  <c r="F47" i="2" s="1"/>
  <c r="D45" i="2"/>
  <c r="F45" i="2" s="1"/>
  <c r="D44" i="2"/>
  <c r="F44" i="2" s="1"/>
  <c r="D43" i="2"/>
  <c r="F43" i="2" s="1"/>
  <c r="D40" i="2"/>
  <c r="F40" i="2" s="1"/>
  <c r="D39" i="2"/>
  <c r="F39" i="2" s="1"/>
  <c r="D38" i="2"/>
  <c r="F38" i="2" s="1"/>
  <c r="D37" i="2"/>
  <c r="F37" i="2" s="1"/>
  <c r="F41" i="2" s="1"/>
  <c r="D31" i="2"/>
  <c r="F31" i="2" s="1"/>
  <c r="D30" i="2"/>
  <c r="F30" i="2" s="1"/>
  <c r="D29" i="2"/>
  <c r="F29" i="2" s="1"/>
  <c r="D28" i="2"/>
  <c r="F28" i="2" s="1"/>
  <c r="D27" i="2"/>
  <c r="F27" i="2" s="1"/>
  <c r="D26" i="2"/>
  <c r="F26" i="2" s="1"/>
  <c r="D25" i="2"/>
  <c r="F25" i="2" s="1"/>
  <c r="D24" i="2"/>
  <c r="F24" i="2" s="1"/>
  <c r="D23" i="2"/>
  <c r="F23" i="2" s="1"/>
  <c r="D22" i="2"/>
  <c r="F22" i="2" s="1"/>
  <c r="D21" i="2"/>
  <c r="F21" i="2" s="1"/>
  <c r="D20" i="2"/>
  <c r="F20" i="2" s="1"/>
  <c r="D19" i="2"/>
  <c r="F19" i="2" s="1"/>
  <c r="D18" i="2"/>
  <c r="F18" i="2" s="1"/>
  <c r="D17" i="2"/>
  <c r="F17" i="2" s="1"/>
  <c r="D16" i="2"/>
  <c r="F16" i="2" s="1"/>
  <c r="D15" i="2"/>
  <c r="F15" i="2" s="1"/>
  <c r="D14" i="2"/>
  <c r="F14" i="2" s="1"/>
  <c r="F10" i="2"/>
  <c r="F9" i="2"/>
  <c r="F8" i="2"/>
  <c r="F75" i="2" l="1"/>
  <c r="F57" i="2"/>
  <c r="F11" i="2"/>
  <c r="F67" i="2"/>
  <c r="F50" i="2"/>
  <c r="F33" i="2"/>
  <c r="F77" i="2" l="1"/>
</calcChain>
</file>

<file path=xl/sharedStrings.xml><?xml version="1.0" encoding="utf-8"?>
<sst xmlns="http://schemas.openxmlformats.org/spreadsheetml/2006/main" count="807" uniqueCount="270">
  <si>
    <t>N°</t>
  </si>
  <si>
    <t>Désignation</t>
  </si>
  <si>
    <t>Unité</t>
  </si>
  <si>
    <t>Qnte</t>
  </si>
  <si>
    <r>
      <t xml:space="preserve">P.U (en </t>
    </r>
    <r>
      <rPr>
        <b/>
        <sz val="11"/>
        <color theme="1"/>
        <rFont val="Calibri"/>
        <family val="2"/>
      </rPr>
      <t>€)</t>
    </r>
  </si>
  <si>
    <t>CONSTRUCTION D'UN BLOC SANITAIRE DE DEUX  CABINES HYGIENIQUES ET UNE SALLE D'INTIMITE A USAGE DES FILLES / Cardinal MALULA</t>
  </si>
  <si>
    <t>U</t>
  </si>
  <si>
    <t>CONSTRUCTION D'UN BLOC SANITAIRE DE DEUX  LATRINES HYGIENIQUES ET UNE SALLE D'INTIMITE A USAGE DES FILLES / Mazzarello</t>
  </si>
  <si>
    <t>CONSTRUCTION D'UN BLOC SANITAIRE DE DEUX  LATRINES HYGIENIQUES ET UNE SALLE D'INTIMITE A USAGE DES FILLES / Don Bosco</t>
  </si>
  <si>
    <t xml:space="preserve">RÉHABILITATION BÂTIMENT DE TROIS SALLES DE CLASSE ET LATRINE / CRS MUYA ET CONSTRUCTION D'UN BLOC SANITAIRE DE DEUX  LATRINES HYGIENIQUES ET UNE SALLE D'INTIMITE A USAGE DES FILLES </t>
  </si>
  <si>
    <t>TOTAL GENERAL</t>
  </si>
  <si>
    <t>CONSTRUCTION D'UN BLOC SANITAIRE DE DEUX  LATRINES HYGIENIQUES ET UNE SALLE D'INTIMITE A USAGE DES FILLES / Cardinal MALULA</t>
  </si>
  <si>
    <t>Poste</t>
  </si>
  <si>
    <t>DESIGNATION</t>
  </si>
  <si>
    <t>UNITE</t>
  </si>
  <si>
    <t>Qté</t>
  </si>
  <si>
    <t>P.U HT (€)</t>
  </si>
  <si>
    <t>P.T HT (€)</t>
  </si>
  <si>
    <t>BLOC SANITAIRE DE DEUX  CABINES HYGIENIQUES ET UNE SALLE D'INTIMITE A USAGE DES FILLES</t>
  </si>
  <si>
    <t>100.1</t>
  </si>
  <si>
    <t xml:space="preserve">TRAVAUX PRELEMINAIRES </t>
  </si>
  <si>
    <t>100.1.1</t>
  </si>
  <si>
    <t>Installation et repli chantier</t>
  </si>
  <si>
    <t>Fft</t>
  </si>
  <si>
    <t>100.1.2</t>
  </si>
  <si>
    <t>Debroussaillage, dessouchage, decapage et  nivellement</t>
  </si>
  <si>
    <t>m2</t>
  </si>
  <si>
    <t>100.1.3</t>
  </si>
  <si>
    <t xml:space="preserve">Implantation </t>
  </si>
  <si>
    <t xml:space="preserve">Sous total Poste 100.1 : Travaux preleminaires </t>
  </si>
  <si>
    <t xml:space="preserve">TRAVAUX DE CONSTRUCTION </t>
  </si>
  <si>
    <t>200.1</t>
  </si>
  <si>
    <t>INFRASTRUCTURES</t>
  </si>
  <si>
    <t>200.1.1</t>
  </si>
  <si>
    <t>Execution manuelle des Fouilles filantes pour CABINE (0,35 x0,85x11,56) m</t>
  </si>
  <si>
    <t>m³</t>
  </si>
  <si>
    <t>200.1.2</t>
  </si>
  <si>
    <t>Travaux d'excavation de la fosse seche  (2,29x4,5 x2,5) cm</t>
  </si>
  <si>
    <t>200.1.3</t>
  </si>
  <si>
    <t>Fourniture et éxecution béton de propreté non armé d'épaisseur 0,05m en gros béton (Classe B, dosé 150Kg/m3 sous fondation filante / CABINE de 11,56 m</t>
  </si>
  <si>
    <t>200.1.4</t>
  </si>
  <si>
    <t xml:space="preserve">Fourniture et éxecution béton de propreté non armé d'épaisseur 0,05m en gros béton (Classe B, dosé 150Kg/m3 sous fondation filante / fosse seche </t>
  </si>
  <si>
    <t>200.1.5</t>
  </si>
  <si>
    <t>Réalisation de la maconnerie des fondations en moellon ( 11,56*0,30*1,20) m /CABINE</t>
  </si>
  <si>
    <t>m²</t>
  </si>
  <si>
    <t>200.1.6</t>
  </si>
  <si>
    <t xml:space="preserve">Réalisation de la maconnerie des fondations en moellon( Lt*50*50) m </t>
  </si>
  <si>
    <t>200.1.7</t>
  </si>
  <si>
    <t>Fourniture et execution beton armé de Classe A (resistance C25/30), dosé à 350 Kg/m3 pour socle des poteaux  / CABINE</t>
  </si>
  <si>
    <t>200.1.8</t>
  </si>
  <si>
    <t xml:space="preserve">Fourniture et execution beton armé de Classe A (resistance C25/30), dosé à 350 Kg/m3 pour socle des colonnes de fosse  de section (50x50x50)x6 cm </t>
  </si>
  <si>
    <t>200.1.9</t>
  </si>
  <si>
    <t xml:space="preserve">Réalisation de la maconnerie des murs des fosses en moellon( Lt*30*2,3) m </t>
  </si>
  <si>
    <t>200.1.10</t>
  </si>
  <si>
    <t>Fourniture et execution beton armé de Classe A (resistance C25/30), dosé à 350 Kg/m3 pour Les poteaux 30*30*250*6  / CABINE</t>
  </si>
  <si>
    <t>200.1.11</t>
  </si>
  <si>
    <t>Fourniture et execution Chape d’égalisation en béton dosé à 350 kg/m3 (h= 8cm) légèrement armé /sur fondation CABINE</t>
  </si>
  <si>
    <t>200.1.12</t>
  </si>
  <si>
    <t>Fourniture et execution poutre en B.A dosé à 350 kg/m3 (h= 20cm) sur tout le perimetre de murs des fosses</t>
  </si>
  <si>
    <t>200.1.13</t>
  </si>
  <si>
    <t xml:space="preserve">Ramblai compacté pour la partie des Cabines </t>
  </si>
  <si>
    <t>200.1.14</t>
  </si>
  <si>
    <t>Fourniture et execution B.A de Classe A (resistance C25/30), dosé à 350 Kg/m3 pour Dalle de couverture / fosse septique des dimensions (2,29x4,5 x0,12) cm</t>
  </si>
  <si>
    <t>200.1.15</t>
  </si>
  <si>
    <t>Fourniture et execution beton non armé de Classe B (resistance C25/30), dosé à 250 Kg/m3 pour  sous pavement des cabines</t>
  </si>
  <si>
    <t>200.1.16</t>
  </si>
  <si>
    <t xml:space="preserve">Execution manuelle des Fouilles filantes pour para fouille de 0,15x0,8m sur tout le contour de latrines </t>
  </si>
  <si>
    <t>200.1.17</t>
  </si>
  <si>
    <t xml:space="preserve">Réalisation du para fouille en maçonnerie des moellons de 0,15m x 0,80m sur tout le contour de latrine </t>
  </si>
  <si>
    <t>200.1.18</t>
  </si>
  <si>
    <t>Fourniture et execution beton non armé de Classe B (resistance C25/30), dosé à 250 Kg/m3 pour  sous pavement pour le contour de latrine</t>
  </si>
  <si>
    <t>Sous-total 200.2.1.1 : Infrastructures</t>
  </si>
  <si>
    <t>200.2</t>
  </si>
  <si>
    <t>SUPER STRUCRURES</t>
  </si>
  <si>
    <t>200.2.1</t>
  </si>
  <si>
    <t>Elevations murs</t>
  </si>
  <si>
    <t>200.2.1.1</t>
  </si>
  <si>
    <t>Réalisation de la maconnerie  en bloc ciment creux ( 15*20*40) m /CABINE dosé à 300kg/m3</t>
  </si>
  <si>
    <t>200.2.1.2.2</t>
  </si>
  <si>
    <t xml:space="preserve">Fourniture et execution beton armé de Classe A (resistance C25/30), dosé à 350 Kg/m3 pour les colonnes de section 15x20cm avec battée extérieur </t>
  </si>
  <si>
    <t>Fourniture et execution beton armé de Classe A (resistance C25/30), dosé à 350 Kg/m3 pour première ceinture supérieur de section 15x20cm à 2,20m</t>
  </si>
  <si>
    <t>Fourniture et execution beton armé de Classe A (resistance C25/30), dosé à 350 Kg/m3 pour deuxième ceinture supérieur de section 15x20cm à 3,10m</t>
  </si>
  <si>
    <t>Sous total 200.2.1.:  Elévation</t>
  </si>
  <si>
    <t>200.2.1.2</t>
  </si>
  <si>
    <t>Charpente</t>
  </si>
  <si>
    <t>w</t>
  </si>
  <si>
    <t>200.2.1.2.1</t>
  </si>
  <si>
    <t xml:space="preserve">Fourniture et Pose  Bois pour rapants (arbalétrier et contreventement en madrier 7/15 cm ) traitée au peintabois ou produit similaire </t>
  </si>
  <si>
    <t>200.2.1.3.1.2</t>
  </si>
  <si>
    <t xml:space="preserve">Fourniture et Pose pannes en bois de 7*7 cm de structure traité au peintabois ou produit similaire </t>
  </si>
  <si>
    <t>200.2.1.3.1.3</t>
  </si>
  <si>
    <t xml:space="preserve">Fourniture et Pose planche de rive y compris traitement anti termite et peinture à huile </t>
  </si>
  <si>
    <t>ml</t>
  </si>
  <si>
    <t>200.2.1.3.2</t>
  </si>
  <si>
    <t>Toiture</t>
  </si>
  <si>
    <t>200.2.1.3.2.1</t>
  </si>
  <si>
    <t xml:space="preserve">Fourniture et Pose Couverture en tolese teinté BG 28 de 7,5 Kg/piece </t>
  </si>
  <si>
    <t>200.2.1.3.2.2</t>
  </si>
  <si>
    <t xml:space="preserve">Fourniture et Pose goutiére en PVC (demi-cercle de diametre 110 mm ) y compris tous les accessoires de pose </t>
  </si>
  <si>
    <t>200.2.1.3.2.3</t>
  </si>
  <si>
    <t>Fourniture et Pose tuyau de descente d'eau en PVC de diametre 110 mm e</t>
  </si>
  <si>
    <t xml:space="preserve">Sous-total 200.2.1.2 et 200.2.1.3 :  Charpente et Toiture </t>
  </si>
  <si>
    <t>200.2.3</t>
  </si>
  <si>
    <t>TRAVAUX DE FINITION</t>
  </si>
  <si>
    <t>200.2.3.1</t>
  </si>
  <si>
    <t xml:space="preserve"> HUISSERIE / METALLIQUE ET BOIS</t>
  </si>
  <si>
    <t>200.2.3.1.1</t>
  </si>
  <si>
    <t>Fourniture et Pose  cadre et porte extérieure métallique / grillage de porte 100cm x 220cm ainsi que application anti-rouille de type Epoxy en resine d'epoxy+durcisseur sur toute la portes métallique / grillage en trois couches suivant les règles de l'art.</t>
  </si>
  <si>
    <t>Pce</t>
  </si>
  <si>
    <t>200.2.3.1.2</t>
  </si>
  <si>
    <t>Fourniture et Pose  cadre et une fenetre en gille metallique extérieur de 99 cmx118cm ainsi que application anti-rouille de type Epoxy en resine d'epoxy+durcisseur sur toute la portes métallique / grillage en trois couches suivant les règles de l'art.</t>
  </si>
  <si>
    <t>200.2.3.1.3</t>
  </si>
  <si>
    <t>Fourniture et Pose  cadre et porte intérieure en bois massif   porte 90x220cm ainsi que application vernis à huile sur toutes les portes en bois massifs, en trois couches y compris toutes sujétions de mise en œuvre.</t>
  </si>
  <si>
    <t>200.2.3.1.4</t>
  </si>
  <si>
    <t>Fourniture et Pose  cadre et porte intérieure en bois massif 80 cmx220cm ainsi que application vernis à huile sur toutes les portes en bois massifs, en trois couches y compris toutes sujétions de mise en œuvre.</t>
  </si>
  <si>
    <t>Sous-total 200.2.3.1 : Huisserie / Metallique et bois</t>
  </si>
  <si>
    <t>200.2.3.2</t>
  </si>
  <si>
    <t>PLOMBERIE</t>
  </si>
  <si>
    <t>200.2.3.2.1</t>
  </si>
  <si>
    <t>Fourniture et pose de WC turc</t>
  </si>
  <si>
    <t>Fourniture et pose de lavabo complet</t>
  </si>
  <si>
    <t>Sous-total 200.2.3.2 : PLOMBERIE</t>
  </si>
  <si>
    <t>200.2.3.3</t>
  </si>
  <si>
    <t>REVETEMENT MUR ET SOL</t>
  </si>
  <si>
    <t>200.2.3.3.1</t>
  </si>
  <si>
    <t>Fourniture et application  d'une couche d'Enduit exterieur au tyrolien sur une couche d'enduit ordinaire posé pour ancrageen mortier de ciment dosé à 400 kg/m3 de 2 cm d'epaisseur.</t>
  </si>
  <si>
    <t>200.2.3.3.2</t>
  </si>
  <si>
    <t>Fourniture et application Enduit interieur en mortier de ciment dosé à 400kg/m3 d'epaisseur de 2 cm</t>
  </si>
  <si>
    <t>200.2.3.3.3</t>
  </si>
  <si>
    <t>Fourniture et pose carreaux gré cerame anti-derapant de dimensions : 30*30, de qualité convenable , appliqué au sol dans les règles de l'art avec prise en compte de la fermeture des joints.</t>
  </si>
  <si>
    <t>200.2.3.3.4</t>
  </si>
  <si>
    <t>Fourniture et pose carreaux faience de 15*20 sur une hauteur de 2,20 m, de qualité convenable, appliqués sur les murs des installations sanitaires et salle d'intimité dans les règles de l'art avec prise en compte de la fermeture des joints.</t>
  </si>
  <si>
    <t>Sous-total 200.2.3.1 : Revêtement sol et mur</t>
  </si>
  <si>
    <t>PEINTURE</t>
  </si>
  <si>
    <t>Fourniture et application Peinture latex lavable sur toutes la facades des  murs interieurs, de couleurs blanche vive sur toutes les surfaces au dessus des carreaux faience.</t>
  </si>
  <si>
    <t>Sous-Total 200.2.2.3 : Peinture</t>
  </si>
  <si>
    <t>200.3</t>
  </si>
  <si>
    <t xml:space="preserve"> OUVRAGES CONNEXES </t>
  </si>
  <si>
    <t>200.3.1</t>
  </si>
  <si>
    <t xml:space="preserve">Réalisation complète et exécution d’une structure en  maçonnerie de bloc pleins de 15cmx20cmx40cm, dosé à 300 Kg/m3 support pour recevoir les deux citerne, comprenant fondations,murs de contours , remblais compacté, dalle de plancher d'arase et pierre de puissage. La hauteur doit-être au minimum 1,5m  </t>
  </si>
  <si>
    <t>pieces</t>
  </si>
  <si>
    <t>200.3.2</t>
  </si>
  <si>
    <t>Fourniture et pose  de deux citernes en polyéthylène de 2000 litres, destinée à la collecte des eaux pluviales, complète avec robinet de vidange, raccords, brides, tuyauterie de raccordement et tous accessoires de pose, y compris fixations. (l'adjudicataire devra proposer le type de citerne en polyéthylène à la validation de Enabel avant achat et fourniture)</t>
  </si>
  <si>
    <t>Ens</t>
  </si>
  <si>
    <t>Sous-Total 200.3 : Ouvrages connexes</t>
  </si>
  <si>
    <t xml:space="preserve">COUT TOTAL </t>
  </si>
  <si>
    <t>BLOC SANITAIRE DE DEUX  LATRINES HYGIENIQUES ET UNE SALLE D'INTIMITE A USAGE DES FILLES / Mazzarell</t>
  </si>
  <si>
    <t>BLOC SANITAIRE DE DEUX  LATRINES HYGIENIQUES ET UNE SALLE D'INTIMITE A USAGE DES FILLES</t>
  </si>
  <si>
    <t>200.2.1.3</t>
  </si>
  <si>
    <t>200.2.1.4</t>
  </si>
  <si>
    <t>BATIMENT  DE TROIS SALLES DE CLASSE / CRS MUYA</t>
  </si>
  <si>
    <t>BATIMENT DE TROIS SALLES DE CLASSE / CRS MUYA</t>
  </si>
  <si>
    <t>Implantation para-fouille</t>
  </si>
  <si>
    <t>100.2</t>
  </si>
  <si>
    <t>FONDATION</t>
  </si>
  <si>
    <t>100.2.1</t>
  </si>
  <si>
    <t>Travaux de demollition pavement et d'evacuation des debris de dalle de sol / pavement salle de classe</t>
  </si>
  <si>
    <t>100.2.2</t>
  </si>
  <si>
    <t>Fourniture et mise en œuvre du béton lavé d'epaisseur de 8,00 cm, dosé à 300 kg/m3 pour dalle de sol / pavement de 3 salles de classe</t>
  </si>
  <si>
    <t>m3</t>
  </si>
  <si>
    <t>100.2.3</t>
  </si>
  <si>
    <t>Réalisation de la parafouille en bloc perpaings plein de 0,15m x 0,20m x 0,40m au devant du batiment suivant le plan y compris toutes sujétions de réalisation</t>
  </si>
  <si>
    <t>Sous total Poste 100.2  : Fondations</t>
  </si>
  <si>
    <t>100.3</t>
  </si>
  <si>
    <t>CHARPENTE, TOITURE, PLAFONNAGE</t>
  </si>
  <si>
    <t>100.3.1</t>
  </si>
  <si>
    <t>100.3.1.1</t>
  </si>
  <si>
    <t>Fourniture et Pose planche de rive y compris traitement anti termite et peinture à huile y compris tous les accessoires de pose et toutes sujétions de pose</t>
  </si>
  <si>
    <t>100.3.2</t>
  </si>
  <si>
    <t>100.3.2.1</t>
  </si>
  <si>
    <t>Fourniture et Pose goutiére en PVC (demi-cercle de diametre 110 mm ) y compris tous les accessoires de pose et toutes sujétions de pose</t>
  </si>
  <si>
    <t>100.3.2.2</t>
  </si>
  <si>
    <t>Fourniture et Pose tuyau de descente d'eau en PVC de diametre 110 mm y compris tous les accessoires de pose et toutes sujétions de pose</t>
  </si>
  <si>
    <t>100.3.4</t>
  </si>
  <si>
    <t>Plafonnage</t>
  </si>
  <si>
    <t>100.3.4.1</t>
  </si>
  <si>
    <t>Fourniture et pose Faux plafond interieur sur gitage en feuilles contreplaqué d'au moins 0,04m d'Epaisseur avec couvres-joints y compris tous les accessoires de pose et toutes sujétions de pose pour trois salles de classe</t>
  </si>
  <si>
    <t>Sous total Poste 100.3 : Charpente, Toiture, Plafonnage</t>
  </si>
  <si>
    <t>100.4</t>
  </si>
  <si>
    <t xml:space="preserve"> HUISSERIE METALLIQUE</t>
  </si>
  <si>
    <t>100.4.1</t>
  </si>
  <si>
    <t>Depose des elements de couverture en bois et en ferraillage, Portes,  fenêtres…. y compris tous les accessoires  et toutes sujétions de depose</t>
  </si>
  <si>
    <t>100.4.2</t>
  </si>
  <si>
    <t>Fourniture et Pose Fenêtre métallique exterieure pour les salles de classe, portant anti-vol de tube carre de 20*20 suivant la proposition de MO …  y compris les accessoires de pose et toutes sujétions de pose. Dimensions : 12x100 x 160</t>
  </si>
  <si>
    <t>Pièce</t>
  </si>
  <si>
    <t>100.4.3</t>
  </si>
  <si>
    <t>Fourniture et Pose  cadre et porte exterieure metallique en toles noire de caractéristiques  de 5mm d'epaisseur et suivant la proposition de MO … y compris les accessoires de pose et toutes sujétions de pose. Cractéristiques portes 3 x 90 x 220</t>
  </si>
  <si>
    <t>Sous total Poste 100.4 : Huisserie metallique</t>
  </si>
  <si>
    <t>100.5</t>
  </si>
  <si>
    <t>REVETEMENTS</t>
  </si>
  <si>
    <t>100.5.1</t>
  </si>
  <si>
    <r>
      <t>Fourniture et application  d'une couche corrective d'Enduit</t>
    </r>
    <r>
      <rPr>
        <sz val="11"/>
        <color rgb="FFFF0000"/>
        <rFont val="Calibri"/>
        <family val="2"/>
      </rPr>
      <t xml:space="preserve"> </t>
    </r>
    <r>
      <rPr>
        <sz val="11"/>
        <rFont val="Calibri"/>
        <family val="2"/>
      </rPr>
      <t>interieur au tyrolien sur une hauteur de 2,00 m à prendre à partir du dessus du pavement. La surface des enduits tyroliens prendra aussi en compte toutes les surfaces vues du niveau fini du pavement et seront réalisés en mortier de ciment dosé à 400 kg/m3 de 2 cm d'epaisseur; pour 3 salles de classe</t>
    </r>
  </si>
  <si>
    <t>100.5.2</t>
  </si>
  <si>
    <t>Fourniture et application  d'une couche corrective d'Enduit exterieur au tyrolien sur toutes les  surfaces concernées des murs seront réalisés en mortier de ciment dosé à 400 kg/m3 de 2 cm d'epaisseur.</t>
  </si>
  <si>
    <t>Sous total Poste 100.5 : Revetement</t>
  </si>
  <si>
    <t>100.6</t>
  </si>
  <si>
    <t>100.6.1</t>
  </si>
  <si>
    <t>Fourniture et application Peinture latex lavable sur toutes les facades des  murs interieurs, de couleurs blanche vive appliquée sur les surfaces au dessus d'enduit au tyrollien.</t>
  </si>
  <si>
    <t>100.6.2</t>
  </si>
  <si>
    <t>Fourniture et application Peinture sablée ou Peinture Acrylique sur murs exterieurs sur les faces des colones et ceintures vues et non enduites au tyrolien de couleur bleue vive en bi-couches</t>
  </si>
  <si>
    <t>100.6.3</t>
  </si>
  <si>
    <t>Fourniture et application Peinture latex lavable sur les faux-plafonds avec prise en compte de toutes les sujétions de mise en œuvre.</t>
  </si>
  <si>
    <t>Sous total Poste 100.6 :  Peinture</t>
  </si>
  <si>
    <t>SOUS TOTAL BATIMENT MODULAIRE DE TROIS SALLES DE CLASSE / CRS MUYA</t>
  </si>
  <si>
    <t xml:space="preserve"> REHABILITATION D'UN BLOC SANITAIRE DE 3 LATRINES, CONSTRUCTION D'UN BLOC SANITAIRE DE DEUX  LATRINES HYGIENIQUES ET UNE SALLE D'INTIMITE A USAGE DES FILLES  ET  OUVRAGES CONNEXES </t>
  </si>
  <si>
    <t>200.0</t>
  </si>
  <si>
    <t xml:space="preserve"> Travaux preleminaires </t>
  </si>
  <si>
    <t>200.0.1</t>
  </si>
  <si>
    <t>Préparation, assainissement et mise à niveau du site (bloc de latrines hors usage)</t>
  </si>
  <si>
    <t xml:space="preserve">Sous total Poste 200.1 : Travaux preleminaires </t>
  </si>
  <si>
    <t>Travaux de restructuration</t>
  </si>
  <si>
    <t>200.1.1.1</t>
  </si>
  <si>
    <t>Réhabilitation structurelle complète d’un bloc de latrines (infrastructure et superstructure)</t>
  </si>
  <si>
    <t>SOUS TOTAL REHABILITATION DU BLOC DE LATRINES</t>
  </si>
  <si>
    <t>CONSTRUCTION D'UN BLOC SANITAIRE DE DEUX  LATRINES HYGIENIQUES ET UNE SALLE D'INTIMITE A USAGE DES FILLES</t>
  </si>
  <si>
    <t>300.1</t>
  </si>
  <si>
    <t>300.1.1</t>
  </si>
  <si>
    <t>300.1.2</t>
  </si>
  <si>
    <t>300.1.1.1</t>
  </si>
  <si>
    <t>300.1.1.2</t>
  </si>
  <si>
    <t>300.1.1.3</t>
  </si>
  <si>
    <t>300.1.1.4</t>
  </si>
  <si>
    <t>300.1.1.5</t>
  </si>
  <si>
    <t>300.1.1.6</t>
  </si>
  <si>
    <t>300.1.1.7</t>
  </si>
  <si>
    <t>300.1.1.8</t>
  </si>
  <si>
    <t>300.1.1.9</t>
  </si>
  <si>
    <t>300.1.1.10</t>
  </si>
  <si>
    <t>300.1.1.11</t>
  </si>
  <si>
    <t>300.1.1.12</t>
  </si>
  <si>
    <t>300.1.1.13</t>
  </si>
  <si>
    <t>300.1.1.14</t>
  </si>
  <si>
    <t>300.1.1.15</t>
  </si>
  <si>
    <t>300.1.1.16</t>
  </si>
  <si>
    <t>300.1.1.17</t>
  </si>
  <si>
    <t>300.1.1.18</t>
  </si>
  <si>
    <t>Sous-total 300.1.1 : Infrastructures</t>
  </si>
  <si>
    <t>300.2</t>
  </si>
  <si>
    <t>300.2.1</t>
  </si>
  <si>
    <t>300.2.1.1</t>
  </si>
  <si>
    <t>300.2.1.2</t>
  </si>
  <si>
    <t>300.2.1.3</t>
  </si>
  <si>
    <t>300.2.1.4</t>
  </si>
  <si>
    <t>Sous total 300.2.1.:  Elévation</t>
  </si>
  <si>
    <t>300.2.1.2.1</t>
  </si>
  <si>
    <t>300.2.1.2.2</t>
  </si>
  <si>
    <t>300.2.1.2.3</t>
  </si>
  <si>
    <t>300.2.1.3.1</t>
  </si>
  <si>
    <t>300.2.1.3.2</t>
  </si>
  <si>
    <t>300.2.1.3.3</t>
  </si>
  <si>
    <t xml:space="preserve">Sous-total 300.2.1.2 et 300.2.1.3 :  Charpente et Toiture </t>
  </si>
  <si>
    <t>300.2.3</t>
  </si>
  <si>
    <t>300.2.3.1</t>
  </si>
  <si>
    <t>300.2.3.1.1</t>
  </si>
  <si>
    <t>300.2.3.1.2</t>
  </si>
  <si>
    <t>300.2.3.1.3</t>
  </si>
  <si>
    <t>300.2.3.1.4</t>
  </si>
  <si>
    <t>Sous-total 300.2.3.1 : Huisserie / Metallique et bois</t>
  </si>
  <si>
    <t>300.2.3.2</t>
  </si>
  <si>
    <t>300.2.3.2.1</t>
  </si>
  <si>
    <t>Sous-total 300.2.3.2 : PLOMBERIE</t>
  </si>
  <si>
    <t>300.2.3.2.2</t>
  </si>
  <si>
    <t>300.2.3.2.3</t>
  </si>
  <si>
    <t>300.2.2.2.4</t>
  </si>
  <si>
    <t>Sous-total 300.2.3.1 : Revêtement sol et mur</t>
  </si>
  <si>
    <t>300.2.3.3</t>
  </si>
  <si>
    <t>Sous-Total 300.2.2.3 : Peinture</t>
  </si>
  <si>
    <t>300.3</t>
  </si>
  <si>
    <t>300.3.1</t>
  </si>
  <si>
    <t>300.3.2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</si>
</sst>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0"/>
    <numFmt numFmtId="166" formatCode="#,##0.00\ [$€-80C]"/>
  </numFmts>
  <fonts count="11">
    <font>
      <sz val="11"/>
      <color theme="1"/>
      <name val="Calibri"/>
      <family val="2"/>
      <scheme val="minor"/>
    </font>
    <font>
      <sz val="11"/>
      <color theme="1"/>
      <name val="Calibri"/>
      <family val="2"/>
      <scheme val="minor"/>
    </font>
    <font>
      <b/>
      <sz val="11"/>
      <name val="Calibri"/>
      <family val="2"/>
    </font>
    <font>
      <sz val="11"/>
      <name val="Calibri"/>
      <family val="2"/>
    </font>
    <font>
      <b/>
      <sz val="11"/>
      <color rgb="FFFF0000"/>
      <name val="Calibri"/>
      <family val="2"/>
    </font>
    <font>
      <sz val="11"/>
      <color rgb="FFFF0000"/>
      <name val="Calibri"/>
      <family val="2"/>
    </font>
    <font>
      <b/>
      <sz val="11"/>
      <color theme="1"/>
      <name val="Calibri"/>
      <family val="2"/>
    </font>
    <font>
      <sz val="11"/>
      <color theme="1"/>
      <name val="Calibri"/>
      <family val="2"/>
    </font>
    <font>
      <b/>
      <sz val="11"/>
      <color theme="1"/>
      <name val="Calibri"/>
      <family val="2"/>
      <scheme val="minor"/>
    </font>
    <font>
      <sz val="8"/>
      <name val="Calibri"/>
      <family val="2"/>
      <scheme val="minor"/>
    </font>
    <font>
      <sz val="11"/>
      <color rgb="FF000000"/>
      <name val="Calibri"/>
      <family val="2"/>
    </font>
  </fonts>
  <fills count="7">
    <fill>
      <patternFill patternType="none"/>
    </fill>
    <fill>
      <patternFill patternType="gray125"/>
    </fill>
    <fill>
      <patternFill patternType="solid">
        <fgColor rgb="FF00B0F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146">
    <xf numFmtId="0" fontId="0" fillId="0" borderId="0" xfId="0"/>
    <xf numFmtId="0" fontId="3" fillId="0" borderId="0" xfId="0" applyFont="1"/>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4" fillId="0" borderId="0" xfId="0" applyFont="1"/>
    <xf numFmtId="0" fontId="3" fillId="4" borderId="0" xfId="0" applyFont="1" applyFill="1"/>
    <xf numFmtId="0" fontId="2" fillId="3" borderId="2" xfId="0" applyFont="1" applyFill="1" applyBorder="1" applyAlignment="1">
      <alignment vertical="center" wrapText="1"/>
    </xf>
    <xf numFmtId="0" fontId="2" fillId="3" borderId="2" xfId="0" applyFont="1" applyFill="1" applyBorder="1" applyAlignment="1">
      <alignment horizontal="left" vertical="center" wrapText="1"/>
    </xf>
    <xf numFmtId="0" fontId="5" fillId="0" borderId="0" xfId="0" applyFont="1"/>
    <xf numFmtId="0" fontId="7" fillId="0" borderId="0" xfId="0" applyFont="1" applyAlignment="1">
      <alignment wrapText="1"/>
    </xf>
    <xf numFmtId="0" fontId="7" fillId="0" borderId="0" xfId="0" applyFont="1"/>
    <xf numFmtId="0" fontId="7" fillId="0" borderId="2" xfId="0" applyFont="1" applyBorder="1" applyAlignment="1">
      <alignment wrapText="1"/>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3" fillId="4" borderId="2" xfId="0" applyFont="1" applyFill="1" applyBorder="1" applyAlignment="1">
      <alignment vertical="center" wrapText="1"/>
    </xf>
    <xf numFmtId="0" fontId="7" fillId="0" borderId="2" xfId="0" applyFont="1" applyBorder="1" applyAlignment="1">
      <alignment vertical="center" wrapText="1"/>
    </xf>
    <xf numFmtId="0" fontId="7" fillId="4" borderId="2" xfId="0" applyFont="1" applyFill="1" applyBorder="1" applyAlignment="1">
      <alignment horizontal="justify" vertical="center"/>
    </xf>
    <xf numFmtId="0" fontId="7" fillId="4" borderId="2" xfId="0" applyFont="1" applyFill="1" applyBorder="1" applyAlignment="1">
      <alignment vertical="center" wrapText="1"/>
    </xf>
    <xf numFmtId="0" fontId="4" fillId="4" borderId="2" xfId="0" applyFont="1" applyFill="1" applyBorder="1" applyAlignment="1">
      <alignment horizontal="center" vertical="center"/>
    </xf>
    <xf numFmtId="4" fontId="4" fillId="4" borderId="2" xfId="1" applyNumberFormat="1" applyFont="1" applyFill="1" applyBorder="1" applyAlignment="1">
      <alignment horizontal="center" vertical="center"/>
    </xf>
    <xf numFmtId="0" fontId="6" fillId="3" borderId="2" xfId="0" applyFont="1" applyFill="1" applyBorder="1" applyAlignment="1">
      <alignment vertical="center" wrapText="1"/>
    </xf>
    <xf numFmtId="0" fontId="6" fillId="3" borderId="2" xfId="0" applyFont="1" applyFill="1" applyBorder="1" applyAlignment="1">
      <alignment horizontal="center" vertical="center"/>
    </xf>
    <xf numFmtId="4" fontId="7" fillId="3" borderId="2" xfId="0" applyNumberFormat="1" applyFont="1" applyFill="1" applyBorder="1" applyAlignment="1">
      <alignment horizontal="center" vertical="center"/>
    </xf>
    <xf numFmtId="0" fontId="5" fillId="4" borderId="2" xfId="0" applyFont="1" applyFill="1" applyBorder="1" applyAlignment="1">
      <alignment horizontal="center" vertical="center"/>
    </xf>
    <xf numFmtId="4" fontId="5" fillId="4" borderId="2" xfId="0" applyNumberFormat="1" applyFont="1" applyFill="1" applyBorder="1" applyAlignment="1">
      <alignment horizontal="center" vertical="center"/>
    </xf>
    <xf numFmtId="4" fontId="6" fillId="3" borderId="2" xfId="1" applyNumberFormat="1" applyFont="1" applyFill="1" applyBorder="1" applyAlignment="1">
      <alignment horizontal="center" vertical="center"/>
    </xf>
    <xf numFmtId="0" fontId="4" fillId="0" borderId="0" xfId="0" applyFont="1" applyAlignment="1">
      <alignment wrapText="1"/>
    </xf>
    <xf numFmtId="0" fontId="2" fillId="3" borderId="2" xfId="0" applyFont="1" applyFill="1" applyBorder="1" applyAlignment="1">
      <alignment horizontal="center" vertical="center"/>
    </xf>
    <xf numFmtId="4" fontId="2" fillId="3" borderId="2" xfId="1" applyNumberFormat="1" applyFont="1" applyFill="1" applyBorder="1" applyAlignment="1">
      <alignment horizontal="center" vertical="center"/>
    </xf>
    <xf numFmtId="4" fontId="2" fillId="3" borderId="2" xfId="0" applyNumberFormat="1" applyFont="1" applyFill="1" applyBorder="1" applyAlignment="1">
      <alignment horizontal="center" vertical="center"/>
    </xf>
    <xf numFmtId="0" fontId="6" fillId="4"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2" fillId="4" borderId="2" xfId="0" applyFont="1" applyFill="1" applyBorder="1" applyAlignment="1">
      <alignment horizontal="center" vertical="center"/>
    </xf>
    <xf numFmtId="4" fontId="2" fillId="4" borderId="2" xfId="1" applyNumberFormat="1" applyFont="1" applyFill="1" applyBorder="1" applyAlignment="1">
      <alignment horizontal="center" vertical="center"/>
    </xf>
    <xf numFmtId="0" fontId="7" fillId="0" borderId="2" xfId="0" applyFont="1" applyBorder="1" applyAlignment="1">
      <alignment horizontal="left" vertical="center" wrapText="1"/>
    </xf>
    <xf numFmtId="0" fontId="7" fillId="0" borderId="0" xfId="0" applyFont="1" applyAlignment="1">
      <alignment horizontal="justify" vertical="center"/>
    </xf>
    <xf numFmtId="0" fontId="4" fillId="4" borderId="2" xfId="0" applyFont="1" applyFill="1" applyBorder="1" applyAlignment="1">
      <alignment horizontal="center" vertical="center" wrapText="1"/>
    </xf>
    <xf numFmtId="4" fontId="4" fillId="4" borderId="2" xfId="0" applyNumberFormat="1"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vertical="center"/>
    </xf>
    <xf numFmtId="0" fontId="3" fillId="0" borderId="2" xfId="0" applyFont="1" applyBorder="1" applyAlignment="1">
      <alignment vertical="center" wrapText="1"/>
    </xf>
    <xf numFmtId="0" fontId="7"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4" borderId="2" xfId="0" applyFont="1" applyFill="1" applyBorder="1" applyAlignment="1">
      <alignment horizontal="center" vertical="center"/>
    </xf>
    <xf numFmtId="0" fontId="3" fillId="0" borderId="2" xfId="0" applyFont="1" applyBorder="1" applyAlignment="1">
      <alignment horizontal="center" vertical="center"/>
    </xf>
    <xf numFmtId="0" fontId="4" fillId="3" borderId="2" xfId="0" applyFont="1" applyFill="1" applyBorder="1" applyAlignment="1">
      <alignment horizontal="center" vertical="center"/>
    </xf>
    <xf numFmtId="0" fontId="7" fillId="4" borderId="2" xfId="0" applyFont="1" applyFill="1" applyBorder="1" applyAlignment="1">
      <alignment horizontal="center" vertical="center"/>
    </xf>
    <xf numFmtId="0" fontId="3" fillId="3" borderId="2" xfId="0" applyFont="1" applyFill="1" applyBorder="1" applyAlignment="1">
      <alignment horizontal="center" vertical="center"/>
    </xf>
    <xf numFmtId="4" fontId="3" fillId="4" borderId="2" xfId="1" applyNumberFormat="1" applyFont="1" applyFill="1" applyBorder="1" applyAlignment="1">
      <alignment horizontal="center" vertical="center"/>
    </xf>
    <xf numFmtId="4" fontId="7" fillId="4" borderId="2" xfId="1" applyNumberFormat="1" applyFont="1" applyFill="1" applyBorder="1" applyAlignment="1">
      <alignment horizontal="center" vertical="center"/>
    </xf>
    <xf numFmtId="4" fontId="7" fillId="4" borderId="2" xfId="0" applyNumberFormat="1" applyFont="1" applyFill="1" applyBorder="1" applyAlignment="1">
      <alignment horizontal="center" vertical="center"/>
    </xf>
    <xf numFmtId="4" fontId="3" fillId="3" borderId="2" xfId="0" applyNumberFormat="1" applyFont="1" applyFill="1" applyBorder="1" applyAlignment="1">
      <alignment horizontal="center" vertical="center"/>
    </xf>
    <xf numFmtId="4" fontId="3" fillId="0" borderId="2" xfId="0" applyNumberFormat="1" applyFont="1" applyBorder="1" applyAlignment="1">
      <alignment horizontal="center" vertical="center"/>
    </xf>
    <xf numFmtId="4" fontId="4" fillId="3" borderId="2" xfId="0" applyNumberFormat="1" applyFont="1" applyFill="1" applyBorder="1" applyAlignment="1">
      <alignment horizontal="center" vertical="center"/>
    </xf>
    <xf numFmtId="4" fontId="5" fillId="3" borderId="2" xfId="0" applyNumberFormat="1" applyFont="1" applyFill="1" applyBorder="1" applyAlignment="1">
      <alignment horizontal="center" vertical="center"/>
    </xf>
    <xf numFmtId="4" fontId="6" fillId="3" borderId="2" xfId="0" applyNumberFormat="1" applyFont="1" applyFill="1" applyBorder="1" applyAlignment="1">
      <alignment horizontal="center" vertical="center"/>
    </xf>
    <xf numFmtId="4" fontId="3" fillId="4" borderId="2" xfId="0" applyNumberFormat="1" applyFont="1" applyFill="1" applyBorder="1" applyAlignment="1">
      <alignment horizontal="center" vertical="center"/>
    </xf>
    <xf numFmtId="0" fontId="3" fillId="4" borderId="5" xfId="0" applyFont="1" applyFill="1" applyBorder="1" applyAlignment="1">
      <alignment horizontal="center" vertical="center"/>
    </xf>
    <xf numFmtId="0" fontId="4" fillId="4" borderId="3" xfId="0" applyFont="1" applyFill="1" applyBorder="1" applyAlignment="1">
      <alignment horizontal="left" vertical="center" wrapText="1"/>
    </xf>
    <xf numFmtId="0" fontId="4" fillId="4" borderId="5" xfId="0" applyFont="1" applyFill="1" applyBorder="1" applyAlignment="1">
      <alignment horizontal="left" vertical="center" wrapText="1"/>
    </xf>
    <xf numFmtId="165" fontId="3" fillId="4" borderId="2" xfId="1" applyNumberFormat="1" applyFont="1" applyFill="1" applyBorder="1" applyAlignment="1">
      <alignment horizontal="center" vertical="center"/>
    </xf>
    <xf numFmtId="0" fontId="4" fillId="0" borderId="2" xfId="0" applyFont="1" applyBorder="1" applyAlignment="1">
      <alignment horizontal="left" vertical="center" wrapText="1"/>
    </xf>
    <xf numFmtId="4" fontId="7" fillId="0" borderId="2" xfId="0" applyNumberFormat="1" applyFont="1" applyBorder="1" applyAlignment="1">
      <alignment horizontal="center" vertical="center"/>
    </xf>
    <xf numFmtId="0" fontId="7" fillId="0" borderId="2" xfId="0" applyFont="1" applyBorder="1" applyAlignment="1">
      <alignment horizontal="center" vertical="center"/>
    </xf>
    <xf numFmtId="165" fontId="3" fillId="0" borderId="2" xfId="1" applyNumberFormat="1" applyFont="1" applyFill="1" applyBorder="1" applyAlignment="1">
      <alignment horizontal="center" vertical="center"/>
    </xf>
    <xf numFmtId="0" fontId="2" fillId="4" borderId="3" xfId="0" applyFont="1" applyFill="1" applyBorder="1" applyAlignment="1">
      <alignment horizontal="center" vertical="center" wrapText="1"/>
    </xf>
    <xf numFmtId="4" fontId="7" fillId="4" borderId="6" xfId="1"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0" fontId="7" fillId="0" borderId="5" xfId="0" applyFont="1" applyBorder="1" applyAlignment="1">
      <alignment vertical="center" wrapText="1"/>
    </xf>
    <xf numFmtId="0" fontId="4" fillId="5" borderId="2" xfId="0" applyFont="1" applyFill="1" applyBorder="1" applyAlignment="1">
      <alignment horizontal="center" vertical="center"/>
    </xf>
    <xf numFmtId="4" fontId="4" fillId="5" borderId="2" xfId="1" applyNumberFormat="1" applyFont="1" applyFill="1" applyBorder="1" applyAlignment="1">
      <alignment horizontal="center" vertical="center"/>
    </xf>
    <xf numFmtId="4" fontId="5" fillId="5" borderId="2" xfId="0" applyNumberFormat="1" applyFont="1" applyFill="1" applyBorder="1" applyAlignment="1">
      <alignment horizontal="center" vertical="center"/>
    </xf>
    <xf numFmtId="4" fontId="4" fillId="5" borderId="2" xfId="0" applyNumberFormat="1" applyFont="1" applyFill="1" applyBorder="1" applyAlignment="1">
      <alignment horizontal="center" vertical="center"/>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4" fontId="7" fillId="0" borderId="2" xfId="1" applyNumberFormat="1" applyFont="1" applyFill="1" applyBorder="1" applyAlignment="1">
      <alignment horizontal="center" vertical="center"/>
    </xf>
    <xf numFmtId="0" fontId="3" fillId="0" borderId="0" xfId="0" applyFont="1" applyAlignment="1">
      <alignment wrapText="1"/>
    </xf>
    <xf numFmtId="4" fontId="4" fillId="4" borderId="3" xfId="0" applyNumberFormat="1" applyFont="1" applyFill="1" applyBorder="1" applyAlignment="1">
      <alignment vertical="center"/>
    </xf>
    <xf numFmtId="4" fontId="4" fillId="4" borderId="5" xfId="0" applyNumberFormat="1" applyFont="1" applyFill="1" applyBorder="1" applyAlignment="1">
      <alignment vertical="center"/>
    </xf>
    <xf numFmtId="4" fontId="4" fillId="4" borderId="2" xfId="0" applyNumberFormat="1" applyFont="1" applyFill="1" applyBorder="1" applyAlignment="1">
      <alignment vertical="center"/>
    </xf>
    <xf numFmtId="0" fontId="2" fillId="4" borderId="3" xfId="0" applyFont="1" applyFill="1" applyBorder="1" applyAlignment="1">
      <alignment horizontal="center" vertical="center"/>
    </xf>
    <xf numFmtId="4" fontId="4" fillId="4" borderId="5" xfId="0" applyNumberFormat="1" applyFont="1" applyFill="1" applyBorder="1" applyAlignment="1">
      <alignment horizontal="center" vertical="center"/>
    </xf>
    <xf numFmtId="0" fontId="3" fillId="0" borderId="2" xfId="0" applyFont="1" applyBorder="1" applyAlignment="1">
      <alignment wrapText="1"/>
    </xf>
    <xf numFmtId="0" fontId="2" fillId="4" borderId="2" xfId="0" applyFont="1" applyFill="1" applyBorder="1" applyAlignment="1">
      <alignment vertical="center" wrapText="1"/>
    </xf>
    <xf numFmtId="0" fontId="0" fillId="0" borderId="2" xfId="0" applyBorder="1" applyAlignment="1">
      <alignment wrapText="1"/>
    </xf>
    <xf numFmtId="0" fontId="6" fillId="4" borderId="2" xfId="0" applyFont="1" applyFill="1" applyBorder="1" applyAlignment="1">
      <alignment horizontal="center" vertical="center"/>
    </xf>
    <xf numFmtId="0" fontId="3" fillId="4" borderId="2" xfId="0" applyFont="1" applyFill="1" applyBorder="1" applyAlignment="1">
      <alignment horizontal="left" vertical="center" wrapText="1"/>
    </xf>
    <xf numFmtId="0" fontId="2" fillId="0" borderId="0" xfId="0" applyFont="1" applyAlignment="1">
      <alignment vertical="center"/>
    </xf>
    <xf numFmtId="0" fontId="2" fillId="3" borderId="2" xfId="0" applyFont="1" applyFill="1" applyBorder="1" applyAlignment="1">
      <alignment wrapText="1"/>
    </xf>
    <xf numFmtId="0" fontId="3" fillId="4" borderId="2" xfId="0" applyFont="1" applyFill="1" applyBorder="1" applyAlignment="1">
      <alignment wrapText="1"/>
    </xf>
    <xf numFmtId="0" fontId="3" fillId="0" borderId="2" xfId="0" applyFont="1" applyBorder="1" applyAlignment="1">
      <alignment vertical="center"/>
    </xf>
    <xf numFmtId="0" fontId="2" fillId="0" borderId="2" xfId="0" applyFont="1" applyBorder="1" applyAlignment="1">
      <alignment horizontal="center" vertical="center"/>
    </xf>
    <xf numFmtId="0" fontId="4" fillId="3" borderId="2" xfId="0" applyFont="1" applyFill="1" applyBorder="1" applyAlignment="1">
      <alignment wrapText="1"/>
    </xf>
    <xf numFmtId="0" fontId="3" fillId="4" borderId="2" xfId="0" applyFont="1" applyFill="1" applyBorder="1" applyAlignment="1">
      <alignment horizontal="left" wrapText="1"/>
    </xf>
    <xf numFmtId="0" fontId="3" fillId="0" borderId="2" xfId="0" applyFont="1" applyBorder="1" applyAlignment="1">
      <alignment horizontal="left" wrapText="1"/>
    </xf>
    <xf numFmtId="0" fontId="5" fillId="3" borderId="2" xfId="0" applyFont="1" applyFill="1" applyBorder="1" applyAlignment="1">
      <alignment horizontal="center" vertical="center"/>
    </xf>
    <xf numFmtId="0" fontId="2" fillId="6" borderId="2" xfId="0" applyFont="1" applyFill="1" applyBorder="1" applyAlignment="1">
      <alignment horizontal="center" vertical="center"/>
    </xf>
    <xf numFmtId="0" fontId="10" fillId="0" borderId="0" xfId="0" applyFont="1" applyAlignment="1">
      <alignment wrapText="1"/>
    </xf>
    <xf numFmtId="0" fontId="6" fillId="3" borderId="2" xfId="0" applyFont="1" applyFill="1" applyBorder="1" applyAlignment="1">
      <alignment wrapText="1"/>
    </xf>
    <xf numFmtId="0" fontId="6" fillId="0" borderId="2" xfId="0" applyFont="1" applyBorder="1" applyAlignment="1">
      <alignment horizontal="center" vertical="center"/>
    </xf>
    <xf numFmtId="0" fontId="6" fillId="3" borderId="5" xfId="0" applyFont="1" applyFill="1" applyBorder="1" applyAlignment="1">
      <alignment horizontal="center" vertical="center" wrapText="1"/>
    </xf>
    <xf numFmtId="4" fontId="4" fillId="0" borderId="2"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xf numFmtId="0" fontId="8" fillId="0" borderId="2" xfId="0" applyFont="1" applyBorder="1" applyAlignment="1">
      <alignment horizontal="center" vertical="center"/>
    </xf>
    <xf numFmtId="0" fontId="8" fillId="0" borderId="2" xfId="0" applyFont="1" applyBorder="1"/>
    <xf numFmtId="0" fontId="8" fillId="0" borderId="2" xfId="0" applyFont="1" applyBorder="1" applyAlignment="1">
      <alignment horizontal="center" wrapText="1"/>
    </xf>
    <xf numFmtId="166" fontId="0" fillId="0" borderId="2" xfId="0" applyNumberFormat="1" applyBorder="1" applyAlignment="1">
      <alignment horizontal="center" vertical="center"/>
    </xf>
    <xf numFmtId="166" fontId="8" fillId="0" borderId="2" xfId="0" applyNumberFormat="1" applyFont="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4" fillId="3" borderId="3" xfId="0" applyFont="1" applyFill="1" applyBorder="1" applyAlignment="1">
      <alignment horizontal="left" wrapText="1"/>
    </xf>
    <xf numFmtId="0" fontId="4" fillId="3" borderId="5" xfId="0" applyFont="1" applyFill="1" applyBorder="1" applyAlignment="1">
      <alignment horizontal="left"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5" xfId="0" applyFont="1" applyFill="1" applyBorder="1" applyAlignment="1">
      <alignment horizontal="left" vertical="center" wrapText="1"/>
    </xf>
    <xf numFmtId="0" fontId="2" fillId="6" borderId="3" xfId="0" applyFont="1" applyFill="1" applyBorder="1" applyAlignment="1">
      <alignment horizontal="left"/>
    </xf>
    <xf numFmtId="0" fontId="2" fillId="6" borderId="4" xfId="0" applyFont="1" applyFill="1" applyBorder="1" applyAlignment="1">
      <alignment horizontal="left"/>
    </xf>
    <xf numFmtId="0" fontId="2" fillId="6" borderId="5" xfId="0" applyFont="1" applyFill="1" applyBorder="1" applyAlignment="1">
      <alignment horizontal="left"/>
    </xf>
    <xf numFmtId="0" fontId="4" fillId="4" borderId="3" xfId="0" applyFont="1" applyFill="1" applyBorder="1" applyAlignment="1">
      <alignment horizontal="left" vertical="center" wrapText="1"/>
    </xf>
    <xf numFmtId="0" fontId="4" fillId="4" borderId="5" xfId="0" applyFont="1" applyFill="1" applyBorder="1" applyAlignment="1">
      <alignment horizontal="left" vertic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4" fillId="4" borderId="3" xfId="0" applyFont="1" applyFill="1" applyBorder="1" applyAlignment="1">
      <alignment horizontal="left" vertical="center"/>
    </xf>
    <xf numFmtId="0" fontId="4" fillId="4" borderId="5" xfId="0" applyFont="1" applyFill="1" applyBorder="1" applyAlignment="1">
      <alignment horizontal="left" vertic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4" fontId="2" fillId="2" borderId="2" xfId="0" applyNumberFormat="1" applyFont="1" applyFill="1" applyBorder="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1E3D6-9029-4E49-8893-37964285DC02}">
  <dimension ref="A3:F9"/>
  <sheetViews>
    <sheetView workbookViewId="0">
      <selection activeCell="E4" sqref="E4:F7"/>
    </sheetView>
  </sheetViews>
  <sheetFormatPr defaultColWidth="11.42578125" defaultRowHeight="14.45"/>
  <cols>
    <col min="1" max="1" width="4.7109375" style="105" customWidth="1"/>
    <col min="2" max="2" width="56.42578125" customWidth="1"/>
    <col min="3" max="3" width="7.28515625" customWidth="1"/>
    <col min="4" max="4" width="8.28515625" customWidth="1"/>
    <col min="5" max="5" width="11" customWidth="1"/>
  </cols>
  <sheetData>
    <row r="3" spans="1:6">
      <c r="A3" s="108" t="s">
        <v>0</v>
      </c>
      <c r="B3" s="109" t="s">
        <v>1</v>
      </c>
      <c r="C3" s="108" t="s">
        <v>2</v>
      </c>
      <c r="D3" s="108" t="s">
        <v>3</v>
      </c>
      <c r="E3" s="108" t="s">
        <v>4</v>
      </c>
      <c r="F3" s="108" t="s">
        <v>4</v>
      </c>
    </row>
    <row r="4" spans="1:6" ht="43.15">
      <c r="A4" s="106">
        <v>1</v>
      </c>
      <c r="B4" s="86" t="s">
        <v>5</v>
      </c>
      <c r="C4" s="106" t="s">
        <v>6</v>
      </c>
      <c r="D4" s="106">
        <v>1</v>
      </c>
      <c r="E4" s="111"/>
      <c r="F4" s="111"/>
    </row>
    <row r="5" spans="1:6" ht="43.15">
      <c r="A5" s="106">
        <v>2</v>
      </c>
      <c r="B5" s="86" t="s">
        <v>7</v>
      </c>
      <c r="C5" s="106" t="s">
        <v>6</v>
      </c>
      <c r="D5" s="106">
        <v>1</v>
      </c>
      <c r="E5" s="111"/>
      <c r="F5" s="111"/>
    </row>
    <row r="6" spans="1:6" ht="43.15">
      <c r="A6" s="106">
        <v>3</v>
      </c>
      <c r="B6" s="86" t="s">
        <v>8</v>
      </c>
      <c r="C6" s="106" t="s">
        <v>6</v>
      </c>
      <c r="D6" s="106">
        <v>1</v>
      </c>
      <c r="E6" s="111"/>
      <c r="F6" s="111"/>
    </row>
    <row r="7" spans="1:6" ht="57.6">
      <c r="A7" s="106">
        <v>4</v>
      </c>
      <c r="B7" s="86" t="s">
        <v>9</v>
      </c>
      <c r="C7" s="106" t="s">
        <v>6</v>
      </c>
      <c r="D7" s="106">
        <v>1</v>
      </c>
      <c r="E7" s="111"/>
      <c r="F7" s="111"/>
    </row>
    <row r="8" spans="1:6">
      <c r="A8" s="106"/>
      <c r="B8" s="107"/>
      <c r="C8" s="106"/>
      <c r="D8" s="106"/>
      <c r="E8" s="111"/>
      <c r="F8" s="111"/>
    </row>
    <row r="9" spans="1:6">
      <c r="A9" s="108"/>
      <c r="B9" s="110" t="s">
        <v>10</v>
      </c>
      <c r="C9" s="108"/>
      <c r="D9" s="108"/>
      <c r="E9" s="112"/>
      <c r="F9" s="112">
        <f>SUM(F4:F8)</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D84A1-FCED-4B3C-9872-5F00AFA48E38}">
  <dimension ref="A1:J77"/>
  <sheetViews>
    <sheetView topLeftCell="A60" workbookViewId="0">
      <selection activeCell="M69" sqref="M69"/>
    </sheetView>
  </sheetViews>
  <sheetFormatPr defaultColWidth="12.42578125" defaultRowHeight="14.45"/>
  <cols>
    <col min="1" max="1" width="13.7109375" style="38" customWidth="1"/>
    <col min="2" max="2" width="49.5703125" style="42" customWidth="1"/>
    <col min="3" max="3" width="11" style="43" customWidth="1"/>
    <col min="4" max="4" width="11.5703125" style="43" customWidth="1"/>
    <col min="5" max="5" width="12.28515625" style="43" customWidth="1"/>
    <col min="6" max="6" width="14" style="43" customWidth="1"/>
    <col min="7" max="16384" width="12.42578125" style="1"/>
  </cols>
  <sheetData>
    <row r="1" spans="1:6">
      <c r="A1" s="143" t="s">
        <v>11</v>
      </c>
      <c r="B1" s="144"/>
      <c r="C1" s="144"/>
      <c r="D1" s="144"/>
      <c r="E1" s="144"/>
      <c r="F1" s="144"/>
    </row>
    <row r="2" spans="1:6">
      <c r="A2" s="143"/>
      <c r="B2" s="144"/>
      <c r="C2" s="144"/>
      <c r="D2" s="144"/>
      <c r="E2" s="144"/>
      <c r="F2" s="144"/>
    </row>
    <row r="3" spans="1:6">
      <c r="B3" s="39"/>
    </row>
    <row r="4" spans="1:6">
      <c r="A4" s="115" t="s">
        <v>12</v>
      </c>
      <c r="B4" s="116" t="s">
        <v>13</v>
      </c>
      <c r="C4" s="115" t="s">
        <v>14</v>
      </c>
      <c r="D4" s="115" t="s">
        <v>15</v>
      </c>
      <c r="E4" s="145" t="s">
        <v>16</v>
      </c>
      <c r="F4" s="145" t="s">
        <v>17</v>
      </c>
    </row>
    <row r="5" spans="1:6">
      <c r="A5" s="115"/>
      <c r="B5" s="116"/>
      <c r="C5" s="115"/>
      <c r="D5" s="115"/>
      <c r="E5" s="145"/>
      <c r="F5" s="145"/>
    </row>
    <row r="6" spans="1:6" ht="14.45" customHeight="1">
      <c r="A6" s="2">
        <v>100</v>
      </c>
      <c r="B6" s="119" t="s">
        <v>18</v>
      </c>
      <c r="C6" s="120"/>
      <c r="D6" s="120"/>
      <c r="E6" s="120"/>
      <c r="F6" s="121"/>
    </row>
    <row r="7" spans="1:6">
      <c r="A7" s="27" t="s">
        <v>19</v>
      </c>
      <c r="B7" s="6" t="s">
        <v>20</v>
      </c>
      <c r="C7" s="27"/>
      <c r="D7" s="48"/>
      <c r="E7" s="52"/>
      <c r="F7" s="52"/>
    </row>
    <row r="8" spans="1:6">
      <c r="A8" s="32" t="s">
        <v>21</v>
      </c>
      <c r="B8" s="14" t="s">
        <v>22</v>
      </c>
      <c r="C8" s="44" t="s">
        <v>23</v>
      </c>
      <c r="D8" s="45">
        <v>1</v>
      </c>
      <c r="E8" s="53"/>
      <c r="F8" s="53">
        <f>D8*E8</f>
        <v>0</v>
      </c>
    </row>
    <row r="9" spans="1:6">
      <c r="A9" s="32" t="s">
        <v>24</v>
      </c>
      <c r="B9" s="40" t="s">
        <v>25</v>
      </c>
      <c r="C9" s="45" t="s">
        <v>26</v>
      </c>
      <c r="D9" s="45">
        <v>50</v>
      </c>
      <c r="E9" s="53"/>
      <c r="F9" s="53">
        <f t="shared" ref="F9:F10" si="0">D9*E9</f>
        <v>0</v>
      </c>
    </row>
    <row r="10" spans="1:6">
      <c r="A10" s="32" t="s">
        <v>27</v>
      </c>
      <c r="B10" s="40" t="s">
        <v>28</v>
      </c>
      <c r="C10" s="45" t="s">
        <v>26</v>
      </c>
      <c r="D10" s="45">
        <v>24</v>
      </c>
      <c r="E10" s="53"/>
      <c r="F10" s="53">
        <f t="shared" si="0"/>
        <v>0</v>
      </c>
    </row>
    <row r="11" spans="1:6" s="4" customFormat="1" ht="14.45" customHeight="1">
      <c r="A11" s="117" t="s">
        <v>29</v>
      </c>
      <c r="B11" s="118"/>
      <c r="C11" s="46"/>
      <c r="D11" s="46"/>
      <c r="E11" s="54"/>
      <c r="F11" s="54">
        <f>SUM(F8:F10)</f>
        <v>0</v>
      </c>
    </row>
    <row r="12" spans="1:6" s="10" customFormat="1">
      <c r="A12" s="2">
        <v>200</v>
      </c>
      <c r="B12" s="129" t="s">
        <v>30</v>
      </c>
      <c r="C12" s="130"/>
      <c r="D12" s="130"/>
      <c r="E12" s="130"/>
      <c r="F12" s="131"/>
    </row>
    <row r="13" spans="1:6" s="10" customFormat="1">
      <c r="A13" s="2" t="s">
        <v>31</v>
      </c>
      <c r="B13" s="119" t="s">
        <v>32</v>
      </c>
      <c r="C13" s="120"/>
      <c r="D13" s="120"/>
      <c r="E13" s="120"/>
      <c r="F13" s="121"/>
    </row>
    <row r="14" spans="1:6" s="10" customFormat="1" ht="28.9">
      <c r="A14" s="13" t="s">
        <v>33</v>
      </c>
      <c r="B14" s="14" t="s">
        <v>34</v>
      </c>
      <c r="C14" s="44" t="s">
        <v>35</v>
      </c>
      <c r="D14" s="49">
        <f>ROUNDUP(0.3*0.85*11.56,2)</f>
        <v>2.9499999999999997</v>
      </c>
      <c r="E14" s="51"/>
      <c r="F14" s="51">
        <f>D14*E14</f>
        <v>0</v>
      </c>
    </row>
    <row r="15" spans="1:6" s="10" customFormat="1">
      <c r="A15" s="13" t="s">
        <v>36</v>
      </c>
      <c r="B15" s="14" t="s">
        <v>37</v>
      </c>
      <c r="C15" s="44" t="s">
        <v>35</v>
      </c>
      <c r="D15" s="61">
        <f>ROUNDUP(3.29*4.5*2.5,2)</f>
        <v>37.019999999999996</v>
      </c>
      <c r="E15" s="51"/>
      <c r="F15" s="51">
        <f t="shared" ref="F15:F31" si="1">D15*E15</f>
        <v>0</v>
      </c>
    </row>
    <row r="16" spans="1:6" s="10" customFormat="1" ht="39.6" customHeight="1">
      <c r="A16" s="13" t="s">
        <v>38</v>
      </c>
      <c r="B16" s="14" t="s">
        <v>39</v>
      </c>
      <c r="C16" s="44" t="s">
        <v>35</v>
      </c>
      <c r="D16" s="49">
        <f>ROUNDUP(0.3*0.05*11.56,2)</f>
        <v>0.18000000000000002</v>
      </c>
      <c r="E16" s="51"/>
      <c r="F16" s="51">
        <f t="shared" si="1"/>
        <v>0</v>
      </c>
    </row>
    <row r="17" spans="1:6" s="10" customFormat="1" ht="43.15">
      <c r="A17" s="13" t="s">
        <v>40</v>
      </c>
      <c r="B17" s="14" t="s">
        <v>41</v>
      </c>
      <c r="C17" s="44" t="s">
        <v>35</v>
      </c>
      <c r="D17" s="61">
        <f>ROUNDUP((((3.29+4.5)*2)+3.29)*0.5*0.05,2)</f>
        <v>0.48</v>
      </c>
      <c r="E17" s="51"/>
      <c r="F17" s="51">
        <f t="shared" si="1"/>
        <v>0</v>
      </c>
    </row>
    <row r="18" spans="1:6" s="10" customFormat="1" ht="28.9">
      <c r="A18" s="13" t="s">
        <v>42</v>
      </c>
      <c r="B18" s="15" t="s">
        <v>43</v>
      </c>
      <c r="C18" s="44" t="s">
        <v>44</v>
      </c>
      <c r="D18" s="49">
        <f>ROUNDUP(0.3*1.2*11.56,2)</f>
        <v>4.17</v>
      </c>
      <c r="E18" s="51"/>
      <c r="F18" s="51">
        <f t="shared" si="1"/>
        <v>0</v>
      </c>
    </row>
    <row r="19" spans="1:6" s="10" customFormat="1" ht="28.9">
      <c r="A19" s="13" t="s">
        <v>45</v>
      </c>
      <c r="B19" s="15" t="s">
        <v>46</v>
      </c>
      <c r="C19" s="44" t="s">
        <v>44</v>
      </c>
      <c r="D19" s="61">
        <f>ROUNDUP((((3.29+4.5)*2)+3.29)*0.5*0.5,2)</f>
        <v>4.72</v>
      </c>
      <c r="E19" s="51"/>
      <c r="F19" s="51">
        <f t="shared" si="1"/>
        <v>0</v>
      </c>
    </row>
    <row r="20" spans="1:6" s="10" customFormat="1" ht="43.15">
      <c r="A20" s="13" t="s">
        <v>47</v>
      </c>
      <c r="B20" s="14" t="s">
        <v>48</v>
      </c>
      <c r="C20" s="44" t="s">
        <v>35</v>
      </c>
      <c r="D20" s="49">
        <f>3*0.3*0.3*0.8</f>
        <v>0.21599999999999997</v>
      </c>
      <c r="E20" s="51"/>
      <c r="F20" s="51">
        <f t="shared" si="1"/>
        <v>0</v>
      </c>
    </row>
    <row r="21" spans="1:6" s="10" customFormat="1" ht="43.15">
      <c r="A21" s="13" t="s">
        <v>49</v>
      </c>
      <c r="B21" s="14" t="s">
        <v>50</v>
      </c>
      <c r="C21" s="44" t="s">
        <v>35</v>
      </c>
      <c r="D21" s="49">
        <f>6*0.5*0.5*0.5</f>
        <v>0.75</v>
      </c>
      <c r="E21" s="51"/>
      <c r="F21" s="51">
        <f t="shared" si="1"/>
        <v>0</v>
      </c>
    </row>
    <row r="22" spans="1:6" s="10" customFormat="1" ht="28.9">
      <c r="A22" s="13" t="s">
        <v>51</v>
      </c>
      <c r="B22" s="15" t="s">
        <v>52</v>
      </c>
      <c r="C22" s="44" t="s">
        <v>35</v>
      </c>
      <c r="D22" s="61">
        <f>ROUNDUP((((3.29+4.5)*2)+3.29)*0.3*2.3,2)</f>
        <v>13.03</v>
      </c>
      <c r="E22" s="51"/>
      <c r="F22" s="51">
        <f t="shared" si="1"/>
        <v>0</v>
      </c>
    </row>
    <row r="23" spans="1:6" s="10" customFormat="1" ht="43.15">
      <c r="A23" s="13" t="s">
        <v>53</v>
      </c>
      <c r="B23" s="14" t="s">
        <v>54</v>
      </c>
      <c r="C23" s="44" t="s">
        <v>35</v>
      </c>
      <c r="D23" s="49">
        <f>6*0.5*0.5*2.5</f>
        <v>3.75</v>
      </c>
      <c r="E23" s="51"/>
      <c r="F23" s="51">
        <f t="shared" si="1"/>
        <v>0</v>
      </c>
    </row>
    <row r="24" spans="1:6" s="10" customFormat="1" ht="43.15">
      <c r="A24" s="13" t="s">
        <v>55</v>
      </c>
      <c r="B24" s="16" t="s">
        <v>56</v>
      </c>
      <c r="C24" s="47" t="s">
        <v>35</v>
      </c>
      <c r="D24" s="49">
        <f>ROUNDUP(0.3*0.08*11.56,2)</f>
        <v>0.28000000000000003</v>
      </c>
      <c r="E24" s="51"/>
      <c r="F24" s="51">
        <f t="shared" si="1"/>
        <v>0</v>
      </c>
    </row>
    <row r="25" spans="1:6" s="10" customFormat="1" ht="28.9">
      <c r="A25" s="13" t="s">
        <v>57</v>
      </c>
      <c r="B25" s="16" t="s">
        <v>58</v>
      </c>
      <c r="C25" s="47" t="s">
        <v>35</v>
      </c>
      <c r="D25" s="61">
        <f>ROUNDUP((((3.29+4.5)*2)+3.29)*0.3*0.2,2)</f>
        <v>1.1399999999999999</v>
      </c>
      <c r="E25" s="51"/>
      <c r="F25" s="51">
        <f t="shared" si="1"/>
        <v>0</v>
      </c>
    </row>
    <row r="26" spans="1:6" s="10" customFormat="1">
      <c r="A26" s="13" t="s">
        <v>59</v>
      </c>
      <c r="B26" s="15" t="s">
        <v>60</v>
      </c>
      <c r="C26" s="47" t="s">
        <v>35</v>
      </c>
      <c r="D26" s="50">
        <f>((2.5*2)+(1.6*2.5))*0.4</f>
        <v>3.6</v>
      </c>
      <c r="E26" s="51"/>
      <c r="F26" s="51">
        <f t="shared" si="1"/>
        <v>0</v>
      </c>
    </row>
    <row r="27" spans="1:6" s="10" customFormat="1" ht="43.15">
      <c r="A27" s="13" t="s">
        <v>61</v>
      </c>
      <c r="B27" s="15" t="s">
        <v>62</v>
      </c>
      <c r="C27" s="64" t="s">
        <v>35</v>
      </c>
      <c r="D27" s="65">
        <f>ROUNDUP(3.29*4.5*0.12,2)</f>
        <v>1.78</v>
      </c>
      <c r="E27" s="63"/>
      <c r="F27" s="63">
        <f t="shared" si="1"/>
        <v>0</v>
      </c>
    </row>
    <row r="28" spans="1:6" s="8" customFormat="1" ht="14.45" customHeight="1">
      <c r="A28" s="13" t="s">
        <v>63</v>
      </c>
      <c r="B28" s="17" t="s">
        <v>64</v>
      </c>
      <c r="C28" s="47" t="s">
        <v>35</v>
      </c>
      <c r="D28" s="50">
        <f>((2.5*2)+(1.6*2.5))*0.08</f>
        <v>0.72</v>
      </c>
      <c r="E28" s="51"/>
      <c r="F28" s="51">
        <f t="shared" si="1"/>
        <v>0</v>
      </c>
    </row>
    <row r="29" spans="1:6" s="10" customFormat="1" ht="28.9">
      <c r="A29" s="13" t="s">
        <v>65</v>
      </c>
      <c r="B29" s="14" t="s">
        <v>66</v>
      </c>
      <c r="C29" s="47" t="s">
        <v>35</v>
      </c>
      <c r="D29" s="67">
        <f>18.36*0.15*0.8</f>
        <v>2.2032000000000003</v>
      </c>
      <c r="E29" s="68"/>
      <c r="F29" s="51">
        <f t="shared" si="1"/>
        <v>0</v>
      </c>
    </row>
    <row r="30" spans="1:6" s="10" customFormat="1" ht="28.9">
      <c r="A30" s="13" t="s">
        <v>67</v>
      </c>
      <c r="B30" s="41" t="s">
        <v>68</v>
      </c>
      <c r="C30" s="47" t="s">
        <v>35</v>
      </c>
      <c r="D30" s="67">
        <f>18.36*0.15*1.2</f>
        <v>3.3047999999999997</v>
      </c>
      <c r="E30" s="68"/>
      <c r="F30" s="68">
        <f t="shared" si="1"/>
        <v>0</v>
      </c>
    </row>
    <row r="31" spans="1:6" s="10" customFormat="1" ht="43.15">
      <c r="A31" s="13" t="s">
        <v>69</v>
      </c>
      <c r="B31" s="15" t="s">
        <v>70</v>
      </c>
      <c r="C31" s="47" t="s">
        <v>35</v>
      </c>
      <c r="D31" s="50">
        <f>((0.52*5.36*2)+(4.5*1.05))*0.08</f>
        <v>0.82395200000000024</v>
      </c>
      <c r="E31" s="51"/>
      <c r="F31" s="51">
        <f t="shared" si="1"/>
        <v>0</v>
      </c>
    </row>
    <row r="32" spans="1:6" s="10" customFormat="1">
      <c r="A32" s="66"/>
      <c r="B32" s="69"/>
      <c r="C32" s="47"/>
      <c r="D32" s="50"/>
      <c r="E32" s="51"/>
      <c r="F32" s="51"/>
    </row>
    <row r="33" spans="1:10" s="8" customFormat="1">
      <c r="A33" s="132" t="s">
        <v>71</v>
      </c>
      <c r="B33" s="133"/>
      <c r="C33" s="70"/>
      <c r="D33" s="71"/>
      <c r="E33" s="72"/>
      <c r="F33" s="73">
        <f>SUM(F14:F31)</f>
        <v>0</v>
      </c>
    </row>
    <row r="34" spans="1:10" s="8" customFormat="1">
      <c r="A34" s="59"/>
      <c r="B34" s="60"/>
      <c r="C34" s="18"/>
      <c r="D34" s="19"/>
      <c r="E34" s="24"/>
      <c r="F34" s="37"/>
    </row>
    <row r="35" spans="1:10" s="8" customFormat="1">
      <c r="A35" s="12" t="s">
        <v>72</v>
      </c>
      <c r="B35" s="134" t="s">
        <v>73</v>
      </c>
      <c r="C35" s="135"/>
      <c r="D35" s="135"/>
      <c r="E35" s="135"/>
      <c r="F35" s="136"/>
    </row>
    <row r="36" spans="1:10" s="10" customFormat="1" ht="68.45" customHeight="1">
      <c r="A36" s="12" t="s">
        <v>74</v>
      </c>
      <c r="B36" s="74" t="s">
        <v>75</v>
      </c>
      <c r="C36" s="75"/>
      <c r="D36" s="75"/>
      <c r="E36" s="75"/>
      <c r="F36" s="76"/>
    </row>
    <row r="37" spans="1:10" s="10" customFormat="1" ht="56.45" customHeight="1">
      <c r="A37" s="13" t="s">
        <v>76</v>
      </c>
      <c r="B37" s="15" t="s">
        <v>77</v>
      </c>
      <c r="C37" s="64" t="s">
        <v>44</v>
      </c>
      <c r="D37" s="77">
        <f>(((4.45*3)+(4.2*3)+1.5)*2.93)-16.06</f>
        <v>64.368500000000012</v>
      </c>
      <c r="E37" s="63"/>
      <c r="F37" s="63">
        <f t="shared" ref="F37:F40" si="2">D37*E37</f>
        <v>0</v>
      </c>
      <c r="J37" s="11"/>
    </row>
    <row r="38" spans="1:10" s="10" customFormat="1" ht="70.900000000000006" customHeight="1">
      <c r="A38" s="13" t="s">
        <v>78</v>
      </c>
      <c r="B38" s="17" t="s">
        <v>79</v>
      </c>
      <c r="C38" s="47" t="s">
        <v>35</v>
      </c>
      <c r="D38" s="51">
        <f>0.15*0.2*2.93*10</f>
        <v>0.879</v>
      </c>
      <c r="E38" s="51"/>
      <c r="F38" s="51">
        <f t="shared" si="2"/>
        <v>0</v>
      </c>
      <c r="J38" s="9"/>
    </row>
    <row r="39" spans="1:10" s="4" customFormat="1" ht="18.600000000000001" customHeight="1">
      <c r="A39" s="13"/>
      <c r="B39" s="17" t="s">
        <v>80</v>
      </c>
      <c r="C39" s="47" t="s">
        <v>35</v>
      </c>
      <c r="D39" s="51">
        <f>(0.15*0.2*((4.45*3)+(4.2*3)+1.5))</f>
        <v>0.82350000000000001</v>
      </c>
      <c r="E39" s="51"/>
      <c r="F39" s="51">
        <f t="shared" si="2"/>
        <v>0</v>
      </c>
      <c r="J39" s="26"/>
    </row>
    <row r="40" spans="1:10" s="10" customFormat="1" ht="59.45" customHeight="1">
      <c r="A40" s="13"/>
      <c r="B40" s="17" t="s">
        <v>81</v>
      </c>
      <c r="C40" s="47" t="s">
        <v>35</v>
      </c>
      <c r="D40" s="51">
        <f>4.45*0.15*0.2</f>
        <v>0.13350000000000001</v>
      </c>
      <c r="E40" s="51"/>
      <c r="F40" s="51">
        <f t="shared" si="2"/>
        <v>0</v>
      </c>
    </row>
    <row r="41" spans="1:10" s="10" customFormat="1" ht="45" customHeight="1">
      <c r="A41" s="137" t="s">
        <v>82</v>
      </c>
      <c r="B41" s="138"/>
      <c r="C41" s="23"/>
      <c r="D41" s="24"/>
      <c r="E41" s="24"/>
      <c r="F41" s="37">
        <f>SUM(F37:F40)</f>
        <v>0</v>
      </c>
    </row>
    <row r="42" spans="1:10" s="10" customFormat="1">
      <c r="A42" s="12" t="s">
        <v>83</v>
      </c>
      <c r="B42" s="20" t="s">
        <v>84</v>
      </c>
      <c r="C42" s="21"/>
      <c r="D42" s="25"/>
      <c r="E42" s="22"/>
      <c r="F42" s="22"/>
      <c r="I42" s="10" t="s">
        <v>85</v>
      </c>
    </row>
    <row r="43" spans="1:10" s="8" customFormat="1" ht="43.15">
      <c r="A43" s="13" t="s">
        <v>86</v>
      </c>
      <c r="B43" s="17" t="s">
        <v>87</v>
      </c>
      <c r="C43" s="47" t="s">
        <v>35</v>
      </c>
      <c r="D43" s="50">
        <f>0.07*0.15*6.31*3</f>
        <v>0.19876499999999997</v>
      </c>
      <c r="E43" s="51"/>
      <c r="F43" s="51">
        <f>D43*E43</f>
        <v>0</v>
      </c>
    </row>
    <row r="44" spans="1:10" ht="28.9">
      <c r="A44" s="13" t="s">
        <v>88</v>
      </c>
      <c r="B44" s="17" t="s">
        <v>89</v>
      </c>
      <c r="C44" s="47" t="s">
        <v>35</v>
      </c>
      <c r="D44" s="50">
        <f>8*5.78*0.07*0.07</f>
        <v>0.22657600000000006</v>
      </c>
      <c r="E44" s="51"/>
      <c r="F44" s="51">
        <f t="shared" ref="F44:F45" si="3">D44*E44</f>
        <v>0</v>
      </c>
    </row>
    <row r="45" spans="1:10" ht="28.9">
      <c r="A45" s="13" t="s">
        <v>90</v>
      </c>
      <c r="B45" s="15" t="s">
        <v>91</v>
      </c>
      <c r="C45" s="47" t="s">
        <v>92</v>
      </c>
      <c r="D45" s="50">
        <f>(5.78*2)+(6.31*2)</f>
        <v>24.18</v>
      </c>
      <c r="E45" s="51"/>
      <c r="F45" s="51">
        <f t="shared" si="3"/>
        <v>0</v>
      </c>
    </row>
    <row r="46" spans="1:10" s="5" customFormat="1">
      <c r="A46" s="12" t="s">
        <v>93</v>
      </c>
      <c r="B46" s="20" t="s">
        <v>94</v>
      </c>
      <c r="C46" s="21"/>
      <c r="D46" s="25"/>
      <c r="E46" s="56"/>
      <c r="F46" s="56"/>
    </row>
    <row r="47" spans="1:10" s="5" customFormat="1" ht="28.9">
      <c r="A47" s="13" t="s">
        <v>95</v>
      </c>
      <c r="B47" s="17" t="s">
        <v>96</v>
      </c>
      <c r="C47" s="47" t="s">
        <v>44</v>
      </c>
      <c r="D47" s="50">
        <f>6.31*5.78</f>
        <v>36.471800000000002</v>
      </c>
      <c r="E47" s="51"/>
      <c r="F47" s="51">
        <f>D47*E47</f>
        <v>0</v>
      </c>
    </row>
    <row r="48" spans="1:10" s="5" customFormat="1" ht="28.9">
      <c r="A48" s="13" t="s">
        <v>97</v>
      </c>
      <c r="B48" s="17" t="s">
        <v>98</v>
      </c>
      <c r="C48" s="47" t="s">
        <v>92</v>
      </c>
      <c r="D48" s="50">
        <f xml:space="preserve"> 5.78</f>
        <v>5.78</v>
      </c>
      <c r="E48" s="63"/>
      <c r="F48" s="51">
        <f t="shared" ref="F48:F49" si="4">D48*E48</f>
        <v>0</v>
      </c>
    </row>
    <row r="49" spans="1:9" ht="14.45" customHeight="1">
      <c r="A49" s="13" t="s">
        <v>99</v>
      </c>
      <c r="B49" s="17" t="s">
        <v>100</v>
      </c>
      <c r="C49" s="47" t="s">
        <v>92</v>
      </c>
      <c r="D49" s="50">
        <v>6</v>
      </c>
      <c r="E49" s="63"/>
      <c r="F49" s="51">
        <f t="shared" si="4"/>
        <v>0</v>
      </c>
    </row>
    <row r="50" spans="1:9">
      <c r="A50" s="127" t="s">
        <v>101</v>
      </c>
      <c r="B50" s="128"/>
      <c r="C50" s="18"/>
      <c r="D50" s="19"/>
      <c r="E50" s="24"/>
      <c r="F50" s="37">
        <f>F43+F44+F45+F47+F48+F49</f>
        <v>0</v>
      </c>
    </row>
    <row r="51" spans="1:9" s="10" customFormat="1">
      <c r="A51" s="12" t="s">
        <v>102</v>
      </c>
      <c r="B51" s="7" t="s">
        <v>103</v>
      </c>
      <c r="C51" s="27"/>
      <c r="D51" s="28"/>
      <c r="E51" s="54"/>
      <c r="F51" s="54"/>
    </row>
    <row r="52" spans="1:9" s="10" customFormat="1">
      <c r="A52" s="12" t="s">
        <v>104</v>
      </c>
      <c r="B52" s="7" t="s">
        <v>105</v>
      </c>
      <c r="C52" s="27"/>
      <c r="D52" s="29"/>
      <c r="E52" s="54"/>
      <c r="F52" s="54"/>
    </row>
    <row r="53" spans="1:9" s="10" customFormat="1" ht="72">
      <c r="A53" s="30" t="s">
        <v>106</v>
      </c>
      <c r="B53" s="31" t="s">
        <v>107</v>
      </c>
      <c r="C53" s="47" t="s">
        <v>108</v>
      </c>
      <c r="D53" s="51">
        <v>1</v>
      </c>
      <c r="E53" s="51"/>
      <c r="F53" s="51">
        <f>+D53*E53</f>
        <v>0</v>
      </c>
    </row>
    <row r="54" spans="1:9" s="10" customFormat="1" ht="72">
      <c r="A54" s="30" t="s">
        <v>109</v>
      </c>
      <c r="B54" s="17" t="s">
        <v>110</v>
      </c>
      <c r="C54" s="47" t="s">
        <v>108</v>
      </c>
      <c r="D54" s="50">
        <v>1</v>
      </c>
      <c r="E54" s="51"/>
      <c r="F54" s="51">
        <f t="shared" ref="F54:F56" si="5">+D54*E54</f>
        <v>0</v>
      </c>
    </row>
    <row r="55" spans="1:9" s="10" customFormat="1" ht="57.6">
      <c r="A55" s="30" t="s">
        <v>111</v>
      </c>
      <c r="B55" s="17" t="s">
        <v>112</v>
      </c>
      <c r="C55" s="47" t="s">
        <v>108</v>
      </c>
      <c r="D55" s="50">
        <v>1</v>
      </c>
      <c r="E55" s="51"/>
      <c r="F55" s="51">
        <f t="shared" si="5"/>
        <v>0</v>
      </c>
      <c r="I55" s="35"/>
    </row>
    <row r="56" spans="1:9" s="4" customFormat="1" ht="14.45" customHeight="1">
      <c r="A56" s="30" t="s">
        <v>113</v>
      </c>
      <c r="B56" s="17" t="s">
        <v>114</v>
      </c>
      <c r="C56" s="47" t="s">
        <v>108</v>
      </c>
      <c r="D56" s="50">
        <v>3</v>
      </c>
      <c r="E56" s="51"/>
      <c r="F56" s="51">
        <f t="shared" si="5"/>
        <v>0</v>
      </c>
    </row>
    <row r="57" spans="1:9">
      <c r="A57" s="127" t="s">
        <v>115</v>
      </c>
      <c r="B57" s="128"/>
      <c r="C57" s="32"/>
      <c r="D57" s="33"/>
      <c r="E57" s="24"/>
      <c r="F57" s="37">
        <f>SUM(F53:F56)</f>
        <v>0</v>
      </c>
    </row>
    <row r="58" spans="1:9">
      <c r="A58" s="12" t="s">
        <v>116</v>
      </c>
      <c r="B58" s="7" t="s">
        <v>117</v>
      </c>
      <c r="C58" s="27"/>
      <c r="D58" s="28"/>
      <c r="E58" s="55"/>
      <c r="F58" s="55"/>
    </row>
    <row r="59" spans="1:9">
      <c r="A59" s="85" t="s">
        <v>118</v>
      </c>
      <c r="B59" s="14" t="s">
        <v>119</v>
      </c>
      <c r="C59" s="32" t="s">
        <v>108</v>
      </c>
      <c r="D59" s="33">
        <v>2</v>
      </c>
      <c r="E59" s="24"/>
      <c r="F59" s="51">
        <f t="shared" ref="F59:F60" si="6">+D59*E59</f>
        <v>0</v>
      </c>
    </row>
    <row r="60" spans="1:9">
      <c r="A60" s="85" t="s">
        <v>118</v>
      </c>
      <c r="B60" s="34" t="s">
        <v>120</v>
      </c>
      <c r="C60" s="32" t="s">
        <v>108</v>
      </c>
      <c r="D60" s="33">
        <v>1</v>
      </c>
      <c r="E60" s="24"/>
      <c r="F60" s="51">
        <f t="shared" si="6"/>
        <v>0</v>
      </c>
    </row>
    <row r="61" spans="1:9">
      <c r="A61" s="127" t="s">
        <v>121</v>
      </c>
      <c r="B61" s="128"/>
      <c r="C61" s="32"/>
      <c r="D61" s="33"/>
      <c r="E61" s="24"/>
      <c r="F61" s="37">
        <f>SUM(F59:F60)</f>
        <v>0</v>
      </c>
    </row>
    <row r="62" spans="1:9">
      <c r="A62" s="12" t="s">
        <v>122</v>
      </c>
      <c r="B62" s="7" t="s">
        <v>123</v>
      </c>
      <c r="C62" s="27"/>
      <c r="D62" s="28"/>
      <c r="E62" s="55"/>
      <c r="F62" s="55"/>
    </row>
    <row r="63" spans="1:9" ht="57.6">
      <c r="A63" s="30" t="s">
        <v>124</v>
      </c>
      <c r="B63" s="34" t="s">
        <v>125</v>
      </c>
      <c r="C63" s="47" t="s">
        <v>44</v>
      </c>
      <c r="D63" s="77">
        <f>(((4.5*2)+(4.2*2))*2.93)-((0.99*1.18)+(1*2.2))</f>
        <v>47.613799999999998</v>
      </c>
      <c r="E63" s="51"/>
      <c r="F63" s="51">
        <f>D63*E63</f>
        <v>0</v>
      </c>
    </row>
    <row r="64" spans="1:9" ht="28.9">
      <c r="A64" s="30" t="s">
        <v>126</v>
      </c>
      <c r="B64" s="15" t="s">
        <v>127</v>
      </c>
      <c r="C64" s="47" t="s">
        <v>44</v>
      </c>
      <c r="D64" s="77">
        <f>(((4.45*4)+(4.2*4)+(1.5*2)*2.93)-((0.8*2.2*3)+(0.9*2.2)))</f>
        <v>36.129999999999995</v>
      </c>
      <c r="E64" s="51"/>
      <c r="F64" s="51">
        <f t="shared" ref="F64:F66" si="7">D64*E64</f>
        <v>0</v>
      </c>
    </row>
    <row r="65" spans="1:6" ht="14.45" customHeight="1">
      <c r="A65" s="30" t="s">
        <v>128</v>
      </c>
      <c r="B65" s="15" t="s">
        <v>129</v>
      </c>
      <c r="C65" s="47" t="s">
        <v>44</v>
      </c>
      <c r="D65" s="50">
        <f>4.5*4.2</f>
        <v>18.900000000000002</v>
      </c>
      <c r="E65" s="51"/>
      <c r="F65" s="51">
        <f t="shared" si="7"/>
        <v>0</v>
      </c>
    </row>
    <row r="66" spans="1:6" ht="72">
      <c r="A66" s="30" t="s">
        <v>130</v>
      </c>
      <c r="B66" s="15" t="s">
        <v>131</v>
      </c>
      <c r="C66" s="47" t="s">
        <v>44</v>
      </c>
      <c r="D66" s="77">
        <f>(((4.45*4)+(4.2*4)+(1.5*2)*2.22)-((0.8*2.2*3)+(0.9*2.2)))</f>
        <v>34</v>
      </c>
      <c r="E66" s="51"/>
      <c r="F66" s="51">
        <f t="shared" si="7"/>
        <v>0</v>
      </c>
    </row>
    <row r="67" spans="1:6">
      <c r="A67" s="127" t="s">
        <v>132</v>
      </c>
      <c r="B67" s="128"/>
      <c r="C67" s="36"/>
      <c r="D67" s="37"/>
      <c r="E67" s="37"/>
      <c r="F67" s="37">
        <f>SUM(F63:F66)</f>
        <v>0</v>
      </c>
    </row>
    <row r="68" spans="1:6">
      <c r="A68" s="12" t="s">
        <v>122</v>
      </c>
      <c r="B68" s="7" t="s">
        <v>133</v>
      </c>
      <c r="C68" s="27"/>
      <c r="D68" s="28"/>
      <c r="E68" s="55"/>
      <c r="F68" s="55"/>
    </row>
    <row r="69" spans="1:6" ht="14.45" customHeight="1">
      <c r="A69" s="30" t="s">
        <v>124</v>
      </c>
      <c r="B69" s="15" t="s">
        <v>134</v>
      </c>
      <c r="C69" s="47" t="s">
        <v>44</v>
      </c>
      <c r="D69" s="77">
        <f>((4.45*4)+(4.2*4)+(1.5*2))*0.73</f>
        <v>27.448</v>
      </c>
      <c r="E69" s="51"/>
      <c r="F69" s="51">
        <f>D69*E69</f>
        <v>0</v>
      </c>
    </row>
    <row r="70" spans="1:6" ht="14.45" customHeight="1">
      <c r="A70" s="139" t="s">
        <v>135</v>
      </c>
      <c r="B70" s="140"/>
      <c r="C70" s="47"/>
      <c r="D70" s="33"/>
      <c r="E70" s="24"/>
      <c r="F70" s="37">
        <f>SUM(F69:F69)</f>
        <v>0</v>
      </c>
    </row>
    <row r="71" spans="1:6">
      <c r="A71" s="62"/>
      <c r="B71" s="62"/>
      <c r="C71" s="47"/>
      <c r="D71" s="33"/>
      <c r="E71" s="24"/>
      <c r="F71" s="37"/>
    </row>
    <row r="72" spans="1:6">
      <c r="A72" s="3" t="s">
        <v>136</v>
      </c>
      <c r="B72" s="119" t="s">
        <v>137</v>
      </c>
      <c r="C72" s="120"/>
      <c r="D72" s="120"/>
      <c r="E72" s="120"/>
      <c r="F72" s="121"/>
    </row>
    <row r="73" spans="1:6" ht="86.45">
      <c r="A73" s="13" t="s">
        <v>138</v>
      </c>
      <c r="B73" s="15" t="s">
        <v>139</v>
      </c>
      <c r="C73" s="58" t="s">
        <v>140</v>
      </c>
      <c r="D73" s="49">
        <v>1</v>
      </c>
      <c r="E73" s="57"/>
      <c r="F73" s="57">
        <f>D73*E73</f>
        <v>0</v>
      </c>
    </row>
    <row r="74" spans="1:6" ht="100.9">
      <c r="A74" s="13" t="s">
        <v>141</v>
      </c>
      <c r="B74" s="78" t="s">
        <v>142</v>
      </c>
      <c r="C74" s="44" t="s">
        <v>143</v>
      </c>
      <c r="D74" s="49">
        <v>2</v>
      </c>
      <c r="E74" s="57"/>
      <c r="F74" s="57">
        <f>D74*E74</f>
        <v>0</v>
      </c>
    </row>
    <row r="75" spans="1:6">
      <c r="A75" s="127" t="s">
        <v>144</v>
      </c>
      <c r="B75" s="128"/>
      <c r="C75" s="32"/>
      <c r="D75" s="33"/>
      <c r="E75" s="24"/>
      <c r="F75" s="37">
        <f>SUM(F73:F74)</f>
        <v>0</v>
      </c>
    </row>
    <row r="76" spans="1:6">
      <c r="A76" s="59"/>
      <c r="B76" s="60"/>
      <c r="C76" s="82"/>
      <c r="D76" s="33"/>
      <c r="E76" s="24"/>
      <c r="F76" s="83"/>
    </row>
    <row r="77" spans="1:6">
      <c r="A77" s="127" t="s">
        <v>145</v>
      </c>
      <c r="B77" s="128"/>
      <c r="C77" s="79"/>
      <c r="D77" s="81"/>
      <c r="E77" s="81"/>
      <c r="F77" s="80">
        <f>SUM(F8:F75)/2</f>
        <v>0</v>
      </c>
    </row>
  </sheetData>
  <mergeCells count="22">
    <mergeCell ref="B72:F72"/>
    <mergeCell ref="A75:B75"/>
    <mergeCell ref="A77:B77"/>
    <mergeCell ref="B35:F35"/>
    <mergeCell ref="A41:B41"/>
    <mergeCell ref="A50:B50"/>
    <mergeCell ref="A57:B57"/>
    <mergeCell ref="A67:B67"/>
    <mergeCell ref="A70:B70"/>
    <mergeCell ref="A61:B61"/>
    <mergeCell ref="A1:F2"/>
    <mergeCell ref="A4:A5"/>
    <mergeCell ref="B4:B5"/>
    <mergeCell ref="C4:C5"/>
    <mergeCell ref="D4:D5"/>
    <mergeCell ref="E4:E5"/>
    <mergeCell ref="F4:F5"/>
    <mergeCell ref="B6:F6"/>
    <mergeCell ref="A11:B11"/>
    <mergeCell ref="B12:F12"/>
    <mergeCell ref="A33:B33"/>
    <mergeCell ref="B13:F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3A465-09DD-4812-BC21-4747FD518273}">
  <dimension ref="A1:J77"/>
  <sheetViews>
    <sheetView topLeftCell="A67" workbookViewId="0">
      <selection activeCell="J75" sqref="J75"/>
    </sheetView>
  </sheetViews>
  <sheetFormatPr defaultColWidth="12.42578125" defaultRowHeight="14.45"/>
  <cols>
    <col min="1" max="1" width="13.7109375" style="38" customWidth="1"/>
    <col min="2" max="2" width="49.5703125" style="42" customWidth="1"/>
    <col min="3" max="3" width="11" style="43" customWidth="1"/>
    <col min="4" max="4" width="11.5703125" style="43" customWidth="1"/>
    <col min="5" max="5" width="12.28515625" style="43" customWidth="1"/>
    <col min="6" max="6" width="14" style="43" customWidth="1"/>
    <col min="7" max="16384" width="12.42578125" style="1"/>
  </cols>
  <sheetData>
    <row r="1" spans="1:6" ht="14.45" customHeight="1">
      <c r="A1" s="143" t="s">
        <v>7</v>
      </c>
      <c r="B1" s="144"/>
      <c r="C1" s="144"/>
      <c r="D1" s="144"/>
      <c r="E1" s="144"/>
      <c r="F1" s="144"/>
    </row>
    <row r="2" spans="1:6">
      <c r="A2" s="143"/>
      <c r="B2" s="144"/>
      <c r="C2" s="144"/>
      <c r="D2" s="144"/>
      <c r="E2" s="144"/>
      <c r="F2" s="144"/>
    </row>
    <row r="3" spans="1:6">
      <c r="B3" s="39"/>
    </row>
    <row r="4" spans="1:6">
      <c r="A4" s="115" t="s">
        <v>12</v>
      </c>
      <c r="B4" s="116" t="s">
        <v>13</v>
      </c>
      <c r="C4" s="115" t="s">
        <v>14</v>
      </c>
      <c r="D4" s="115" t="s">
        <v>15</v>
      </c>
      <c r="E4" s="145" t="s">
        <v>16</v>
      </c>
      <c r="F4" s="145" t="s">
        <v>17</v>
      </c>
    </row>
    <row r="5" spans="1:6">
      <c r="A5" s="115"/>
      <c r="B5" s="116"/>
      <c r="C5" s="115"/>
      <c r="D5" s="115"/>
      <c r="E5" s="145"/>
      <c r="F5" s="145"/>
    </row>
    <row r="6" spans="1:6" ht="29.45" customHeight="1">
      <c r="A6" s="2">
        <v>100</v>
      </c>
      <c r="B6" s="119" t="s">
        <v>146</v>
      </c>
      <c r="C6" s="120"/>
      <c r="D6" s="120"/>
      <c r="E6" s="120"/>
      <c r="F6" s="121"/>
    </row>
    <row r="7" spans="1:6">
      <c r="A7" s="27" t="s">
        <v>19</v>
      </c>
      <c r="B7" s="6" t="s">
        <v>20</v>
      </c>
      <c r="C7" s="27"/>
      <c r="D7" s="48"/>
      <c r="E7" s="52"/>
      <c r="F7" s="52"/>
    </row>
    <row r="8" spans="1:6">
      <c r="A8" s="32" t="s">
        <v>21</v>
      </c>
      <c r="B8" s="14" t="s">
        <v>22</v>
      </c>
      <c r="C8" s="44" t="s">
        <v>23</v>
      </c>
      <c r="D8" s="45">
        <v>1</v>
      </c>
      <c r="E8" s="53"/>
      <c r="F8" s="53">
        <f>D8*E8</f>
        <v>0</v>
      </c>
    </row>
    <row r="9" spans="1:6">
      <c r="A9" s="32" t="s">
        <v>24</v>
      </c>
      <c r="B9" s="40" t="s">
        <v>25</v>
      </c>
      <c r="C9" s="45" t="s">
        <v>26</v>
      </c>
      <c r="D9" s="45">
        <v>50</v>
      </c>
      <c r="E9" s="53"/>
      <c r="F9" s="53">
        <f t="shared" ref="F9:F10" si="0">D9*E9</f>
        <v>0</v>
      </c>
    </row>
    <row r="10" spans="1:6">
      <c r="A10" s="32" t="s">
        <v>27</v>
      </c>
      <c r="B10" s="40" t="s">
        <v>28</v>
      </c>
      <c r="C10" s="45" t="s">
        <v>26</v>
      </c>
      <c r="D10" s="45">
        <v>24</v>
      </c>
      <c r="E10" s="53"/>
      <c r="F10" s="53">
        <f t="shared" si="0"/>
        <v>0</v>
      </c>
    </row>
    <row r="11" spans="1:6" s="4" customFormat="1" ht="14.45" customHeight="1">
      <c r="A11" s="117" t="s">
        <v>29</v>
      </c>
      <c r="B11" s="118"/>
      <c r="C11" s="46"/>
      <c r="D11" s="46"/>
      <c r="E11" s="54"/>
      <c r="F11" s="54">
        <f>SUM(F8:F10)</f>
        <v>0</v>
      </c>
    </row>
    <row r="12" spans="1:6" s="10" customFormat="1">
      <c r="A12" s="2">
        <v>200</v>
      </c>
      <c r="B12" s="129" t="s">
        <v>30</v>
      </c>
      <c r="C12" s="130"/>
      <c r="D12" s="130"/>
      <c r="E12" s="130"/>
      <c r="F12" s="131"/>
    </row>
    <row r="13" spans="1:6" s="10" customFormat="1">
      <c r="A13" s="2" t="s">
        <v>31</v>
      </c>
      <c r="B13" s="119" t="s">
        <v>32</v>
      </c>
      <c r="C13" s="120"/>
      <c r="D13" s="120"/>
      <c r="E13" s="120"/>
      <c r="F13" s="121"/>
    </row>
    <row r="14" spans="1:6" s="10" customFormat="1" ht="28.9">
      <c r="A14" s="13" t="s">
        <v>33</v>
      </c>
      <c r="B14" s="14" t="s">
        <v>34</v>
      </c>
      <c r="C14" s="44" t="s">
        <v>35</v>
      </c>
      <c r="D14" s="49">
        <f>ROUNDUP(0.3*0.85*11.56,2)</f>
        <v>2.9499999999999997</v>
      </c>
      <c r="E14" s="51"/>
      <c r="F14" s="51">
        <f>D14*E14</f>
        <v>0</v>
      </c>
    </row>
    <row r="15" spans="1:6" s="10" customFormat="1">
      <c r="A15" s="13" t="s">
        <v>36</v>
      </c>
      <c r="B15" s="14" t="s">
        <v>37</v>
      </c>
      <c r="C15" s="44" t="s">
        <v>35</v>
      </c>
      <c r="D15" s="61">
        <f>ROUNDUP(3.29*4.5*2.5,2)</f>
        <v>37.019999999999996</v>
      </c>
      <c r="E15" s="51"/>
      <c r="F15" s="51">
        <f t="shared" ref="F15:F31" si="1">D15*E15</f>
        <v>0</v>
      </c>
    </row>
    <row r="16" spans="1:6" s="10" customFormat="1" ht="39.6" customHeight="1">
      <c r="A16" s="13" t="s">
        <v>38</v>
      </c>
      <c r="B16" s="14" t="s">
        <v>39</v>
      </c>
      <c r="C16" s="44" t="s">
        <v>35</v>
      </c>
      <c r="D16" s="49">
        <f>ROUNDUP(0.3*0.05*11.56,2)</f>
        <v>0.18000000000000002</v>
      </c>
      <c r="E16" s="51"/>
      <c r="F16" s="51">
        <f t="shared" si="1"/>
        <v>0</v>
      </c>
    </row>
    <row r="17" spans="1:6" s="10" customFormat="1" ht="43.15">
      <c r="A17" s="13" t="s">
        <v>40</v>
      </c>
      <c r="B17" s="14" t="s">
        <v>41</v>
      </c>
      <c r="C17" s="44" t="s">
        <v>35</v>
      </c>
      <c r="D17" s="61">
        <f>ROUNDUP((((3.29+4.5)*2)+3.29)*0.5*0.05,2)</f>
        <v>0.48</v>
      </c>
      <c r="E17" s="51"/>
      <c r="F17" s="51">
        <f t="shared" si="1"/>
        <v>0</v>
      </c>
    </row>
    <row r="18" spans="1:6" s="10" customFormat="1" ht="28.9">
      <c r="A18" s="13" t="s">
        <v>42</v>
      </c>
      <c r="B18" s="15" t="s">
        <v>43</v>
      </c>
      <c r="C18" s="44" t="s">
        <v>44</v>
      </c>
      <c r="D18" s="49">
        <f>ROUNDUP(0.3*1.2*11.56,2)</f>
        <v>4.17</v>
      </c>
      <c r="E18" s="51"/>
      <c r="F18" s="51">
        <f t="shared" si="1"/>
        <v>0</v>
      </c>
    </row>
    <row r="19" spans="1:6" s="10" customFormat="1" ht="28.9">
      <c r="A19" s="13" t="s">
        <v>45</v>
      </c>
      <c r="B19" s="15" t="s">
        <v>46</v>
      </c>
      <c r="C19" s="44" t="s">
        <v>44</v>
      </c>
      <c r="D19" s="61">
        <f>ROUNDUP((((3.29+4.5)*2)+3.29)*0.5*0.5,2)</f>
        <v>4.72</v>
      </c>
      <c r="E19" s="51"/>
      <c r="F19" s="51">
        <f t="shared" si="1"/>
        <v>0</v>
      </c>
    </row>
    <row r="20" spans="1:6" s="10" customFormat="1" ht="43.15">
      <c r="A20" s="13" t="s">
        <v>47</v>
      </c>
      <c r="B20" s="14" t="s">
        <v>48</v>
      </c>
      <c r="C20" s="44" t="s">
        <v>35</v>
      </c>
      <c r="D20" s="49">
        <f>3*0.3*0.3*0.8</f>
        <v>0.21599999999999997</v>
      </c>
      <c r="E20" s="51"/>
      <c r="F20" s="51">
        <f t="shared" si="1"/>
        <v>0</v>
      </c>
    </row>
    <row r="21" spans="1:6" s="10" customFormat="1" ht="43.15">
      <c r="A21" s="13" t="s">
        <v>49</v>
      </c>
      <c r="B21" s="14" t="s">
        <v>50</v>
      </c>
      <c r="C21" s="44" t="s">
        <v>35</v>
      </c>
      <c r="D21" s="49">
        <f>6*0.5*0.5*0.5</f>
        <v>0.75</v>
      </c>
      <c r="E21" s="51"/>
      <c r="F21" s="51">
        <f t="shared" si="1"/>
        <v>0</v>
      </c>
    </row>
    <row r="22" spans="1:6" s="10" customFormat="1" ht="28.9">
      <c r="A22" s="13" t="s">
        <v>51</v>
      </c>
      <c r="B22" s="15" t="s">
        <v>52</v>
      </c>
      <c r="C22" s="44" t="s">
        <v>35</v>
      </c>
      <c r="D22" s="61">
        <f>ROUNDUP((((3.29+4.5)*2)+3.29)*0.3*2.3,2)</f>
        <v>13.03</v>
      </c>
      <c r="E22" s="51"/>
      <c r="F22" s="51">
        <f t="shared" si="1"/>
        <v>0</v>
      </c>
    </row>
    <row r="23" spans="1:6" s="10" customFormat="1" ht="43.15">
      <c r="A23" s="13" t="s">
        <v>53</v>
      </c>
      <c r="B23" s="14" t="s">
        <v>54</v>
      </c>
      <c r="C23" s="44" t="s">
        <v>35</v>
      </c>
      <c r="D23" s="49">
        <f>6*0.5*0.5*2.5</f>
        <v>3.75</v>
      </c>
      <c r="E23" s="51"/>
      <c r="F23" s="51">
        <f t="shared" si="1"/>
        <v>0</v>
      </c>
    </row>
    <row r="24" spans="1:6" s="10" customFormat="1" ht="43.15">
      <c r="A24" s="13" t="s">
        <v>55</v>
      </c>
      <c r="B24" s="16" t="s">
        <v>56</v>
      </c>
      <c r="C24" s="47" t="s">
        <v>35</v>
      </c>
      <c r="D24" s="49">
        <f>ROUNDUP(0.3*0.08*11.56,2)</f>
        <v>0.28000000000000003</v>
      </c>
      <c r="E24" s="51"/>
      <c r="F24" s="51">
        <f t="shared" si="1"/>
        <v>0</v>
      </c>
    </row>
    <row r="25" spans="1:6" s="10" customFormat="1" ht="28.9">
      <c r="A25" s="13" t="s">
        <v>57</v>
      </c>
      <c r="B25" s="16" t="s">
        <v>58</v>
      </c>
      <c r="C25" s="47" t="s">
        <v>35</v>
      </c>
      <c r="D25" s="61">
        <f>ROUNDUP((((3.29+4.5)*2)+3.29)*0.3*0.2,2)</f>
        <v>1.1399999999999999</v>
      </c>
      <c r="E25" s="51"/>
      <c r="F25" s="51">
        <f t="shared" si="1"/>
        <v>0</v>
      </c>
    </row>
    <row r="26" spans="1:6" s="10" customFormat="1">
      <c r="A26" s="13" t="s">
        <v>59</v>
      </c>
      <c r="B26" s="15" t="s">
        <v>60</v>
      </c>
      <c r="C26" s="47" t="s">
        <v>35</v>
      </c>
      <c r="D26" s="50">
        <f>((2.5*2)+(1.6*2.5))*0.4</f>
        <v>3.6</v>
      </c>
      <c r="E26" s="51"/>
      <c r="F26" s="51">
        <f t="shared" si="1"/>
        <v>0</v>
      </c>
    </row>
    <row r="27" spans="1:6" s="10" customFormat="1" ht="43.15">
      <c r="A27" s="13" t="s">
        <v>61</v>
      </c>
      <c r="B27" s="15" t="s">
        <v>62</v>
      </c>
      <c r="C27" s="64" t="s">
        <v>35</v>
      </c>
      <c r="D27" s="65">
        <f>ROUNDUP(3.29*4.5*0.12,2)</f>
        <v>1.78</v>
      </c>
      <c r="E27" s="63"/>
      <c r="F27" s="63">
        <f t="shared" si="1"/>
        <v>0</v>
      </c>
    </row>
    <row r="28" spans="1:6" s="8" customFormat="1" ht="14.45" customHeight="1">
      <c r="A28" s="13" t="s">
        <v>63</v>
      </c>
      <c r="B28" s="17" t="s">
        <v>64</v>
      </c>
      <c r="C28" s="47" t="s">
        <v>35</v>
      </c>
      <c r="D28" s="50">
        <f>((2.5*2)+(1.6*2.5))*0.08</f>
        <v>0.72</v>
      </c>
      <c r="E28" s="51"/>
      <c r="F28" s="51">
        <f t="shared" si="1"/>
        <v>0</v>
      </c>
    </row>
    <row r="29" spans="1:6" s="10" customFormat="1" ht="28.9">
      <c r="A29" s="13" t="s">
        <v>65</v>
      </c>
      <c r="B29" s="14" t="s">
        <v>66</v>
      </c>
      <c r="C29" s="47" t="s">
        <v>35</v>
      </c>
      <c r="D29" s="67">
        <f>18.36*0.15*0.8</f>
        <v>2.2032000000000003</v>
      </c>
      <c r="E29" s="68"/>
      <c r="F29" s="51">
        <f t="shared" si="1"/>
        <v>0</v>
      </c>
    </row>
    <row r="30" spans="1:6" s="10" customFormat="1" ht="28.9">
      <c r="A30" s="13" t="s">
        <v>67</v>
      </c>
      <c r="B30" s="41" t="s">
        <v>68</v>
      </c>
      <c r="C30" s="47" t="s">
        <v>35</v>
      </c>
      <c r="D30" s="67">
        <f>18.36*0.15*1.2</f>
        <v>3.3047999999999997</v>
      </c>
      <c r="E30" s="68"/>
      <c r="F30" s="68">
        <f t="shared" si="1"/>
        <v>0</v>
      </c>
    </row>
    <row r="31" spans="1:6" s="10" customFormat="1" ht="43.15">
      <c r="A31" s="13" t="s">
        <v>69</v>
      </c>
      <c r="B31" s="15" t="s">
        <v>70</v>
      </c>
      <c r="C31" s="47" t="s">
        <v>35</v>
      </c>
      <c r="D31" s="50">
        <f>((0.52*5.36*2)+(4.5*1.05))*0.08</f>
        <v>0.82395200000000024</v>
      </c>
      <c r="E31" s="51"/>
      <c r="F31" s="51">
        <f t="shared" si="1"/>
        <v>0</v>
      </c>
    </row>
    <row r="32" spans="1:6" s="10" customFormat="1">
      <c r="A32" s="66"/>
      <c r="B32" s="69"/>
      <c r="C32" s="47"/>
      <c r="D32" s="50"/>
      <c r="E32" s="51"/>
      <c r="F32" s="51"/>
    </row>
    <row r="33" spans="1:10" s="8" customFormat="1">
      <c r="A33" s="132" t="s">
        <v>71</v>
      </c>
      <c r="B33" s="133"/>
      <c r="C33" s="70"/>
      <c r="D33" s="71"/>
      <c r="E33" s="72"/>
      <c r="F33" s="73">
        <f>SUM(F14:F31)</f>
        <v>0</v>
      </c>
    </row>
    <row r="34" spans="1:10" s="8" customFormat="1">
      <c r="A34" s="59"/>
      <c r="B34" s="60"/>
      <c r="C34" s="18"/>
      <c r="D34" s="19"/>
      <c r="E34" s="24"/>
      <c r="F34" s="37"/>
    </row>
    <row r="35" spans="1:10" s="8" customFormat="1">
      <c r="A35" s="12" t="s">
        <v>72</v>
      </c>
      <c r="B35" s="134" t="s">
        <v>73</v>
      </c>
      <c r="C35" s="135"/>
      <c r="D35" s="135"/>
      <c r="E35" s="135"/>
      <c r="F35" s="136"/>
    </row>
    <row r="36" spans="1:10" s="10" customFormat="1" ht="68.45" customHeight="1">
      <c r="A36" s="12" t="s">
        <v>74</v>
      </c>
      <c r="B36" s="74" t="s">
        <v>75</v>
      </c>
      <c r="C36" s="75"/>
      <c r="D36" s="75"/>
      <c r="E36" s="75"/>
      <c r="F36" s="76"/>
    </row>
    <row r="37" spans="1:10" s="10" customFormat="1" ht="56.45" customHeight="1">
      <c r="A37" s="13" t="s">
        <v>76</v>
      </c>
      <c r="B37" s="15" t="s">
        <v>77</v>
      </c>
      <c r="C37" s="64" t="s">
        <v>44</v>
      </c>
      <c r="D37" s="77">
        <f>(((4.45*3)+(4.2*3)+1.5)*2.93)-16.06</f>
        <v>64.368500000000012</v>
      </c>
      <c r="E37" s="63"/>
      <c r="F37" s="63">
        <f t="shared" ref="F37:F40" si="2">D37*E37</f>
        <v>0</v>
      </c>
      <c r="J37" s="11"/>
    </row>
    <row r="38" spans="1:10" s="10" customFormat="1" ht="70.900000000000006" customHeight="1">
      <c r="A38" s="13" t="s">
        <v>78</v>
      </c>
      <c r="B38" s="17" t="s">
        <v>79</v>
      </c>
      <c r="C38" s="47" t="s">
        <v>35</v>
      </c>
      <c r="D38" s="51">
        <f>0.15*0.2*2.93*10</f>
        <v>0.879</v>
      </c>
      <c r="E38" s="51"/>
      <c r="F38" s="51">
        <f t="shared" si="2"/>
        <v>0</v>
      </c>
      <c r="J38" s="9"/>
    </row>
    <row r="39" spans="1:10" s="4" customFormat="1" ht="18.600000000000001" customHeight="1">
      <c r="A39" s="13"/>
      <c r="B39" s="17" t="s">
        <v>80</v>
      </c>
      <c r="C39" s="47" t="s">
        <v>35</v>
      </c>
      <c r="D39" s="51">
        <f>(0.15*0.2*((4.45*3)+(4.2*3)+1.5))</f>
        <v>0.82350000000000001</v>
      </c>
      <c r="E39" s="51"/>
      <c r="F39" s="51">
        <f t="shared" si="2"/>
        <v>0</v>
      </c>
      <c r="J39" s="26"/>
    </row>
    <row r="40" spans="1:10" s="10" customFormat="1" ht="59.45" customHeight="1">
      <c r="A40" s="13"/>
      <c r="B40" s="17" t="s">
        <v>81</v>
      </c>
      <c r="C40" s="47" t="s">
        <v>35</v>
      </c>
      <c r="D40" s="51">
        <f>4.45*0.15*0.2</f>
        <v>0.13350000000000001</v>
      </c>
      <c r="E40" s="51"/>
      <c r="F40" s="51">
        <f t="shared" si="2"/>
        <v>0</v>
      </c>
    </row>
    <row r="41" spans="1:10" s="10" customFormat="1" ht="45" customHeight="1">
      <c r="A41" s="137" t="s">
        <v>82</v>
      </c>
      <c r="B41" s="138"/>
      <c r="C41" s="23"/>
      <c r="D41" s="24"/>
      <c r="E41" s="24"/>
      <c r="F41" s="37">
        <f>SUM(F37:F40)</f>
        <v>0</v>
      </c>
    </row>
    <row r="42" spans="1:10" s="10" customFormat="1">
      <c r="A42" s="12" t="s">
        <v>83</v>
      </c>
      <c r="B42" s="20" t="s">
        <v>84</v>
      </c>
      <c r="C42" s="21"/>
      <c r="D42" s="25"/>
      <c r="E42" s="22"/>
      <c r="F42" s="22"/>
      <c r="I42" s="10" t="s">
        <v>85</v>
      </c>
    </row>
    <row r="43" spans="1:10" s="8" customFormat="1" ht="43.15">
      <c r="A43" s="13" t="s">
        <v>86</v>
      </c>
      <c r="B43" s="17" t="s">
        <v>87</v>
      </c>
      <c r="C43" s="47" t="s">
        <v>35</v>
      </c>
      <c r="D43" s="50">
        <f>0.07*0.15*6.31*3</f>
        <v>0.19876499999999997</v>
      </c>
      <c r="E43" s="51"/>
      <c r="F43" s="51">
        <f>D43*E43</f>
        <v>0</v>
      </c>
    </row>
    <row r="44" spans="1:10" ht="28.9">
      <c r="A44" s="13" t="s">
        <v>88</v>
      </c>
      <c r="B44" s="17" t="s">
        <v>89</v>
      </c>
      <c r="C44" s="47" t="s">
        <v>35</v>
      </c>
      <c r="D44" s="50">
        <f>8*5.78*0.07*0.07</f>
        <v>0.22657600000000006</v>
      </c>
      <c r="E44" s="51"/>
      <c r="F44" s="51">
        <f t="shared" ref="F44:F45" si="3">D44*E44</f>
        <v>0</v>
      </c>
    </row>
    <row r="45" spans="1:10" ht="28.9">
      <c r="A45" s="13" t="s">
        <v>90</v>
      </c>
      <c r="B45" s="15" t="s">
        <v>91</v>
      </c>
      <c r="C45" s="47" t="s">
        <v>92</v>
      </c>
      <c r="D45" s="50">
        <f>(5.78*2)+(6.31*2)</f>
        <v>24.18</v>
      </c>
      <c r="E45" s="51"/>
      <c r="F45" s="51">
        <f t="shared" si="3"/>
        <v>0</v>
      </c>
    </row>
    <row r="46" spans="1:10" s="5" customFormat="1">
      <c r="A46" s="12" t="s">
        <v>93</v>
      </c>
      <c r="B46" s="20" t="s">
        <v>94</v>
      </c>
      <c r="C46" s="21"/>
      <c r="D46" s="25"/>
      <c r="E46" s="56"/>
      <c r="F46" s="56"/>
    </row>
    <row r="47" spans="1:10" s="5" customFormat="1" ht="28.9">
      <c r="A47" s="13" t="s">
        <v>95</v>
      </c>
      <c r="B47" s="17" t="s">
        <v>96</v>
      </c>
      <c r="C47" s="47" t="s">
        <v>44</v>
      </c>
      <c r="D47" s="50">
        <f>6.31*5.78</f>
        <v>36.471800000000002</v>
      </c>
      <c r="E47" s="51"/>
      <c r="F47" s="51">
        <f>D47*E47</f>
        <v>0</v>
      </c>
    </row>
    <row r="48" spans="1:10" s="5" customFormat="1" ht="28.9">
      <c r="A48" s="13" t="s">
        <v>97</v>
      </c>
      <c r="B48" s="17" t="s">
        <v>98</v>
      </c>
      <c r="C48" s="47" t="s">
        <v>92</v>
      </c>
      <c r="D48" s="50">
        <f xml:space="preserve"> 5.78</f>
        <v>5.78</v>
      </c>
      <c r="E48" s="63"/>
      <c r="F48" s="51">
        <f t="shared" ref="F48:F49" si="4">D48*E48</f>
        <v>0</v>
      </c>
    </row>
    <row r="49" spans="1:9" ht="14.45" customHeight="1">
      <c r="A49" s="13" t="s">
        <v>99</v>
      </c>
      <c r="B49" s="17" t="s">
        <v>100</v>
      </c>
      <c r="C49" s="47" t="s">
        <v>92</v>
      </c>
      <c r="D49" s="50">
        <v>6</v>
      </c>
      <c r="E49" s="63"/>
      <c r="F49" s="51">
        <f t="shared" si="4"/>
        <v>0</v>
      </c>
    </row>
    <row r="50" spans="1:9">
      <c r="A50" s="127" t="s">
        <v>101</v>
      </c>
      <c r="B50" s="128"/>
      <c r="C50" s="18"/>
      <c r="D50" s="19"/>
      <c r="E50" s="24"/>
      <c r="F50" s="37">
        <f>F43+F44+F45+F47+F48+F49</f>
        <v>0</v>
      </c>
    </row>
    <row r="51" spans="1:9" s="10" customFormat="1">
      <c r="A51" s="12" t="s">
        <v>102</v>
      </c>
      <c r="B51" s="7" t="s">
        <v>103</v>
      </c>
      <c r="C51" s="27"/>
      <c r="D51" s="28"/>
      <c r="E51" s="54"/>
      <c r="F51" s="54"/>
    </row>
    <row r="52" spans="1:9" s="10" customFormat="1">
      <c r="A52" s="12" t="s">
        <v>104</v>
      </c>
      <c r="B52" s="7" t="s">
        <v>105</v>
      </c>
      <c r="C52" s="27"/>
      <c r="D52" s="29"/>
      <c r="E52" s="54"/>
      <c r="F52" s="54"/>
    </row>
    <row r="53" spans="1:9" s="10" customFormat="1" ht="72">
      <c r="A53" s="30" t="s">
        <v>106</v>
      </c>
      <c r="B53" s="31" t="s">
        <v>107</v>
      </c>
      <c r="C53" s="47" t="s">
        <v>108</v>
      </c>
      <c r="D53" s="51">
        <v>1</v>
      </c>
      <c r="E53" s="51"/>
      <c r="F53" s="51">
        <f>+D53*E53</f>
        <v>0</v>
      </c>
    </row>
    <row r="54" spans="1:9" s="10" customFormat="1" ht="72">
      <c r="A54" s="30" t="s">
        <v>109</v>
      </c>
      <c r="B54" s="17" t="s">
        <v>110</v>
      </c>
      <c r="C54" s="47" t="s">
        <v>108</v>
      </c>
      <c r="D54" s="50">
        <v>1</v>
      </c>
      <c r="E54" s="51"/>
      <c r="F54" s="51">
        <f t="shared" ref="F54:F56" si="5">+D54*E54</f>
        <v>0</v>
      </c>
    </row>
    <row r="55" spans="1:9" s="10" customFormat="1" ht="57.6">
      <c r="A55" s="30" t="s">
        <v>111</v>
      </c>
      <c r="B55" s="17" t="s">
        <v>112</v>
      </c>
      <c r="C55" s="47" t="s">
        <v>108</v>
      </c>
      <c r="D55" s="50">
        <v>1</v>
      </c>
      <c r="E55" s="51"/>
      <c r="F55" s="51">
        <f t="shared" si="5"/>
        <v>0</v>
      </c>
      <c r="I55" s="35"/>
    </row>
    <row r="56" spans="1:9" s="4" customFormat="1" ht="14.45" customHeight="1">
      <c r="A56" s="30" t="s">
        <v>113</v>
      </c>
      <c r="B56" s="17" t="s">
        <v>114</v>
      </c>
      <c r="C56" s="47" t="s">
        <v>108</v>
      </c>
      <c r="D56" s="50">
        <v>3</v>
      </c>
      <c r="E56" s="51"/>
      <c r="F56" s="51">
        <f t="shared" si="5"/>
        <v>0</v>
      </c>
    </row>
    <row r="57" spans="1:9">
      <c r="A57" s="127" t="s">
        <v>115</v>
      </c>
      <c r="B57" s="128"/>
      <c r="C57" s="32"/>
      <c r="D57" s="33"/>
      <c r="E57" s="24"/>
      <c r="F57" s="37">
        <f>SUM(F53:F56)</f>
        <v>0</v>
      </c>
    </row>
    <row r="58" spans="1:9">
      <c r="A58" s="12" t="s">
        <v>116</v>
      </c>
      <c r="B58" s="7" t="s">
        <v>117</v>
      </c>
      <c r="C58" s="27"/>
      <c r="D58" s="28"/>
      <c r="E58" s="55"/>
      <c r="F58" s="55"/>
    </row>
    <row r="59" spans="1:9">
      <c r="A59" s="85" t="s">
        <v>118</v>
      </c>
      <c r="B59" s="14" t="s">
        <v>119</v>
      </c>
      <c r="C59" s="32" t="s">
        <v>108</v>
      </c>
      <c r="D59" s="33">
        <v>2</v>
      </c>
      <c r="E59" s="24"/>
      <c r="F59" s="51">
        <f t="shared" ref="F59:F60" si="6">+D59*E59</f>
        <v>0</v>
      </c>
    </row>
    <row r="60" spans="1:9">
      <c r="A60" s="85" t="s">
        <v>118</v>
      </c>
      <c r="B60" s="34" t="s">
        <v>120</v>
      </c>
      <c r="C60" s="32" t="s">
        <v>108</v>
      </c>
      <c r="D60" s="33">
        <v>1</v>
      </c>
      <c r="E60" s="24"/>
      <c r="F60" s="51">
        <f t="shared" si="6"/>
        <v>0</v>
      </c>
    </row>
    <row r="61" spans="1:9">
      <c r="A61" s="127" t="s">
        <v>121</v>
      </c>
      <c r="B61" s="128"/>
      <c r="C61" s="32"/>
      <c r="D61" s="33"/>
      <c r="E61" s="24"/>
      <c r="F61" s="37">
        <f>SUM(F59:F60)</f>
        <v>0</v>
      </c>
    </row>
    <row r="62" spans="1:9">
      <c r="A62" s="12" t="s">
        <v>122</v>
      </c>
      <c r="B62" s="7" t="s">
        <v>123</v>
      </c>
      <c r="C62" s="27"/>
      <c r="D62" s="28"/>
      <c r="E62" s="55"/>
      <c r="F62" s="55"/>
    </row>
    <row r="63" spans="1:9" ht="57.6">
      <c r="A63" s="30" t="s">
        <v>124</v>
      </c>
      <c r="B63" s="34" t="s">
        <v>125</v>
      </c>
      <c r="C63" s="47" t="s">
        <v>44</v>
      </c>
      <c r="D63" s="77">
        <f>(((4.5*2)+(4.2*2))*2.93)-((0.99*1.18)+(1*2.2))</f>
        <v>47.613799999999998</v>
      </c>
      <c r="E63" s="51"/>
      <c r="F63" s="51">
        <f>D63*E63</f>
        <v>0</v>
      </c>
    </row>
    <row r="64" spans="1:9" ht="28.9">
      <c r="A64" s="30" t="s">
        <v>126</v>
      </c>
      <c r="B64" s="15" t="s">
        <v>127</v>
      </c>
      <c r="C64" s="47" t="s">
        <v>44</v>
      </c>
      <c r="D64" s="77">
        <f>(((4.45*4)+(4.2*4)+(1.5*2)*2.93)-((0.8*2.2*3)+(0.9*2.2)))</f>
        <v>36.129999999999995</v>
      </c>
      <c r="E64" s="51"/>
      <c r="F64" s="51">
        <f t="shared" ref="F64:F66" si="7">D64*E64</f>
        <v>0</v>
      </c>
    </row>
    <row r="65" spans="1:6" ht="14.45" customHeight="1">
      <c r="A65" s="30" t="s">
        <v>128</v>
      </c>
      <c r="B65" s="15" t="s">
        <v>129</v>
      </c>
      <c r="C65" s="47" t="s">
        <v>44</v>
      </c>
      <c r="D65" s="50">
        <f>4.5*4.2</f>
        <v>18.900000000000002</v>
      </c>
      <c r="E65" s="51"/>
      <c r="F65" s="51">
        <f t="shared" si="7"/>
        <v>0</v>
      </c>
    </row>
    <row r="66" spans="1:6" ht="72">
      <c r="A66" s="30" t="s">
        <v>130</v>
      </c>
      <c r="B66" s="15" t="s">
        <v>131</v>
      </c>
      <c r="C66" s="47" t="s">
        <v>44</v>
      </c>
      <c r="D66" s="77">
        <f>(((4.45*4)+(4.2*4)+(1.5*2)*2.22)-((0.8*2.2*3)+(0.9*2.2)))</f>
        <v>34</v>
      </c>
      <c r="E66" s="51"/>
      <c r="F66" s="51">
        <f t="shared" si="7"/>
        <v>0</v>
      </c>
    </row>
    <row r="67" spans="1:6">
      <c r="A67" s="127" t="s">
        <v>132</v>
      </c>
      <c r="B67" s="128"/>
      <c r="C67" s="36"/>
      <c r="D67" s="37"/>
      <c r="E67" s="37"/>
      <c r="F67" s="37">
        <f>SUM(F63:F66)</f>
        <v>0</v>
      </c>
    </row>
    <row r="68" spans="1:6">
      <c r="A68" s="12" t="s">
        <v>122</v>
      </c>
      <c r="B68" s="7" t="s">
        <v>133</v>
      </c>
      <c r="C68" s="27"/>
      <c r="D68" s="28"/>
      <c r="E68" s="55"/>
      <c r="F68" s="55"/>
    </row>
    <row r="69" spans="1:6" ht="14.45" customHeight="1">
      <c r="A69" s="30" t="s">
        <v>124</v>
      </c>
      <c r="B69" s="15" t="s">
        <v>134</v>
      </c>
      <c r="C69" s="47" t="s">
        <v>44</v>
      </c>
      <c r="D69" s="77">
        <f>((4.45*4)+(4.2*4)+(1.5*2))*0.73</f>
        <v>27.448</v>
      </c>
      <c r="E69" s="51"/>
      <c r="F69" s="51">
        <f>D69*E69</f>
        <v>0</v>
      </c>
    </row>
    <row r="70" spans="1:6" ht="14.45" customHeight="1">
      <c r="A70" s="139" t="s">
        <v>135</v>
      </c>
      <c r="B70" s="140"/>
      <c r="C70" s="47"/>
      <c r="D70" s="33"/>
      <c r="E70" s="24"/>
      <c r="F70" s="37">
        <f>SUM(F69:F69)</f>
        <v>0</v>
      </c>
    </row>
    <row r="71" spans="1:6">
      <c r="A71" s="62"/>
      <c r="B71" s="62"/>
      <c r="C71" s="47"/>
      <c r="D71" s="33"/>
      <c r="E71" s="24"/>
      <c r="F71" s="37"/>
    </row>
    <row r="72" spans="1:6">
      <c r="A72" s="3" t="s">
        <v>136</v>
      </c>
      <c r="B72" s="119" t="s">
        <v>137</v>
      </c>
      <c r="C72" s="120"/>
      <c r="D72" s="120"/>
      <c r="E72" s="120"/>
      <c r="F72" s="121"/>
    </row>
    <row r="73" spans="1:6" ht="86.45">
      <c r="A73" s="13" t="s">
        <v>138</v>
      </c>
      <c r="B73" s="15" t="s">
        <v>139</v>
      </c>
      <c r="C73" s="58" t="s">
        <v>140</v>
      </c>
      <c r="D73" s="49">
        <v>1</v>
      </c>
      <c r="E73" s="57"/>
      <c r="F73" s="57">
        <f>D73*E73</f>
        <v>0</v>
      </c>
    </row>
    <row r="74" spans="1:6" ht="100.9">
      <c r="A74" s="13" t="s">
        <v>141</v>
      </c>
      <c r="B74" s="78" t="s">
        <v>142</v>
      </c>
      <c r="C74" s="44" t="s">
        <v>143</v>
      </c>
      <c r="D74" s="49">
        <v>2</v>
      </c>
      <c r="E74" s="57"/>
      <c r="F74" s="57">
        <f>D74*E74</f>
        <v>0</v>
      </c>
    </row>
    <row r="75" spans="1:6">
      <c r="A75" s="127" t="s">
        <v>144</v>
      </c>
      <c r="B75" s="128"/>
      <c r="C75" s="32"/>
      <c r="D75" s="33"/>
      <c r="E75" s="24"/>
      <c r="F75" s="37">
        <f>SUM(F73:F74)</f>
        <v>0</v>
      </c>
    </row>
    <row r="76" spans="1:6">
      <c r="A76" s="59"/>
      <c r="B76" s="60"/>
      <c r="C76" s="82"/>
      <c r="D76" s="33"/>
      <c r="E76" s="24"/>
      <c r="F76" s="83"/>
    </row>
    <row r="77" spans="1:6">
      <c r="A77" s="127" t="s">
        <v>145</v>
      </c>
      <c r="B77" s="128"/>
      <c r="C77" s="79"/>
      <c r="D77" s="81"/>
      <c r="E77" s="81"/>
      <c r="F77" s="80">
        <f>SUM(F8:F75)/2</f>
        <v>0</v>
      </c>
    </row>
  </sheetData>
  <mergeCells count="22">
    <mergeCell ref="B35:F35"/>
    <mergeCell ref="A1:F2"/>
    <mergeCell ref="A4:A5"/>
    <mergeCell ref="B4:B5"/>
    <mergeCell ref="C4:C5"/>
    <mergeCell ref="D4:D5"/>
    <mergeCell ref="E4:E5"/>
    <mergeCell ref="F4:F5"/>
    <mergeCell ref="B6:F6"/>
    <mergeCell ref="A11:B11"/>
    <mergeCell ref="B12:F12"/>
    <mergeCell ref="B13:F13"/>
    <mergeCell ref="A33:B33"/>
    <mergeCell ref="B72:F72"/>
    <mergeCell ref="A75:B75"/>
    <mergeCell ref="A77:B77"/>
    <mergeCell ref="A41:B41"/>
    <mergeCell ref="A50:B50"/>
    <mergeCell ref="A57:B57"/>
    <mergeCell ref="A61:B61"/>
    <mergeCell ref="A67:B67"/>
    <mergeCell ref="A70:B7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3147E-059A-4721-86DD-0CC16D0325F5}">
  <dimension ref="A1:J77"/>
  <sheetViews>
    <sheetView topLeftCell="A70" workbookViewId="0">
      <selection activeCell="B74" sqref="B74"/>
    </sheetView>
  </sheetViews>
  <sheetFormatPr defaultColWidth="12.42578125" defaultRowHeight="14.45"/>
  <cols>
    <col min="1" max="1" width="13.7109375" style="38" customWidth="1"/>
    <col min="2" max="2" width="49.5703125" style="42" customWidth="1"/>
    <col min="3" max="3" width="11" style="43" customWidth="1"/>
    <col min="4" max="4" width="11.5703125" style="43" customWidth="1"/>
    <col min="5" max="5" width="12.28515625" style="43" customWidth="1"/>
    <col min="6" max="6" width="14" style="43" customWidth="1"/>
    <col min="7" max="16384" width="12.42578125" style="1"/>
  </cols>
  <sheetData>
    <row r="1" spans="1:6" ht="14.45" customHeight="1">
      <c r="A1" s="143" t="s">
        <v>8</v>
      </c>
      <c r="B1" s="144"/>
      <c r="C1" s="144"/>
      <c r="D1" s="144"/>
      <c r="E1" s="144"/>
      <c r="F1" s="144"/>
    </row>
    <row r="2" spans="1:6">
      <c r="A2" s="143"/>
      <c r="B2" s="144"/>
      <c r="C2" s="144"/>
      <c r="D2" s="144"/>
      <c r="E2" s="144"/>
      <c r="F2" s="144"/>
    </row>
    <row r="3" spans="1:6">
      <c r="B3" s="39"/>
    </row>
    <row r="4" spans="1:6">
      <c r="A4" s="115" t="s">
        <v>12</v>
      </c>
      <c r="B4" s="116" t="s">
        <v>13</v>
      </c>
      <c r="C4" s="115" t="s">
        <v>14</v>
      </c>
      <c r="D4" s="115" t="s">
        <v>15</v>
      </c>
      <c r="E4" s="145" t="s">
        <v>16</v>
      </c>
      <c r="F4" s="145" t="s">
        <v>17</v>
      </c>
    </row>
    <row r="5" spans="1:6">
      <c r="A5" s="115"/>
      <c r="B5" s="116"/>
      <c r="C5" s="115"/>
      <c r="D5" s="115"/>
      <c r="E5" s="145"/>
      <c r="F5" s="145"/>
    </row>
    <row r="6" spans="1:6" ht="29.45" customHeight="1">
      <c r="A6" s="2">
        <v>100</v>
      </c>
      <c r="B6" s="119" t="s">
        <v>147</v>
      </c>
      <c r="C6" s="120"/>
      <c r="D6" s="120"/>
      <c r="E6" s="120"/>
      <c r="F6" s="121"/>
    </row>
    <row r="7" spans="1:6">
      <c r="A7" s="27" t="s">
        <v>19</v>
      </c>
      <c r="B7" s="6" t="s">
        <v>20</v>
      </c>
      <c r="C7" s="27"/>
      <c r="D7" s="48"/>
      <c r="E7" s="52"/>
      <c r="F7" s="52"/>
    </row>
    <row r="8" spans="1:6">
      <c r="A8" s="32" t="s">
        <v>21</v>
      </c>
      <c r="B8" s="14" t="s">
        <v>22</v>
      </c>
      <c r="C8" s="44" t="s">
        <v>23</v>
      </c>
      <c r="D8" s="45">
        <v>1</v>
      </c>
      <c r="E8" s="53"/>
      <c r="F8" s="53">
        <f>D8*E8</f>
        <v>0</v>
      </c>
    </row>
    <row r="9" spans="1:6">
      <c r="A9" s="32" t="s">
        <v>24</v>
      </c>
      <c r="B9" s="40" t="s">
        <v>25</v>
      </c>
      <c r="C9" s="45" t="s">
        <v>26</v>
      </c>
      <c r="D9" s="45">
        <v>50</v>
      </c>
      <c r="E9" s="53"/>
      <c r="F9" s="53">
        <f t="shared" ref="F9:F10" si="0">D9*E9</f>
        <v>0</v>
      </c>
    </row>
    <row r="10" spans="1:6">
      <c r="A10" s="32" t="s">
        <v>27</v>
      </c>
      <c r="B10" s="40" t="s">
        <v>28</v>
      </c>
      <c r="C10" s="45" t="s">
        <v>26</v>
      </c>
      <c r="D10" s="45">
        <v>24</v>
      </c>
      <c r="E10" s="53"/>
      <c r="F10" s="53">
        <f t="shared" si="0"/>
        <v>0</v>
      </c>
    </row>
    <row r="11" spans="1:6" s="4" customFormat="1" ht="14.45" customHeight="1">
      <c r="A11" s="117" t="s">
        <v>29</v>
      </c>
      <c r="B11" s="118"/>
      <c r="C11" s="46"/>
      <c r="D11" s="46"/>
      <c r="E11" s="54"/>
      <c r="F11" s="54">
        <f>SUM(F8:F10)</f>
        <v>0</v>
      </c>
    </row>
    <row r="12" spans="1:6" s="10" customFormat="1">
      <c r="A12" s="2">
        <v>200</v>
      </c>
      <c r="B12" s="129" t="s">
        <v>30</v>
      </c>
      <c r="C12" s="130"/>
      <c r="D12" s="130"/>
      <c r="E12" s="130"/>
      <c r="F12" s="131"/>
    </row>
    <row r="13" spans="1:6" s="10" customFormat="1">
      <c r="A13" s="2" t="s">
        <v>31</v>
      </c>
      <c r="B13" s="119" t="s">
        <v>32</v>
      </c>
      <c r="C13" s="120"/>
      <c r="D13" s="120"/>
      <c r="E13" s="120"/>
      <c r="F13" s="121"/>
    </row>
    <row r="14" spans="1:6" s="10" customFormat="1" ht="28.9">
      <c r="A14" s="13" t="s">
        <v>33</v>
      </c>
      <c r="B14" s="14" t="s">
        <v>34</v>
      </c>
      <c r="C14" s="44" t="s">
        <v>35</v>
      </c>
      <c r="D14" s="49">
        <f>ROUNDUP(0.3*0.85*11.56,2)</f>
        <v>2.9499999999999997</v>
      </c>
      <c r="E14" s="51"/>
      <c r="F14" s="51">
        <f>D14*E14</f>
        <v>0</v>
      </c>
    </row>
    <row r="15" spans="1:6" s="10" customFormat="1">
      <c r="A15" s="13" t="s">
        <v>36</v>
      </c>
      <c r="B15" s="14" t="s">
        <v>37</v>
      </c>
      <c r="C15" s="44" t="s">
        <v>35</v>
      </c>
      <c r="D15" s="61">
        <f>ROUNDUP(3.29*4.5*2.5,2)</f>
        <v>37.019999999999996</v>
      </c>
      <c r="E15" s="51"/>
      <c r="F15" s="51">
        <f t="shared" ref="F15:F31" si="1">D15*E15</f>
        <v>0</v>
      </c>
    </row>
    <row r="16" spans="1:6" s="10" customFormat="1" ht="39.6" customHeight="1">
      <c r="A16" s="13" t="s">
        <v>38</v>
      </c>
      <c r="B16" s="14" t="s">
        <v>39</v>
      </c>
      <c r="C16" s="44" t="s">
        <v>35</v>
      </c>
      <c r="D16" s="49">
        <f>ROUNDUP(0.3*0.05*11.56,2)</f>
        <v>0.18000000000000002</v>
      </c>
      <c r="E16" s="51"/>
      <c r="F16" s="51">
        <f t="shared" si="1"/>
        <v>0</v>
      </c>
    </row>
    <row r="17" spans="1:6" s="10" customFormat="1" ht="43.15">
      <c r="A17" s="13" t="s">
        <v>40</v>
      </c>
      <c r="B17" s="14" t="s">
        <v>41</v>
      </c>
      <c r="C17" s="44" t="s">
        <v>35</v>
      </c>
      <c r="D17" s="61">
        <f>ROUNDUP((((3.29+4.5)*2)+3.29)*0.5*0.05,2)</f>
        <v>0.48</v>
      </c>
      <c r="E17" s="51"/>
      <c r="F17" s="51">
        <f t="shared" si="1"/>
        <v>0</v>
      </c>
    </row>
    <row r="18" spans="1:6" s="10" customFormat="1" ht="28.9">
      <c r="A18" s="13" t="s">
        <v>42</v>
      </c>
      <c r="B18" s="15" t="s">
        <v>43</v>
      </c>
      <c r="C18" s="44" t="s">
        <v>44</v>
      </c>
      <c r="D18" s="49">
        <f>ROUNDUP(0.3*1.2*11.56,2)</f>
        <v>4.17</v>
      </c>
      <c r="E18" s="51"/>
      <c r="F18" s="51">
        <f t="shared" si="1"/>
        <v>0</v>
      </c>
    </row>
    <row r="19" spans="1:6" s="10" customFormat="1" ht="28.9">
      <c r="A19" s="13" t="s">
        <v>45</v>
      </c>
      <c r="B19" s="15" t="s">
        <v>46</v>
      </c>
      <c r="C19" s="44" t="s">
        <v>44</v>
      </c>
      <c r="D19" s="61">
        <f>ROUNDUP((((3.29+4.5)*2)+3.29)*0.5*0.5,2)</f>
        <v>4.72</v>
      </c>
      <c r="E19" s="51"/>
      <c r="F19" s="51">
        <f t="shared" si="1"/>
        <v>0</v>
      </c>
    </row>
    <row r="20" spans="1:6" s="10" customFormat="1" ht="43.15">
      <c r="A20" s="13" t="s">
        <v>47</v>
      </c>
      <c r="B20" s="14" t="s">
        <v>48</v>
      </c>
      <c r="C20" s="44" t="s">
        <v>35</v>
      </c>
      <c r="D20" s="49">
        <f>3*0.3*0.3*0.8</f>
        <v>0.21599999999999997</v>
      </c>
      <c r="E20" s="51"/>
      <c r="F20" s="51">
        <f t="shared" si="1"/>
        <v>0</v>
      </c>
    </row>
    <row r="21" spans="1:6" s="10" customFormat="1" ht="43.15">
      <c r="A21" s="13" t="s">
        <v>49</v>
      </c>
      <c r="B21" s="14" t="s">
        <v>50</v>
      </c>
      <c r="C21" s="44" t="s">
        <v>35</v>
      </c>
      <c r="D21" s="49">
        <f>6*0.5*0.5*0.5</f>
        <v>0.75</v>
      </c>
      <c r="E21" s="51"/>
      <c r="F21" s="51">
        <f t="shared" si="1"/>
        <v>0</v>
      </c>
    </row>
    <row r="22" spans="1:6" s="10" customFormat="1" ht="28.9">
      <c r="A22" s="13" t="s">
        <v>51</v>
      </c>
      <c r="B22" s="15" t="s">
        <v>52</v>
      </c>
      <c r="C22" s="44" t="s">
        <v>35</v>
      </c>
      <c r="D22" s="61">
        <f>ROUNDUP((((3.29+4.5)*2)+3.29)*0.3*2.3,2)</f>
        <v>13.03</v>
      </c>
      <c r="E22" s="51"/>
      <c r="F22" s="51">
        <f t="shared" si="1"/>
        <v>0</v>
      </c>
    </row>
    <row r="23" spans="1:6" s="10" customFormat="1" ht="43.15">
      <c r="A23" s="13" t="s">
        <v>53</v>
      </c>
      <c r="B23" s="14" t="s">
        <v>54</v>
      </c>
      <c r="C23" s="44" t="s">
        <v>35</v>
      </c>
      <c r="D23" s="49">
        <f>6*0.5*0.5*2.5</f>
        <v>3.75</v>
      </c>
      <c r="E23" s="51"/>
      <c r="F23" s="51">
        <f t="shared" si="1"/>
        <v>0</v>
      </c>
    </row>
    <row r="24" spans="1:6" s="10" customFormat="1" ht="43.15">
      <c r="A24" s="13" t="s">
        <v>55</v>
      </c>
      <c r="B24" s="16" t="s">
        <v>56</v>
      </c>
      <c r="C24" s="47" t="s">
        <v>35</v>
      </c>
      <c r="D24" s="49">
        <f>ROUNDUP(0.3*0.08*11.56,2)</f>
        <v>0.28000000000000003</v>
      </c>
      <c r="E24" s="51"/>
      <c r="F24" s="51">
        <f t="shared" si="1"/>
        <v>0</v>
      </c>
    </row>
    <row r="25" spans="1:6" s="10" customFormat="1" ht="28.9">
      <c r="A25" s="13" t="s">
        <v>57</v>
      </c>
      <c r="B25" s="16" t="s">
        <v>58</v>
      </c>
      <c r="C25" s="47" t="s">
        <v>35</v>
      </c>
      <c r="D25" s="61">
        <f>ROUNDUP((((3.29+4.5)*2)+3.29)*0.3*0.2,2)</f>
        <v>1.1399999999999999</v>
      </c>
      <c r="E25" s="51"/>
      <c r="F25" s="51">
        <f t="shared" si="1"/>
        <v>0</v>
      </c>
    </row>
    <row r="26" spans="1:6" s="10" customFormat="1">
      <c r="A26" s="13" t="s">
        <v>59</v>
      </c>
      <c r="B26" s="15" t="s">
        <v>60</v>
      </c>
      <c r="C26" s="47" t="s">
        <v>35</v>
      </c>
      <c r="D26" s="50">
        <f>((2.5*2)+(1.6*2.5))*0.4</f>
        <v>3.6</v>
      </c>
      <c r="E26" s="51"/>
      <c r="F26" s="51">
        <f t="shared" si="1"/>
        <v>0</v>
      </c>
    </row>
    <row r="27" spans="1:6" s="10" customFormat="1" ht="43.15">
      <c r="A27" s="13" t="s">
        <v>61</v>
      </c>
      <c r="B27" s="15" t="s">
        <v>62</v>
      </c>
      <c r="C27" s="64" t="s">
        <v>35</v>
      </c>
      <c r="D27" s="65">
        <f>ROUNDUP(3.29*4.5*0.12,2)</f>
        <v>1.78</v>
      </c>
      <c r="E27" s="63"/>
      <c r="F27" s="63">
        <f t="shared" si="1"/>
        <v>0</v>
      </c>
    </row>
    <row r="28" spans="1:6" s="8" customFormat="1" ht="14.45" customHeight="1">
      <c r="A28" s="13" t="s">
        <v>63</v>
      </c>
      <c r="B28" s="17" t="s">
        <v>64</v>
      </c>
      <c r="C28" s="47" t="s">
        <v>35</v>
      </c>
      <c r="D28" s="50">
        <f>((2.5*2)+(1.6*2.5))*0.08</f>
        <v>0.72</v>
      </c>
      <c r="E28" s="51"/>
      <c r="F28" s="51">
        <f t="shared" si="1"/>
        <v>0</v>
      </c>
    </row>
    <row r="29" spans="1:6" s="10" customFormat="1" ht="28.9">
      <c r="A29" s="13" t="s">
        <v>65</v>
      </c>
      <c r="B29" s="14" t="s">
        <v>66</v>
      </c>
      <c r="C29" s="47" t="s">
        <v>35</v>
      </c>
      <c r="D29" s="67">
        <f>18.36*0.15*0.8</f>
        <v>2.2032000000000003</v>
      </c>
      <c r="E29" s="68"/>
      <c r="F29" s="51">
        <f t="shared" si="1"/>
        <v>0</v>
      </c>
    </row>
    <row r="30" spans="1:6" s="10" customFormat="1" ht="28.9">
      <c r="A30" s="13" t="s">
        <v>67</v>
      </c>
      <c r="B30" s="41" t="s">
        <v>68</v>
      </c>
      <c r="C30" s="47" t="s">
        <v>35</v>
      </c>
      <c r="D30" s="67">
        <f>18.36*0.15*1.2</f>
        <v>3.3047999999999997</v>
      </c>
      <c r="E30" s="68"/>
      <c r="F30" s="68">
        <f t="shared" si="1"/>
        <v>0</v>
      </c>
    </row>
    <row r="31" spans="1:6" s="10" customFormat="1" ht="43.15">
      <c r="A31" s="13" t="s">
        <v>69</v>
      </c>
      <c r="B31" s="15" t="s">
        <v>70</v>
      </c>
      <c r="C31" s="47" t="s">
        <v>35</v>
      </c>
      <c r="D31" s="50">
        <f>((0.52*5.36*2)+(4.5*1.05))*0.08</f>
        <v>0.82395200000000024</v>
      </c>
      <c r="E31" s="51"/>
      <c r="F31" s="51">
        <f t="shared" si="1"/>
        <v>0</v>
      </c>
    </row>
    <row r="32" spans="1:6" s="10" customFormat="1">
      <c r="A32" s="66"/>
      <c r="B32" s="69"/>
      <c r="C32" s="47"/>
      <c r="D32" s="50"/>
      <c r="E32" s="51"/>
      <c r="F32" s="51"/>
    </row>
    <row r="33" spans="1:10" s="8" customFormat="1">
      <c r="A33" s="132" t="s">
        <v>71</v>
      </c>
      <c r="B33" s="133"/>
      <c r="C33" s="70"/>
      <c r="D33" s="71"/>
      <c r="E33" s="72"/>
      <c r="F33" s="73">
        <f>SUM(F14:F31)</f>
        <v>0</v>
      </c>
    </row>
    <row r="34" spans="1:10" s="8" customFormat="1">
      <c r="A34" s="59"/>
      <c r="B34" s="60"/>
      <c r="C34" s="18"/>
      <c r="D34" s="19"/>
      <c r="E34" s="24"/>
      <c r="F34" s="37"/>
    </row>
    <row r="35" spans="1:10" s="8" customFormat="1">
      <c r="A35" s="12" t="s">
        <v>72</v>
      </c>
      <c r="B35" s="134" t="s">
        <v>73</v>
      </c>
      <c r="C35" s="135"/>
      <c r="D35" s="135"/>
      <c r="E35" s="135"/>
      <c r="F35" s="136"/>
    </row>
    <row r="36" spans="1:10" s="10" customFormat="1">
      <c r="A36" s="12" t="s">
        <v>74</v>
      </c>
      <c r="B36" s="74" t="s">
        <v>75</v>
      </c>
      <c r="C36" s="75"/>
      <c r="D36" s="75"/>
      <c r="E36" s="75"/>
      <c r="F36" s="76"/>
    </row>
    <row r="37" spans="1:10" s="10" customFormat="1" ht="28.9">
      <c r="A37" s="13" t="s">
        <v>76</v>
      </c>
      <c r="B37" s="15" t="s">
        <v>77</v>
      </c>
      <c r="C37" s="64" t="s">
        <v>44</v>
      </c>
      <c r="D37" s="77">
        <f>(((4.45*3)+(4.2*3)+1.5)*2.93)-16.06</f>
        <v>64.368500000000012</v>
      </c>
      <c r="E37" s="63"/>
      <c r="F37" s="63">
        <f t="shared" ref="F37:F40" si="2">D37*E37</f>
        <v>0</v>
      </c>
      <c r="J37" s="11"/>
    </row>
    <row r="38" spans="1:10" s="10" customFormat="1" ht="43.15">
      <c r="A38" s="13" t="s">
        <v>83</v>
      </c>
      <c r="B38" s="17" t="s">
        <v>79</v>
      </c>
      <c r="C38" s="47" t="s">
        <v>35</v>
      </c>
      <c r="D38" s="51">
        <f>0.15*0.2*2.93*10</f>
        <v>0.879</v>
      </c>
      <c r="E38" s="51"/>
      <c r="F38" s="51">
        <f t="shared" si="2"/>
        <v>0</v>
      </c>
      <c r="J38" s="9"/>
    </row>
    <row r="39" spans="1:10" s="4" customFormat="1" ht="43.15">
      <c r="A39" s="13" t="s">
        <v>148</v>
      </c>
      <c r="B39" s="17" t="s">
        <v>80</v>
      </c>
      <c r="C39" s="47" t="s">
        <v>35</v>
      </c>
      <c r="D39" s="51">
        <f>(0.15*0.2*((4.45*3)+(4.2*3)+1.5))</f>
        <v>0.82350000000000001</v>
      </c>
      <c r="E39" s="51"/>
      <c r="F39" s="51">
        <f t="shared" si="2"/>
        <v>0</v>
      </c>
      <c r="J39" s="26"/>
    </row>
    <row r="40" spans="1:10" s="10" customFormat="1" ht="43.15">
      <c r="A40" s="13" t="s">
        <v>149</v>
      </c>
      <c r="B40" s="17" t="s">
        <v>81</v>
      </c>
      <c r="C40" s="47" t="s">
        <v>35</v>
      </c>
      <c r="D40" s="51">
        <f>4.45*0.15*0.2</f>
        <v>0.13350000000000001</v>
      </c>
      <c r="E40" s="51"/>
      <c r="F40" s="51">
        <f t="shared" si="2"/>
        <v>0</v>
      </c>
    </row>
    <row r="41" spans="1:10" s="10" customFormat="1">
      <c r="A41" s="137" t="s">
        <v>82</v>
      </c>
      <c r="B41" s="138"/>
      <c r="C41" s="23"/>
      <c r="D41" s="24"/>
      <c r="E41" s="24"/>
      <c r="F41" s="37">
        <f>SUM(F37:F40)</f>
        <v>0</v>
      </c>
    </row>
    <row r="42" spans="1:10" s="10" customFormat="1">
      <c r="A42" s="12" t="s">
        <v>83</v>
      </c>
      <c r="B42" s="20" t="s">
        <v>84</v>
      </c>
      <c r="C42" s="21"/>
      <c r="D42" s="25"/>
      <c r="E42" s="22"/>
      <c r="F42" s="22"/>
      <c r="I42" s="10" t="s">
        <v>85</v>
      </c>
    </row>
    <row r="43" spans="1:10" s="8" customFormat="1" ht="43.15">
      <c r="A43" s="13" t="s">
        <v>86</v>
      </c>
      <c r="B43" s="17" t="s">
        <v>87</v>
      </c>
      <c r="C43" s="47" t="s">
        <v>35</v>
      </c>
      <c r="D43" s="50">
        <f>0.07*0.15*6.31*3</f>
        <v>0.19876499999999997</v>
      </c>
      <c r="E43" s="51"/>
      <c r="F43" s="51">
        <f>D43*E43</f>
        <v>0</v>
      </c>
    </row>
    <row r="44" spans="1:10" ht="28.9">
      <c r="A44" s="13" t="s">
        <v>88</v>
      </c>
      <c r="B44" s="17" t="s">
        <v>89</v>
      </c>
      <c r="C44" s="47" t="s">
        <v>35</v>
      </c>
      <c r="D44" s="50">
        <f>8*5.78*0.07*0.07</f>
        <v>0.22657600000000006</v>
      </c>
      <c r="E44" s="51"/>
      <c r="F44" s="51">
        <f t="shared" ref="F44:F45" si="3">D44*E44</f>
        <v>0</v>
      </c>
    </row>
    <row r="45" spans="1:10" ht="28.9">
      <c r="A45" s="13" t="s">
        <v>90</v>
      </c>
      <c r="B45" s="15" t="s">
        <v>91</v>
      </c>
      <c r="C45" s="47" t="s">
        <v>92</v>
      </c>
      <c r="D45" s="50">
        <f>(5.78*2)+(6.31*2)</f>
        <v>24.18</v>
      </c>
      <c r="E45" s="51"/>
      <c r="F45" s="51">
        <f t="shared" si="3"/>
        <v>0</v>
      </c>
    </row>
    <row r="46" spans="1:10" s="5" customFormat="1">
      <c r="A46" s="12" t="s">
        <v>93</v>
      </c>
      <c r="B46" s="20" t="s">
        <v>94</v>
      </c>
      <c r="C46" s="21"/>
      <c r="D46" s="25"/>
      <c r="E46" s="56"/>
      <c r="F46" s="56"/>
    </row>
    <row r="47" spans="1:10" s="5" customFormat="1" ht="28.9">
      <c r="A47" s="13" t="s">
        <v>95</v>
      </c>
      <c r="B47" s="17" t="s">
        <v>96</v>
      </c>
      <c r="C47" s="47" t="s">
        <v>44</v>
      </c>
      <c r="D47" s="50">
        <f>6.31*5.78</f>
        <v>36.471800000000002</v>
      </c>
      <c r="E47" s="51"/>
      <c r="F47" s="51">
        <f>D47*E47</f>
        <v>0</v>
      </c>
    </row>
    <row r="48" spans="1:10" s="5" customFormat="1" ht="28.9">
      <c r="A48" s="13" t="s">
        <v>97</v>
      </c>
      <c r="B48" s="17" t="s">
        <v>98</v>
      </c>
      <c r="C48" s="47" t="s">
        <v>92</v>
      </c>
      <c r="D48" s="50">
        <f xml:space="preserve"> 5.78</f>
        <v>5.78</v>
      </c>
      <c r="E48" s="63"/>
      <c r="F48" s="51">
        <f t="shared" ref="F48:F49" si="4">D48*E48</f>
        <v>0</v>
      </c>
    </row>
    <row r="49" spans="1:9" ht="14.45" customHeight="1">
      <c r="A49" s="13" t="s">
        <v>99</v>
      </c>
      <c r="B49" s="17" t="s">
        <v>100</v>
      </c>
      <c r="C49" s="47" t="s">
        <v>92</v>
      </c>
      <c r="D49" s="50">
        <v>6</v>
      </c>
      <c r="E49" s="63"/>
      <c r="F49" s="51">
        <f t="shared" si="4"/>
        <v>0</v>
      </c>
    </row>
    <row r="50" spans="1:9">
      <c r="A50" s="127" t="s">
        <v>101</v>
      </c>
      <c r="B50" s="128"/>
      <c r="C50" s="18"/>
      <c r="D50" s="19"/>
      <c r="E50" s="24"/>
      <c r="F50" s="37">
        <f>F43+F44+F45+F47+F48+F49</f>
        <v>0</v>
      </c>
    </row>
    <row r="51" spans="1:9" s="10" customFormat="1">
      <c r="A51" s="12" t="s">
        <v>102</v>
      </c>
      <c r="B51" s="7" t="s">
        <v>103</v>
      </c>
      <c r="C51" s="27"/>
      <c r="D51" s="28"/>
      <c r="E51" s="54"/>
      <c r="F51" s="54"/>
    </row>
    <row r="52" spans="1:9" s="10" customFormat="1">
      <c r="A52" s="12" t="s">
        <v>104</v>
      </c>
      <c r="B52" s="7" t="s">
        <v>105</v>
      </c>
      <c r="C52" s="27"/>
      <c r="D52" s="29"/>
      <c r="E52" s="54"/>
      <c r="F52" s="54"/>
    </row>
    <row r="53" spans="1:9" s="10" customFormat="1" ht="72">
      <c r="A53" s="30" t="s">
        <v>106</v>
      </c>
      <c r="B53" s="31" t="s">
        <v>107</v>
      </c>
      <c r="C53" s="47" t="s">
        <v>108</v>
      </c>
      <c r="D53" s="51">
        <v>1</v>
      </c>
      <c r="E53" s="51"/>
      <c r="F53" s="51">
        <f>+D53*E53</f>
        <v>0</v>
      </c>
    </row>
    <row r="54" spans="1:9" s="10" customFormat="1" ht="72">
      <c r="A54" s="30" t="s">
        <v>109</v>
      </c>
      <c r="B54" s="17" t="s">
        <v>110</v>
      </c>
      <c r="C54" s="47" t="s">
        <v>108</v>
      </c>
      <c r="D54" s="50">
        <v>1</v>
      </c>
      <c r="E54" s="51"/>
      <c r="F54" s="51">
        <f t="shared" ref="F54:F56" si="5">+D54*E54</f>
        <v>0</v>
      </c>
    </row>
    <row r="55" spans="1:9" s="10" customFormat="1" ht="57.6">
      <c r="A55" s="30" t="s">
        <v>111</v>
      </c>
      <c r="B55" s="17" t="s">
        <v>112</v>
      </c>
      <c r="C55" s="47" t="s">
        <v>108</v>
      </c>
      <c r="D55" s="50">
        <v>1</v>
      </c>
      <c r="E55" s="51"/>
      <c r="F55" s="51">
        <f t="shared" si="5"/>
        <v>0</v>
      </c>
      <c r="I55" s="35"/>
    </row>
    <row r="56" spans="1:9" s="4" customFormat="1" ht="14.45" customHeight="1">
      <c r="A56" s="30" t="s">
        <v>113</v>
      </c>
      <c r="B56" s="17" t="s">
        <v>114</v>
      </c>
      <c r="C56" s="47" t="s">
        <v>108</v>
      </c>
      <c r="D56" s="50">
        <v>3</v>
      </c>
      <c r="E56" s="51"/>
      <c r="F56" s="51">
        <f t="shared" si="5"/>
        <v>0</v>
      </c>
    </row>
    <row r="57" spans="1:9">
      <c r="A57" s="127" t="s">
        <v>115</v>
      </c>
      <c r="B57" s="128"/>
      <c r="C57" s="32"/>
      <c r="D57" s="33"/>
      <c r="E57" s="24"/>
      <c r="F57" s="37">
        <f>SUM(F53:F56)</f>
        <v>0</v>
      </c>
    </row>
    <row r="58" spans="1:9">
      <c r="A58" s="12" t="s">
        <v>116</v>
      </c>
      <c r="B58" s="7" t="s">
        <v>117</v>
      </c>
      <c r="C58" s="27"/>
      <c r="D58" s="28"/>
      <c r="E58" s="55"/>
      <c r="F58" s="55"/>
    </row>
    <row r="59" spans="1:9">
      <c r="A59" s="85" t="s">
        <v>118</v>
      </c>
      <c r="B59" s="14" t="s">
        <v>119</v>
      </c>
      <c r="C59" s="32" t="s">
        <v>108</v>
      </c>
      <c r="D59" s="33">
        <v>2</v>
      </c>
      <c r="E59" s="24"/>
      <c r="F59" s="51">
        <f t="shared" ref="F59:F60" si="6">+D59*E59</f>
        <v>0</v>
      </c>
    </row>
    <row r="60" spans="1:9">
      <c r="A60" s="85" t="s">
        <v>118</v>
      </c>
      <c r="B60" s="34" t="s">
        <v>120</v>
      </c>
      <c r="C60" s="32" t="s">
        <v>108</v>
      </c>
      <c r="D60" s="33">
        <v>1</v>
      </c>
      <c r="E60" s="24"/>
      <c r="F60" s="51">
        <f t="shared" si="6"/>
        <v>0</v>
      </c>
    </row>
    <row r="61" spans="1:9">
      <c r="A61" s="127" t="s">
        <v>121</v>
      </c>
      <c r="B61" s="128"/>
      <c r="C61" s="32"/>
      <c r="D61" s="33"/>
      <c r="E61" s="24"/>
      <c r="F61" s="37">
        <f>SUM(F59:F60)</f>
        <v>0</v>
      </c>
    </row>
    <row r="62" spans="1:9">
      <c r="A62" s="12" t="s">
        <v>122</v>
      </c>
      <c r="B62" s="7" t="s">
        <v>123</v>
      </c>
      <c r="C62" s="27"/>
      <c r="D62" s="28"/>
      <c r="E62" s="55"/>
      <c r="F62" s="55"/>
    </row>
    <row r="63" spans="1:9" ht="57.6">
      <c r="A63" s="30" t="s">
        <v>124</v>
      </c>
      <c r="B63" s="34" t="s">
        <v>125</v>
      </c>
      <c r="C63" s="47" t="s">
        <v>44</v>
      </c>
      <c r="D63" s="77">
        <f>(((4.5*2)+(4.2*2))*2.93)-((0.99*1.18)+(1*2.2))</f>
        <v>47.613799999999998</v>
      </c>
      <c r="E63" s="51"/>
      <c r="F63" s="51">
        <f>D63*E63</f>
        <v>0</v>
      </c>
    </row>
    <row r="64" spans="1:9" ht="28.9">
      <c r="A64" s="30" t="s">
        <v>126</v>
      </c>
      <c r="B64" s="15" t="s">
        <v>127</v>
      </c>
      <c r="C64" s="47" t="s">
        <v>44</v>
      </c>
      <c r="D64" s="77">
        <f>(((4.45*4)+(4.2*4)+(1.5*2)*2.93)-((0.8*2.2*3)+(0.9*2.2)))</f>
        <v>36.129999999999995</v>
      </c>
      <c r="E64" s="51"/>
      <c r="F64" s="51">
        <f t="shared" ref="F64:F66" si="7">D64*E64</f>
        <v>0</v>
      </c>
    </row>
    <row r="65" spans="1:6" ht="14.45" customHeight="1">
      <c r="A65" s="30" t="s">
        <v>128</v>
      </c>
      <c r="B65" s="15" t="s">
        <v>129</v>
      </c>
      <c r="C65" s="47" t="s">
        <v>44</v>
      </c>
      <c r="D65" s="50">
        <f>4.5*4.2</f>
        <v>18.900000000000002</v>
      </c>
      <c r="E65" s="51"/>
      <c r="F65" s="51">
        <f t="shared" si="7"/>
        <v>0</v>
      </c>
    </row>
    <row r="66" spans="1:6" ht="72">
      <c r="A66" s="30" t="s">
        <v>130</v>
      </c>
      <c r="B66" s="15" t="s">
        <v>131</v>
      </c>
      <c r="C66" s="47" t="s">
        <v>44</v>
      </c>
      <c r="D66" s="77">
        <f>(((4.45*4)+(4.2*4)+(1.5*2)*2.22)-((0.8*2.2*3)+(0.9*2.2)))</f>
        <v>34</v>
      </c>
      <c r="E66" s="51"/>
      <c r="F66" s="51">
        <f t="shared" si="7"/>
        <v>0</v>
      </c>
    </row>
    <row r="67" spans="1:6">
      <c r="A67" s="127" t="s">
        <v>132</v>
      </c>
      <c r="B67" s="128"/>
      <c r="C67" s="36"/>
      <c r="D67" s="37"/>
      <c r="E67" s="37"/>
      <c r="F67" s="37">
        <f>SUM(F63:F66)</f>
        <v>0</v>
      </c>
    </row>
    <row r="68" spans="1:6">
      <c r="A68" s="12" t="s">
        <v>122</v>
      </c>
      <c r="B68" s="7" t="s">
        <v>133</v>
      </c>
      <c r="C68" s="27"/>
      <c r="D68" s="28"/>
      <c r="E68" s="55"/>
      <c r="F68" s="55"/>
    </row>
    <row r="69" spans="1:6" ht="14.45" customHeight="1">
      <c r="A69" s="30" t="s">
        <v>124</v>
      </c>
      <c r="B69" s="15" t="s">
        <v>134</v>
      </c>
      <c r="C69" s="47" t="s">
        <v>44</v>
      </c>
      <c r="D69" s="77">
        <f>((4.45*4)+(4.2*4)+(1.5*2))*0.73</f>
        <v>27.448</v>
      </c>
      <c r="E69" s="51"/>
      <c r="F69" s="51">
        <f>D69*E69</f>
        <v>0</v>
      </c>
    </row>
    <row r="70" spans="1:6" ht="14.45" customHeight="1">
      <c r="A70" s="139" t="s">
        <v>135</v>
      </c>
      <c r="B70" s="140"/>
      <c r="C70" s="47"/>
      <c r="D70" s="33"/>
      <c r="E70" s="24"/>
      <c r="F70" s="37">
        <f>SUM(F69:F69)</f>
        <v>0</v>
      </c>
    </row>
    <row r="71" spans="1:6">
      <c r="A71" s="62"/>
      <c r="B71" s="62"/>
      <c r="C71" s="47"/>
      <c r="D71" s="33"/>
      <c r="E71" s="24"/>
      <c r="F71" s="37"/>
    </row>
    <row r="72" spans="1:6">
      <c r="A72" s="3" t="s">
        <v>136</v>
      </c>
      <c r="B72" s="119" t="s">
        <v>137</v>
      </c>
      <c r="C72" s="120"/>
      <c r="D72" s="120"/>
      <c r="E72" s="120"/>
      <c r="F72" s="121"/>
    </row>
    <row r="73" spans="1:6" ht="86.45">
      <c r="A73" s="13" t="s">
        <v>138</v>
      </c>
      <c r="B73" s="15" t="s">
        <v>139</v>
      </c>
      <c r="C73" s="58" t="s">
        <v>140</v>
      </c>
      <c r="D73" s="49">
        <v>1</v>
      </c>
      <c r="E73" s="57"/>
      <c r="F73" s="57">
        <f>D73*E73</f>
        <v>0</v>
      </c>
    </row>
    <row r="74" spans="1:6" ht="100.9">
      <c r="A74" s="13" t="s">
        <v>141</v>
      </c>
      <c r="B74" s="78" t="s">
        <v>142</v>
      </c>
      <c r="C74" s="44" t="s">
        <v>143</v>
      </c>
      <c r="D74" s="49">
        <v>2</v>
      </c>
      <c r="E74" s="57"/>
      <c r="F74" s="57">
        <f>D74*E74</f>
        <v>0</v>
      </c>
    </row>
    <row r="75" spans="1:6">
      <c r="A75" s="127" t="s">
        <v>144</v>
      </c>
      <c r="B75" s="128"/>
      <c r="C75" s="32"/>
      <c r="D75" s="33"/>
      <c r="E75" s="24"/>
      <c r="F75" s="37">
        <f>SUM(F73:F74)</f>
        <v>0</v>
      </c>
    </row>
    <row r="76" spans="1:6">
      <c r="A76" s="59"/>
      <c r="B76" s="60"/>
      <c r="C76" s="82"/>
      <c r="D76" s="33"/>
      <c r="E76" s="24"/>
      <c r="F76" s="83"/>
    </row>
    <row r="77" spans="1:6">
      <c r="A77" s="127" t="s">
        <v>145</v>
      </c>
      <c r="B77" s="128"/>
      <c r="C77" s="79"/>
      <c r="D77" s="81"/>
      <c r="E77" s="81"/>
      <c r="F77" s="80">
        <f>SUM(F8:F75)/2</f>
        <v>0</v>
      </c>
    </row>
  </sheetData>
  <mergeCells count="22">
    <mergeCell ref="B35:F35"/>
    <mergeCell ref="A1:F2"/>
    <mergeCell ref="A4:A5"/>
    <mergeCell ref="B4:B5"/>
    <mergeCell ref="C4:C5"/>
    <mergeCell ref="D4:D5"/>
    <mergeCell ref="E4:E5"/>
    <mergeCell ref="F4:F5"/>
    <mergeCell ref="B6:F6"/>
    <mergeCell ref="A11:B11"/>
    <mergeCell ref="B12:F12"/>
    <mergeCell ref="B13:F13"/>
    <mergeCell ref="A33:B33"/>
    <mergeCell ref="B72:F72"/>
    <mergeCell ref="A75:B75"/>
    <mergeCell ref="A77:B77"/>
    <mergeCell ref="A41:B41"/>
    <mergeCell ref="A50:B50"/>
    <mergeCell ref="A57:B57"/>
    <mergeCell ref="A61:B61"/>
    <mergeCell ref="A67:B67"/>
    <mergeCell ref="A70:B70"/>
  </mergeCells>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3E1C9-7C93-4B91-B7B0-37E0477513ED}">
  <dimension ref="A1:F121"/>
  <sheetViews>
    <sheetView tabSelected="1" workbookViewId="0">
      <selection activeCell="H33" sqref="H33"/>
    </sheetView>
  </sheetViews>
  <sheetFormatPr defaultColWidth="11.42578125" defaultRowHeight="14.45"/>
  <cols>
    <col min="2" max="2" width="62.5703125" customWidth="1"/>
    <col min="3" max="3" width="8.5703125" customWidth="1"/>
    <col min="6" max="6" width="11.5703125" style="104"/>
  </cols>
  <sheetData>
    <row r="1" spans="1:6">
      <c r="A1" s="113" t="s">
        <v>150</v>
      </c>
      <c r="B1" s="114"/>
      <c r="C1" s="114"/>
      <c r="D1" s="114"/>
      <c r="E1" s="114"/>
      <c r="F1" s="114"/>
    </row>
    <row r="2" spans="1:6">
      <c r="A2" s="113"/>
      <c r="B2" s="114"/>
      <c r="C2" s="114"/>
      <c r="D2" s="114"/>
      <c r="E2" s="114"/>
      <c r="F2" s="114"/>
    </row>
    <row r="3" spans="1:6">
      <c r="A3" s="89"/>
      <c r="B3" s="1"/>
      <c r="C3" s="39"/>
      <c r="D3" s="39"/>
      <c r="E3" s="39"/>
      <c r="F3" s="43"/>
    </row>
    <row r="4" spans="1:6">
      <c r="A4" s="115" t="s">
        <v>12</v>
      </c>
      <c r="B4" s="116" t="s">
        <v>13</v>
      </c>
      <c r="C4" s="115" t="s">
        <v>14</v>
      </c>
      <c r="D4" s="115" t="s">
        <v>15</v>
      </c>
      <c r="E4" s="116" t="s">
        <v>16</v>
      </c>
      <c r="F4" s="116" t="s">
        <v>17</v>
      </c>
    </row>
    <row r="5" spans="1:6">
      <c r="A5" s="115"/>
      <c r="B5" s="116"/>
      <c r="C5" s="115"/>
      <c r="D5" s="115"/>
      <c r="E5" s="116"/>
      <c r="F5" s="116"/>
    </row>
    <row r="6" spans="1:6">
      <c r="A6" s="2">
        <v>100</v>
      </c>
      <c r="B6" s="119" t="s">
        <v>151</v>
      </c>
      <c r="C6" s="120"/>
      <c r="D6" s="120"/>
      <c r="E6" s="120"/>
      <c r="F6" s="121"/>
    </row>
    <row r="7" spans="1:6">
      <c r="A7" s="27" t="s">
        <v>19</v>
      </c>
      <c r="B7" s="90" t="s">
        <v>20</v>
      </c>
      <c r="C7" s="27"/>
      <c r="D7" s="48"/>
      <c r="E7" s="48"/>
      <c r="F7" s="48"/>
    </row>
    <row r="8" spans="1:6">
      <c r="A8" s="32" t="s">
        <v>21</v>
      </c>
      <c r="B8" s="91" t="s">
        <v>22</v>
      </c>
      <c r="C8" s="44" t="s">
        <v>23</v>
      </c>
      <c r="D8" s="45">
        <v>1</v>
      </c>
      <c r="E8" s="45"/>
      <c r="F8" s="45">
        <f>D8*E8</f>
        <v>0</v>
      </c>
    </row>
    <row r="9" spans="1:6">
      <c r="A9" s="32" t="s">
        <v>24</v>
      </c>
      <c r="B9" s="84" t="s">
        <v>25</v>
      </c>
      <c r="C9" s="45" t="s">
        <v>26</v>
      </c>
      <c r="D9" s="45">
        <v>245.75</v>
      </c>
      <c r="E9" s="45"/>
      <c r="F9" s="45">
        <f t="shared" ref="F9:F10" si="0">D9*E9</f>
        <v>0</v>
      </c>
    </row>
    <row r="10" spans="1:6">
      <c r="A10" s="32" t="s">
        <v>27</v>
      </c>
      <c r="B10" s="84" t="s">
        <v>152</v>
      </c>
      <c r="C10" s="45" t="s">
        <v>26</v>
      </c>
      <c r="D10" s="45">
        <v>27.15</v>
      </c>
      <c r="E10" s="45"/>
      <c r="F10" s="45">
        <f t="shared" si="0"/>
        <v>0</v>
      </c>
    </row>
    <row r="11" spans="1:6">
      <c r="A11" s="117" t="s">
        <v>29</v>
      </c>
      <c r="B11" s="118"/>
      <c r="C11" s="46"/>
      <c r="D11" s="46"/>
      <c r="E11" s="46"/>
      <c r="F11" s="46">
        <f>SUM(F8:F10)</f>
        <v>0</v>
      </c>
    </row>
    <row r="12" spans="1:6">
      <c r="A12" s="27" t="s">
        <v>153</v>
      </c>
      <c r="B12" s="90" t="s">
        <v>154</v>
      </c>
      <c r="C12" s="27"/>
      <c r="D12" s="48"/>
      <c r="E12" s="48"/>
      <c r="F12" s="48"/>
    </row>
    <row r="13" spans="1:6" ht="28.9">
      <c r="A13" s="32" t="s">
        <v>155</v>
      </c>
      <c r="B13" s="91" t="s">
        <v>156</v>
      </c>
      <c r="C13" s="44" t="s">
        <v>6</v>
      </c>
      <c r="D13" s="44">
        <v>1</v>
      </c>
      <c r="E13" s="44"/>
      <c r="F13" s="45">
        <f t="shared" ref="F13:F15" si="1">D13*E13</f>
        <v>0</v>
      </c>
    </row>
    <row r="14" spans="1:6" ht="28.9">
      <c r="A14" s="32" t="s">
        <v>157</v>
      </c>
      <c r="B14" s="91" t="s">
        <v>158</v>
      </c>
      <c r="C14" s="44" t="s">
        <v>159</v>
      </c>
      <c r="D14" s="44">
        <v>14.29</v>
      </c>
      <c r="E14" s="44"/>
      <c r="F14" s="45">
        <f t="shared" si="1"/>
        <v>0</v>
      </c>
    </row>
    <row r="15" spans="1:6" ht="43.15">
      <c r="A15" s="32" t="s">
        <v>160</v>
      </c>
      <c r="B15" s="91" t="s">
        <v>161</v>
      </c>
      <c r="C15" s="44" t="s">
        <v>23</v>
      </c>
      <c r="D15" s="45">
        <v>1</v>
      </c>
      <c r="E15" s="45"/>
      <c r="F15" s="45">
        <f t="shared" si="1"/>
        <v>0</v>
      </c>
    </row>
    <row r="16" spans="1:6">
      <c r="A16" s="117" t="s">
        <v>162</v>
      </c>
      <c r="B16" s="118"/>
      <c r="C16" s="46"/>
      <c r="D16" s="46"/>
      <c r="E16" s="46"/>
      <c r="F16" s="46">
        <f>SUM(F13:F15)</f>
        <v>0</v>
      </c>
    </row>
    <row r="17" spans="1:6">
      <c r="A17" s="27" t="s">
        <v>163</v>
      </c>
      <c r="B17" s="6" t="s">
        <v>164</v>
      </c>
      <c r="C17" s="6"/>
      <c r="D17" s="48"/>
      <c r="E17" s="48"/>
      <c r="F17" s="48"/>
    </row>
    <row r="18" spans="1:6">
      <c r="A18" s="27" t="s">
        <v>165</v>
      </c>
      <c r="B18" s="90" t="s">
        <v>84</v>
      </c>
      <c r="C18" s="27"/>
      <c r="D18" s="48"/>
      <c r="E18" s="48"/>
      <c r="F18" s="48"/>
    </row>
    <row r="19" spans="1:6" ht="43.15">
      <c r="A19" s="93" t="s">
        <v>166</v>
      </c>
      <c r="B19" s="84" t="s">
        <v>167</v>
      </c>
      <c r="C19" s="45" t="s">
        <v>92</v>
      </c>
      <c r="D19" s="45">
        <v>72</v>
      </c>
      <c r="E19" s="45"/>
      <c r="F19" s="45">
        <f>D19*E19</f>
        <v>0</v>
      </c>
    </row>
    <row r="20" spans="1:6">
      <c r="A20" s="46" t="s">
        <v>168</v>
      </c>
      <c r="B20" s="94" t="s">
        <v>94</v>
      </c>
      <c r="C20" s="46"/>
      <c r="D20" s="46"/>
      <c r="E20" s="46"/>
      <c r="F20" s="46"/>
    </row>
    <row r="21" spans="1:6" ht="28.9">
      <c r="A21" s="93" t="s">
        <v>169</v>
      </c>
      <c r="B21" s="84" t="s">
        <v>170</v>
      </c>
      <c r="C21" s="45" t="s">
        <v>92</v>
      </c>
      <c r="D21" s="45">
        <v>55.5</v>
      </c>
      <c r="E21" s="45"/>
      <c r="F21" s="45">
        <f>D21*E21</f>
        <v>0</v>
      </c>
    </row>
    <row r="22" spans="1:6" ht="28.9">
      <c r="A22" s="93" t="s">
        <v>171</v>
      </c>
      <c r="B22" s="84" t="s">
        <v>172</v>
      </c>
      <c r="C22" s="45" t="s">
        <v>92</v>
      </c>
      <c r="D22" s="45">
        <v>12</v>
      </c>
      <c r="E22" s="45"/>
      <c r="F22" s="45">
        <f>D22*E22</f>
        <v>0</v>
      </c>
    </row>
    <row r="23" spans="1:6">
      <c r="A23" s="46" t="s">
        <v>173</v>
      </c>
      <c r="B23" s="94" t="s">
        <v>174</v>
      </c>
      <c r="C23" s="46"/>
      <c r="D23" s="46"/>
      <c r="E23" s="46"/>
      <c r="F23" s="46"/>
    </row>
    <row r="24" spans="1:6" ht="57.6">
      <c r="A24" s="93" t="s">
        <v>175</v>
      </c>
      <c r="B24" s="84" t="s">
        <v>176</v>
      </c>
      <c r="C24" s="45" t="s">
        <v>26</v>
      </c>
      <c r="D24" s="45">
        <v>177.88</v>
      </c>
      <c r="E24" s="45"/>
      <c r="F24" s="45">
        <f>D24*E24</f>
        <v>0</v>
      </c>
    </row>
    <row r="25" spans="1:6">
      <c r="A25" s="117" t="s">
        <v>177</v>
      </c>
      <c r="B25" s="118"/>
      <c r="C25" s="46"/>
      <c r="D25" s="46"/>
      <c r="E25" s="46"/>
      <c r="F25" s="46">
        <f>F24+F22+F21+F19</f>
        <v>0</v>
      </c>
    </row>
    <row r="26" spans="1:6">
      <c r="A26" s="27" t="s">
        <v>178</v>
      </c>
      <c r="B26" s="7" t="s">
        <v>179</v>
      </c>
      <c r="C26" s="48"/>
      <c r="D26" s="48"/>
      <c r="E26" s="48"/>
      <c r="F26" s="48"/>
    </row>
    <row r="27" spans="1:6" ht="28.9">
      <c r="A27" s="32" t="s">
        <v>180</v>
      </c>
      <c r="B27" s="88" t="s">
        <v>181</v>
      </c>
      <c r="C27" s="44" t="s">
        <v>6</v>
      </c>
      <c r="D27" s="44">
        <v>1</v>
      </c>
      <c r="E27" s="44"/>
      <c r="F27" s="45">
        <f>D27*E27</f>
        <v>0</v>
      </c>
    </row>
    <row r="28" spans="1:6" ht="57.6">
      <c r="A28" s="32" t="s">
        <v>182</v>
      </c>
      <c r="B28" s="95" t="s">
        <v>183</v>
      </c>
      <c r="C28" s="44" t="s">
        <v>184</v>
      </c>
      <c r="D28" s="45">
        <v>12</v>
      </c>
      <c r="E28" s="45"/>
      <c r="F28" s="45">
        <f>D28*E28</f>
        <v>0</v>
      </c>
    </row>
    <row r="29" spans="1:6" ht="57.6">
      <c r="A29" s="32" t="s">
        <v>185</v>
      </c>
      <c r="B29" s="95" t="s">
        <v>186</v>
      </c>
      <c r="C29" s="44" t="s">
        <v>184</v>
      </c>
      <c r="D29" s="45">
        <v>3</v>
      </c>
      <c r="E29" s="45"/>
      <c r="F29" s="45">
        <f>D29*E29</f>
        <v>0</v>
      </c>
    </row>
    <row r="30" spans="1:6">
      <c r="A30" s="122" t="s">
        <v>187</v>
      </c>
      <c r="B30" s="123"/>
      <c r="C30" s="46"/>
      <c r="D30" s="46"/>
      <c r="E30" s="46"/>
      <c r="F30" s="46">
        <f>SUM(F27:F29)</f>
        <v>0</v>
      </c>
    </row>
    <row r="31" spans="1:6">
      <c r="A31" s="27" t="s">
        <v>188</v>
      </c>
      <c r="B31" s="90" t="s">
        <v>189</v>
      </c>
      <c r="C31" s="48"/>
      <c r="D31" s="48"/>
      <c r="E31" s="48"/>
      <c r="F31" s="48"/>
    </row>
    <row r="32" spans="1:6" ht="86.45">
      <c r="A32" s="32" t="s">
        <v>190</v>
      </c>
      <c r="B32" s="96" t="s">
        <v>191</v>
      </c>
      <c r="C32" s="45" t="s">
        <v>26</v>
      </c>
      <c r="D32" s="45">
        <v>233.25</v>
      </c>
      <c r="E32" s="45"/>
      <c r="F32" s="45">
        <f>D32*E32</f>
        <v>0</v>
      </c>
    </row>
    <row r="33" spans="1:6" ht="43.15">
      <c r="A33" s="32" t="s">
        <v>192</v>
      </c>
      <c r="B33" s="96" t="s">
        <v>193</v>
      </c>
      <c r="C33" s="45" t="s">
        <v>26</v>
      </c>
      <c r="D33" s="45">
        <v>108</v>
      </c>
      <c r="E33" s="45"/>
      <c r="F33" s="45">
        <f>D33*E33</f>
        <v>0</v>
      </c>
    </row>
    <row r="34" spans="1:6">
      <c r="A34" s="117" t="s">
        <v>194</v>
      </c>
      <c r="B34" s="118"/>
      <c r="C34" s="46"/>
      <c r="D34" s="97"/>
      <c r="E34" s="97"/>
      <c r="F34" s="46">
        <f>SUM(F32:F33)</f>
        <v>0</v>
      </c>
    </row>
    <row r="35" spans="1:6">
      <c r="A35" s="27" t="s">
        <v>195</v>
      </c>
      <c r="B35" s="90" t="s">
        <v>133</v>
      </c>
      <c r="C35" s="27"/>
      <c r="D35" s="48"/>
      <c r="E35" s="48"/>
      <c r="F35" s="48"/>
    </row>
    <row r="36" spans="1:6" ht="43.15">
      <c r="A36" s="93" t="s">
        <v>196</v>
      </c>
      <c r="B36" s="84" t="s">
        <v>197</v>
      </c>
      <c r="C36" s="45" t="s">
        <v>26</v>
      </c>
      <c r="D36" s="45">
        <v>176.4</v>
      </c>
      <c r="E36" s="45"/>
      <c r="F36" s="45">
        <f>D36*E36</f>
        <v>0</v>
      </c>
    </row>
    <row r="37" spans="1:6" ht="43.15">
      <c r="A37" s="93" t="s">
        <v>198</v>
      </c>
      <c r="B37" s="96" t="s">
        <v>199</v>
      </c>
      <c r="C37" s="45" t="s">
        <v>26</v>
      </c>
      <c r="D37" s="45">
        <v>49.2</v>
      </c>
      <c r="E37" s="45"/>
      <c r="F37" s="45">
        <f t="shared" ref="F37:F38" si="2">D37*E37</f>
        <v>0</v>
      </c>
    </row>
    <row r="38" spans="1:6" ht="28.9">
      <c r="A38" s="93" t="s">
        <v>200</v>
      </c>
      <c r="B38" s="84" t="s">
        <v>201</v>
      </c>
      <c r="C38" s="45" t="s">
        <v>26</v>
      </c>
      <c r="D38" s="45">
        <v>18.899999999999999</v>
      </c>
      <c r="E38" s="45"/>
      <c r="F38" s="45">
        <f t="shared" si="2"/>
        <v>0</v>
      </c>
    </row>
    <row r="39" spans="1:6">
      <c r="A39" s="117" t="s">
        <v>202</v>
      </c>
      <c r="B39" s="118"/>
      <c r="C39" s="27"/>
      <c r="D39" s="27"/>
      <c r="E39" s="27"/>
      <c r="F39" s="46">
        <f>SUM(F36:F38)</f>
        <v>0</v>
      </c>
    </row>
    <row r="40" spans="1:6">
      <c r="A40" s="117" t="s">
        <v>203</v>
      </c>
      <c r="B40" s="118"/>
      <c r="C40" s="46"/>
      <c r="D40" s="46"/>
      <c r="E40" s="46"/>
      <c r="F40" s="46">
        <f>F39+F34+F30+F25+F23+F20+F16+F11</f>
        <v>0</v>
      </c>
    </row>
    <row r="41" spans="1:6">
      <c r="A41" s="2">
        <v>200</v>
      </c>
      <c r="B41" s="119" t="s">
        <v>204</v>
      </c>
      <c r="C41" s="120"/>
      <c r="D41" s="120"/>
      <c r="E41" s="120"/>
      <c r="F41" s="121"/>
    </row>
    <row r="42" spans="1:6">
      <c r="A42" s="98" t="s">
        <v>205</v>
      </c>
      <c r="B42" s="124" t="s">
        <v>206</v>
      </c>
      <c r="C42" s="125"/>
      <c r="D42" s="125"/>
      <c r="E42" s="125"/>
      <c r="F42" s="126"/>
    </row>
    <row r="43" spans="1:6" ht="28.9">
      <c r="A43" s="87" t="s">
        <v>207</v>
      </c>
      <c r="B43" s="99" t="s">
        <v>208</v>
      </c>
      <c r="C43" s="64" t="s">
        <v>23</v>
      </c>
      <c r="D43" s="45">
        <v>1</v>
      </c>
      <c r="E43" s="45"/>
      <c r="F43" s="45">
        <f>D43*E43</f>
        <v>0</v>
      </c>
    </row>
    <row r="44" spans="1:6">
      <c r="A44" s="117" t="s">
        <v>209</v>
      </c>
      <c r="B44" s="118"/>
      <c r="C44" s="46"/>
      <c r="D44" s="97"/>
      <c r="E44" s="97"/>
      <c r="F44" s="46">
        <f>SUM(F43:F43)</f>
        <v>0</v>
      </c>
    </row>
    <row r="45" spans="1:6">
      <c r="A45" s="21" t="s">
        <v>33</v>
      </c>
      <c r="B45" s="100" t="s">
        <v>210</v>
      </c>
      <c r="C45" s="21"/>
      <c r="D45" s="21"/>
      <c r="E45" s="21"/>
      <c r="F45" s="21"/>
    </row>
    <row r="46" spans="1:6" ht="28.9">
      <c r="A46" s="101" t="s">
        <v>211</v>
      </c>
      <c r="B46" s="9" t="s">
        <v>212</v>
      </c>
      <c r="C46" s="64" t="s">
        <v>23</v>
      </c>
      <c r="D46" s="64">
        <v>1</v>
      </c>
      <c r="E46" s="64"/>
      <c r="F46" s="64">
        <f>D46*E46</f>
        <v>0</v>
      </c>
    </row>
    <row r="47" spans="1:6">
      <c r="A47" s="117" t="s">
        <v>209</v>
      </c>
      <c r="B47" s="118"/>
      <c r="C47" s="46"/>
      <c r="D47" s="97"/>
      <c r="E47" s="97"/>
      <c r="F47" s="46">
        <f>SUM(F46:F46)</f>
        <v>0</v>
      </c>
    </row>
    <row r="48" spans="1:6">
      <c r="A48" s="117" t="s">
        <v>213</v>
      </c>
      <c r="B48" s="118"/>
      <c r="C48" s="46"/>
      <c r="D48" s="97"/>
      <c r="E48" s="97"/>
      <c r="F48" s="46">
        <f>F47+F44</f>
        <v>0</v>
      </c>
    </row>
    <row r="49" spans="1:6">
      <c r="A49" s="2">
        <v>300</v>
      </c>
      <c r="B49" s="129" t="s">
        <v>214</v>
      </c>
      <c r="C49" s="130"/>
      <c r="D49" s="130"/>
      <c r="E49" s="130"/>
      <c r="F49" s="131"/>
    </row>
    <row r="50" spans="1:6">
      <c r="A50" s="27" t="s">
        <v>215</v>
      </c>
      <c r="B50" s="6" t="s">
        <v>20</v>
      </c>
      <c r="C50" s="27"/>
      <c r="D50" s="48"/>
      <c r="E50" s="52"/>
      <c r="F50" s="52"/>
    </row>
    <row r="51" spans="1:6">
      <c r="A51" s="32" t="s">
        <v>216</v>
      </c>
      <c r="B51" s="40" t="s">
        <v>25</v>
      </c>
      <c r="C51" s="45" t="s">
        <v>26</v>
      </c>
      <c r="D51" s="45">
        <v>50</v>
      </c>
      <c r="E51" s="53"/>
      <c r="F51" s="53">
        <f t="shared" ref="F51:F52" si="3">D51*E51</f>
        <v>0</v>
      </c>
    </row>
    <row r="52" spans="1:6">
      <c r="A52" s="32" t="s">
        <v>217</v>
      </c>
      <c r="B52" s="40" t="s">
        <v>28</v>
      </c>
      <c r="C52" s="45" t="s">
        <v>26</v>
      </c>
      <c r="D52" s="45">
        <v>24</v>
      </c>
      <c r="E52" s="53"/>
      <c r="F52" s="53">
        <f t="shared" si="3"/>
        <v>0</v>
      </c>
    </row>
    <row r="53" spans="1:6">
      <c r="A53" s="117" t="s">
        <v>29</v>
      </c>
      <c r="B53" s="118"/>
      <c r="C53" s="46"/>
      <c r="D53" s="46"/>
      <c r="E53" s="54"/>
      <c r="F53" s="54">
        <f>SUM(F51:F52)</f>
        <v>0</v>
      </c>
    </row>
    <row r="54" spans="1:6">
      <c r="A54" s="2" t="s">
        <v>215</v>
      </c>
      <c r="B54" s="129" t="s">
        <v>30</v>
      </c>
      <c r="C54" s="130"/>
      <c r="D54" s="130"/>
      <c r="E54" s="130"/>
      <c r="F54" s="131"/>
    </row>
    <row r="55" spans="1:6">
      <c r="A55" s="2" t="s">
        <v>216</v>
      </c>
      <c r="B55" s="119" t="s">
        <v>32</v>
      </c>
      <c r="C55" s="120"/>
      <c r="D55" s="120"/>
      <c r="E55" s="120"/>
      <c r="F55" s="121"/>
    </row>
    <row r="56" spans="1:6">
      <c r="A56" s="13" t="s">
        <v>218</v>
      </c>
      <c r="B56" s="14" t="s">
        <v>34</v>
      </c>
      <c r="C56" s="44" t="s">
        <v>35</v>
      </c>
      <c r="D56" s="49">
        <f>ROUNDUP(0.3*0.85*11.56,2)</f>
        <v>2.9499999999999997</v>
      </c>
      <c r="E56" s="51"/>
      <c r="F56" s="51">
        <f>D56*E56</f>
        <v>0</v>
      </c>
    </row>
    <row r="57" spans="1:6">
      <c r="A57" s="13" t="s">
        <v>219</v>
      </c>
      <c r="B57" s="14" t="s">
        <v>37</v>
      </c>
      <c r="C57" s="44" t="s">
        <v>35</v>
      </c>
      <c r="D57" s="61">
        <f>ROUNDUP(3.29*4.5*2.5,2)</f>
        <v>37.019999999999996</v>
      </c>
      <c r="E57" s="51"/>
      <c r="F57" s="51">
        <f t="shared" ref="F57:F73" si="4">D57*E57</f>
        <v>0</v>
      </c>
    </row>
    <row r="58" spans="1:6" ht="43.15">
      <c r="A58" s="13" t="s">
        <v>220</v>
      </c>
      <c r="B58" s="14" t="s">
        <v>39</v>
      </c>
      <c r="C58" s="44" t="s">
        <v>35</v>
      </c>
      <c r="D58" s="49">
        <f>ROUNDUP(0.3*0.05*11.56,2)</f>
        <v>0.18000000000000002</v>
      </c>
      <c r="E58" s="51"/>
      <c r="F58" s="51">
        <f t="shared" si="4"/>
        <v>0</v>
      </c>
    </row>
    <row r="59" spans="1:6" ht="28.9">
      <c r="A59" s="13" t="s">
        <v>221</v>
      </c>
      <c r="B59" s="14" t="s">
        <v>41</v>
      </c>
      <c r="C59" s="44" t="s">
        <v>35</v>
      </c>
      <c r="D59" s="61">
        <f>ROUNDUP((((3.29+4.5)*2)+3.29)*0.5*0.05,2)</f>
        <v>0.48</v>
      </c>
      <c r="E59" s="51"/>
      <c r="F59" s="51">
        <f t="shared" si="4"/>
        <v>0</v>
      </c>
    </row>
    <row r="60" spans="1:6" ht="28.9">
      <c r="A60" s="13" t="s">
        <v>222</v>
      </c>
      <c r="B60" s="15" t="s">
        <v>43</v>
      </c>
      <c r="C60" s="44" t="s">
        <v>44</v>
      </c>
      <c r="D60" s="49">
        <f>ROUNDUP(0.3*1.2*11.56,2)</f>
        <v>4.17</v>
      </c>
      <c r="E60" s="51"/>
      <c r="F60" s="51">
        <f t="shared" si="4"/>
        <v>0</v>
      </c>
    </row>
    <row r="61" spans="1:6">
      <c r="A61" s="13" t="s">
        <v>223</v>
      </c>
      <c r="B61" s="15" t="s">
        <v>46</v>
      </c>
      <c r="C61" s="44" t="s">
        <v>44</v>
      </c>
      <c r="D61" s="61">
        <f>ROUNDUP((((3.29+4.5)*2)+3.29)*0.5*0.5,2)</f>
        <v>4.72</v>
      </c>
      <c r="E61" s="51"/>
      <c r="F61" s="51">
        <f t="shared" si="4"/>
        <v>0</v>
      </c>
    </row>
    <row r="62" spans="1:6" ht="28.9">
      <c r="A62" s="13" t="s">
        <v>224</v>
      </c>
      <c r="B62" s="14" t="s">
        <v>48</v>
      </c>
      <c r="C62" s="44" t="s">
        <v>35</v>
      </c>
      <c r="D62" s="49">
        <f>3*0.3*0.3*0.8</f>
        <v>0.21599999999999997</v>
      </c>
      <c r="E62" s="51"/>
      <c r="F62" s="51">
        <f t="shared" si="4"/>
        <v>0</v>
      </c>
    </row>
    <row r="63" spans="1:6" ht="43.15">
      <c r="A63" s="13" t="s">
        <v>225</v>
      </c>
      <c r="B63" s="14" t="s">
        <v>50</v>
      </c>
      <c r="C63" s="44" t="s">
        <v>35</v>
      </c>
      <c r="D63" s="49">
        <f>6*0.5*0.5*0.5</f>
        <v>0.75</v>
      </c>
      <c r="E63" s="51"/>
      <c r="F63" s="51">
        <f t="shared" si="4"/>
        <v>0</v>
      </c>
    </row>
    <row r="64" spans="1:6" ht="28.9">
      <c r="A64" s="13" t="s">
        <v>226</v>
      </c>
      <c r="B64" s="15" t="s">
        <v>52</v>
      </c>
      <c r="C64" s="44" t="s">
        <v>35</v>
      </c>
      <c r="D64" s="61">
        <f>ROUNDUP((((3.29+4.5)*2)+3.29)*0.3*2.3,2)</f>
        <v>13.03</v>
      </c>
      <c r="E64" s="51"/>
      <c r="F64" s="51">
        <f t="shared" si="4"/>
        <v>0</v>
      </c>
    </row>
    <row r="65" spans="1:6" ht="28.9">
      <c r="A65" s="13" t="s">
        <v>227</v>
      </c>
      <c r="B65" s="14" t="s">
        <v>54</v>
      </c>
      <c r="C65" s="44" t="s">
        <v>35</v>
      </c>
      <c r="D65" s="49">
        <f>6*0.5*0.5*2.5</f>
        <v>3.75</v>
      </c>
      <c r="E65" s="51"/>
      <c r="F65" s="51">
        <f t="shared" si="4"/>
        <v>0</v>
      </c>
    </row>
    <row r="66" spans="1:6" ht="28.9">
      <c r="A66" s="13" t="s">
        <v>228</v>
      </c>
      <c r="B66" s="16" t="s">
        <v>56</v>
      </c>
      <c r="C66" s="47" t="s">
        <v>35</v>
      </c>
      <c r="D66" s="49">
        <f>ROUNDUP(0.3*0.08*11.56,2)</f>
        <v>0.28000000000000003</v>
      </c>
      <c r="E66" s="51"/>
      <c r="F66" s="51">
        <f t="shared" si="4"/>
        <v>0</v>
      </c>
    </row>
    <row r="67" spans="1:6" ht="28.9">
      <c r="A67" s="13" t="s">
        <v>229</v>
      </c>
      <c r="B67" s="16" t="s">
        <v>58</v>
      </c>
      <c r="C67" s="47" t="s">
        <v>35</v>
      </c>
      <c r="D67" s="61">
        <f>ROUNDUP((((3.29+4.5)*2)+3.29)*0.3*0.2,2)</f>
        <v>1.1399999999999999</v>
      </c>
      <c r="E67" s="51"/>
      <c r="F67" s="51">
        <f t="shared" si="4"/>
        <v>0</v>
      </c>
    </row>
    <row r="68" spans="1:6">
      <c r="A68" s="13" t="s">
        <v>230</v>
      </c>
      <c r="B68" s="15" t="s">
        <v>60</v>
      </c>
      <c r="C68" s="47" t="s">
        <v>35</v>
      </c>
      <c r="D68" s="50">
        <f>((2.5*2)+(1.6*2.5))*0.4</f>
        <v>3.6</v>
      </c>
      <c r="E68" s="51"/>
      <c r="F68" s="51">
        <f t="shared" si="4"/>
        <v>0</v>
      </c>
    </row>
    <row r="69" spans="1:6" ht="43.15">
      <c r="A69" s="13" t="s">
        <v>231</v>
      </c>
      <c r="B69" s="15" t="s">
        <v>62</v>
      </c>
      <c r="C69" s="64" t="s">
        <v>35</v>
      </c>
      <c r="D69" s="65">
        <f>ROUNDUP(3.29*4.5*0.12,2)</f>
        <v>1.78</v>
      </c>
      <c r="E69" s="63"/>
      <c r="F69" s="63">
        <f t="shared" si="4"/>
        <v>0</v>
      </c>
    </row>
    <row r="70" spans="1:6" ht="28.9">
      <c r="A70" s="13" t="s">
        <v>232</v>
      </c>
      <c r="B70" s="17" t="s">
        <v>64</v>
      </c>
      <c r="C70" s="47" t="s">
        <v>35</v>
      </c>
      <c r="D70" s="50">
        <f>((2.5*2)+(1.6*2.5))*0.08</f>
        <v>0.72</v>
      </c>
      <c r="E70" s="51"/>
      <c r="F70" s="51">
        <f t="shared" si="4"/>
        <v>0</v>
      </c>
    </row>
    <row r="71" spans="1:6" ht="28.9">
      <c r="A71" s="13" t="s">
        <v>233</v>
      </c>
      <c r="B71" s="14" t="s">
        <v>66</v>
      </c>
      <c r="C71" s="47" t="s">
        <v>35</v>
      </c>
      <c r="D71" s="67">
        <f>18.36*0.15*0.8</f>
        <v>2.2032000000000003</v>
      </c>
      <c r="E71" s="68"/>
      <c r="F71" s="51">
        <f t="shared" si="4"/>
        <v>0</v>
      </c>
    </row>
    <row r="72" spans="1:6" ht="28.9">
      <c r="A72" s="13" t="s">
        <v>234</v>
      </c>
      <c r="B72" s="41" t="s">
        <v>68</v>
      </c>
      <c r="C72" s="47" t="s">
        <v>35</v>
      </c>
      <c r="D72" s="67">
        <f>18.36*0.15*1.2</f>
        <v>3.3047999999999997</v>
      </c>
      <c r="E72" s="68"/>
      <c r="F72" s="68">
        <f t="shared" si="4"/>
        <v>0</v>
      </c>
    </row>
    <row r="73" spans="1:6" ht="28.9">
      <c r="A73" s="13" t="s">
        <v>235</v>
      </c>
      <c r="B73" s="15" t="s">
        <v>70</v>
      </c>
      <c r="C73" s="47" t="s">
        <v>35</v>
      </c>
      <c r="D73" s="50">
        <f>((0.52*5.36*2)+(4.5*1.05))*0.08</f>
        <v>0.82395200000000024</v>
      </c>
      <c r="E73" s="51"/>
      <c r="F73" s="51">
        <f t="shared" si="4"/>
        <v>0</v>
      </c>
    </row>
    <row r="74" spans="1:6">
      <c r="A74" s="66"/>
      <c r="B74" s="69"/>
      <c r="C74" s="47"/>
      <c r="D74" s="50"/>
      <c r="E74" s="51"/>
      <c r="F74" s="51"/>
    </row>
    <row r="75" spans="1:6">
      <c r="A75" s="132" t="s">
        <v>236</v>
      </c>
      <c r="B75" s="133"/>
      <c r="C75" s="70"/>
      <c r="D75" s="71"/>
      <c r="E75" s="72"/>
      <c r="F75" s="73">
        <f>SUM(F56:F73)</f>
        <v>0</v>
      </c>
    </row>
    <row r="76" spans="1:6">
      <c r="A76" s="59"/>
      <c r="B76" s="60"/>
      <c r="C76" s="18"/>
      <c r="D76" s="19"/>
      <c r="E76" s="24"/>
      <c r="F76" s="37"/>
    </row>
    <row r="77" spans="1:6">
      <c r="A77" s="12" t="s">
        <v>237</v>
      </c>
      <c r="B77" s="134" t="s">
        <v>73</v>
      </c>
      <c r="C77" s="135"/>
      <c r="D77" s="135"/>
      <c r="E77" s="135"/>
      <c r="F77" s="136"/>
    </row>
    <row r="78" spans="1:6">
      <c r="A78" s="12" t="s">
        <v>238</v>
      </c>
      <c r="B78" s="74" t="s">
        <v>75</v>
      </c>
      <c r="C78" s="75"/>
      <c r="D78" s="75"/>
      <c r="E78" s="75"/>
      <c r="F78" s="102"/>
    </row>
    <row r="79" spans="1:6" ht="28.9">
      <c r="A79" s="13" t="s">
        <v>239</v>
      </c>
      <c r="B79" s="15" t="s">
        <v>77</v>
      </c>
      <c r="C79" s="64" t="s">
        <v>44</v>
      </c>
      <c r="D79" s="77">
        <f>(((4.45*3)+(4.2*3)+1.5)*2.93)-16.06</f>
        <v>64.368500000000012</v>
      </c>
      <c r="E79" s="63"/>
      <c r="F79" s="63">
        <f t="shared" ref="F79:F82" si="5">D79*E79</f>
        <v>0</v>
      </c>
    </row>
    <row r="80" spans="1:6" ht="28.9">
      <c r="A80" s="13" t="s">
        <v>240</v>
      </c>
      <c r="B80" s="17" t="s">
        <v>79</v>
      </c>
      <c r="C80" s="47" t="s">
        <v>35</v>
      </c>
      <c r="D80" s="51">
        <f>0.15*0.2*2.93*10</f>
        <v>0.879</v>
      </c>
      <c r="E80" s="51"/>
      <c r="F80" s="51">
        <f t="shared" si="5"/>
        <v>0</v>
      </c>
    </row>
    <row r="81" spans="1:6" ht="43.15">
      <c r="A81" s="13" t="s">
        <v>241</v>
      </c>
      <c r="B81" s="17" t="s">
        <v>80</v>
      </c>
      <c r="C81" s="47" t="s">
        <v>35</v>
      </c>
      <c r="D81" s="51">
        <f>(0.15*0.2*((4.45*3)+(4.2*3)+1.5))</f>
        <v>0.82350000000000001</v>
      </c>
      <c r="E81" s="51"/>
      <c r="F81" s="51">
        <f t="shared" si="5"/>
        <v>0</v>
      </c>
    </row>
    <row r="82" spans="1:6" ht="43.15">
      <c r="A82" s="13" t="s">
        <v>242</v>
      </c>
      <c r="B82" s="17" t="s">
        <v>81</v>
      </c>
      <c r="C82" s="47" t="s">
        <v>35</v>
      </c>
      <c r="D82" s="51">
        <f>4.45*0.15*0.2</f>
        <v>0.13350000000000001</v>
      </c>
      <c r="E82" s="51"/>
      <c r="F82" s="51">
        <f t="shared" si="5"/>
        <v>0</v>
      </c>
    </row>
    <row r="83" spans="1:6">
      <c r="A83" s="137" t="s">
        <v>243</v>
      </c>
      <c r="B83" s="138"/>
      <c r="C83" s="23"/>
      <c r="D83" s="24"/>
      <c r="E83" s="24"/>
      <c r="F83" s="37">
        <f>SUM(F79:F82)</f>
        <v>0</v>
      </c>
    </row>
    <row r="84" spans="1:6">
      <c r="A84" s="12" t="s">
        <v>240</v>
      </c>
      <c r="B84" s="20" t="s">
        <v>84</v>
      </c>
      <c r="C84" s="21"/>
      <c r="D84" s="25"/>
      <c r="E84" s="22"/>
      <c r="F84" s="22"/>
    </row>
    <row r="85" spans="1:6" ht="28.9">
      <c r="A85" s="13" t="s">
        <v>244</v>
      </c>
      <c r="B85" s="17" t="s">
        <v>87</v>
      </c>
      <c r="C85" s="47" t="s">
        <v>35</v>
      </c>
      <c r="D85" s="50">
        <f>0.07*0.15*6.31*3</f>
        <v>0.19876499999999997</v>
      </c>
      <c r="E85" s="51"/>
      <c r="F85" s="51">
        <f>D85*E85</f>
        <v>0</v>
      </c>
    </row>
    <row r="86" spans="1:6" ht="28.9">
      <c r="A86" s="13" t="s">
        <v>245</v>
      </c>
      <c r="B86" s="17" t="s">
        <v>89</v>
      </c>
      <c r="C86" s="47" t="s">
        <v>35</v>
      </c>
      <c r="D86" s="50">
        <f>8*5.78*0.07*0.07</f>
        <v>0.22657600000000006</v>
      </c>
      <c r="E86" s="51"/>
      <c r="F86" s="51">
        <f t="shared" ref="F86:F87" si="6">D86*E86</f>
        <v>0</v>
      </c>
    </row>
    <row r="87" spans="1:6" ht="28.9">
      <c r="A87" s="13" t="s">
        <v>246</v>
      </c>
      <c r="B87" s="15" t="s">
        <v>91</v>
      </c>
      <c r="C87" s="47" t="s">
        <v>92</v>
      </c>
      <c r="D87" s="50">
        <f>(5.78*2)+(6.31*2)</f>
        <v>24.18</v>
      </c>
      <c r="E87" s="51"/>
      <c r="F87" s="51">
        <f t="shared" si="6"/>
        <v>0</v>
      </c>
    </row>
    <row r="88" spans="1:6">
      <c r="A88" s="12" t="s">
        <v>241</v>
      </c>
      <c r="B88" s="20" t="s">
        <v>94</v>
      </c>
      <c r="C88" s="21"/>
      <c r="D88" s="25"/>
      <c r="E88" s="56"/>
      <c r="F88" s="56"/>
    </row>
    <row r="89" spans="1:6">
      <c r="A89" s="13" t="s">
        <v>247</v>
      </c>
      <c r="B89" s="17" t="s">
        <v>96</v>
      </c>
      <c r="C89" s="47" t="s">
        <v>44</v>
      </c>
      <c r="D89" s="50">
        <f>6.31*5.78</f>
        <v>36.471800000000002</v>
      </c>
      <c r="E89" s="51"/>
      <c r="F89" s="51">
        <f>D89*E89</f>
        <v>0</v>
      </c>
    </row>
    <row r="90" spans="1:6" ht="28.9">
      <c r="A90" s="13" t="s">
        <v>248</v>
      </c>
      <c r="B90" s="17" t="s">
        <v>98</v>
      </c>
      <c r="C90" s="47" t="s">
        <v>92</v>
      </c>
      <c r="D90" s="50">
        <f xml:space="preserve"> 5.78</f>
        <v>5.78</v>
      </c>
      <c r="E90" s="63"/>
      <c r="F90" s="51">
        <f t="shared" ref="F90:F91" si="7">D90*E90</f>
        <v>0</v>
      </c>
    </row>
    <row r="91" spans="1:6">
      <c r="A91" s="13" t="s">
        <v>249</v>
      </c>
      <c r="B91" s="17" t="s">
        <v>100</v>
      </c>
      <c r="C91" s="47" t="s">
        <v>92</v>
      </c>
      <c r="D91" s="50">
        <v>6</v>
      </c>
      <c r="E91" s="63"/>
      <c r="F91" s="51">
        <f t="shared" si="7"/>
        <v>0</v>
      </c>
    </row>
    <row r="92" spans="1:6">
      <c r="A92" s="127" t="s">
        <v>250</v>
      </c>
      <c r="B92" s="128"/>
      <c r="C92" s="18"/>
      <c r="D92" s="19"/>
      <c r="E92" s="24"/>
      <c r="F92" s="37">
        <f>F85+F86+F87+F89+F90+F91</f>
        <v>0</v>
      </c>
    </row>
    <row r="93" spans="1:6">
      <c r="A93" s="12" t="s">
        <v>251</v>
      </c>
      <c r="B93" s="7" t="s">
        <v>103</v>
      </c>
      <c r="C93" s="27"/>
      <c r="D93" s="28"/>
      <c r="E93" s="54"/>
      <c r="F93" s="54"/>
    </row>
    <row r="94" spans="1:6">
      <c r="A94" s="12" t="s">
        <v>252</v>
      </c>
      <c r="B94" s="7" t="s">
        <v>105</v>
      </c>
      <c r="C94" s="27"/>
      <c r="D94" s="29"/>
      <c r="E94" s="54"/>
      <c r="F94" s="54"/>
    </row>
    <row r="95" spans="1:6" ht="57.6">
      <c r="A95" s="30" t="s">
        <v>253</v>
      </c>
      <c r="B95" s="31" t="s">
        <v>107</v>
      </c>
      <c r="C95" s="47" t="s">
        <v>108</v>
      </c>
      <c r="D95" s="51">
        <v>1</v>
      </c>
      <c r="E95" s="51"/>
      <c r="F95" s="51">
        <f>+D95*E95</f>
        <v>0</v>
      </c>
    </row>
    <row r="96" spans="1:6" ht="57.6">
      <c r="A96" s="30" t="s">
        <v>254</v>
      </c>
      <c r="B96" s="17" t="s">
        <v>110</v>
      </c>
      <c r="C96" s="47" t="s">
        <v>108</v>
      </c>
      <c r="D96" s="50">
        <v>1</v>
      </c>
      <c r="E96" s="51"/>
      <c r="F96" s="51">
        <f t="shared" ref="F96:F98" si="8">+D96*E96</f>
        <v>0</v>
      </c>
    </row>
    <row r="97" spans="1:6" ht="43.15">
      <c r="A97" s="30" t="s">
        <v>255</v>
      </c>
      <c r="B97" s="17" t="s">
        <v>112</v>
      </c>
      <c r="C97" s="47" t="s">
        <v>108</v>
      </c>
      <c r="D97" s="50">
        <v>1</v>
      </c>
      <c r="E97" s="51"/>
      <c r="F97" s="51">
        <f t="shared" si="8"/>
        <v>0</v>
      </c>
    </row>
    <row r="98" spans="1:6" ht="43.15">
      <c r="A98" s="30" t="s">
        <v>256</v>
      </c>
      <c r="B98" s="17" t="s">
        <v>114</v>
      </c>
      <c r="C98" s="47" t="s">
        <v>108</v>
      </c>
      <c r="D98" s="50">
        <v>3</v>
      </c>
      <c r="E98" s="51"/>
      <c r="F98" s="51">
        <f t="shared" si="8"/>
        <v>0</v>
      </c>
    </row>
    <row r="99" spans="1:6">
      <c r="A99" s="127" t="s">
        <v>257</v>
      </c>
      <c r="B99" s="128"/>
      <c r="C99" s="32"/>
      <c r="D99" s="33"/>
      <c r="E99" s="24"/>
      <c r="F99" s="37">
        <f>SUM(F95:F98)</f>
        <v>0</v>
      </c>
    </row>
    <row r="100" spans="1:6">
      <c r="A100" s="12" t="s">
        <v>258</v>
      </c>
      <c r="B100" s="7" t="s">
        <v>117</v>
      </c>
      <c r="C100" s="27"/>
      <c r="D100" s="28"/>
      <c r="E100" s="55"/>
      <c r="F100" s="55"/>
    </row>
    <row r="101" spans="1:6">
      <c r="A101" s="85" t="s">
        <v>259</v>
      </c>
      <c r="B101" s="14" t="s">
        <v>119</v>
      </c>
      <c r="C101" s="44" t="s">
        <v>108</v>
      </c>
      <c r="D101" s="49">
        <v>2</v>
      </c>
      <c r="E101" s="57"/>
      <c r="F101" s="51">
        <f t="shared" ref="F101:F102" si="9">+D101*E101</f>
        <v>0</v>
      </c>
    </row>
    <row r="102" spans="1:6">
      <c r="A102" s="85" t="s">
        <v>259</v>
      </c>
      <c r="B102" s="34" t="s">
        <v>120</v>
      </c>
      <c r="C102" s="44" t="s">
        <v>108</v>
      </c>
      <c r="D102" s="49">
        <v>1</v>
      </c>
      <c r="E102" s="57"/>
      <c r="F102" s="51">
        <f t="shared" si="9"/>
        <v>0</v>
      </c>
    </row>
    <row r="103" spans="1:6">
      <c r="A103" s="127" t="s">
        <v>260</v>
      </c>
      <c r="B103" s="128"/>
      <c r="C103" s="32"/>
      <c r="D103" s="33"/>
      <c r="E103" s="24"/>
      <c r="F103" s="37">
        <f>SUM(F101:F102)</f>
        <v>0</v>
      </c>
    </row>
    <row r="104" spans="1:6">
      <c r="A104" s="12" t="s">
        <v>258</v>
      </c>
      <c r="B104" s="7" t="s">
        <v>123</v>
      </c>
      <c r="C104" s="27"/>
      <c r="D104" s="28"/>
      <c r="E104" s="55"/>
      <c r="F104" s="55"/>
    </row>
    <row r="105" spans="1:6" ht="43.15">
      <c r="A105" s="30" t="s">
        <v>259</v>
      </c>
      <c r="B105" s="34" t="s">
        <v>125</v>
      </c>
      <c r="C105" s="47" t="s">
        <v>44</v>
      </c>
      <c r="D105" s="77">
        <f>(((4.5*2)+(4.2*2))*2.93)-((0.99*1.18)+(1*2.2))</f>
        <v>47.613799999999998</v>
      </c>
      <c r="E105" s="51"/>
      <c r="F105" s="51">
        <f>D105*E105</f>
        <v>0</v>
      </c>
    </row>
    <row r="106" spans="1:6" ht="28.9">
      <c r="A106" s="30" t="s">
        <v>261</v>
      </c>
      <c r="B106" s="15" t="s">
        <v>127</v>
      </c>
      <c r="C106" s="47" t="s">
        <v>44</v>
      </c>
      <c r="D106" s="77">
        <f>(((4.45*4)+(4.2*4)+(1.5*2)*2.93)-((0.8*2.2*3)+(0.9*2.2)))</f>
        <v>36.129999999999995</v>
      </c>
      <c r="E106" s="51"/>
      <c r="F106" s="51">
        <f t="shared" ref="F106:F108" si="10">D106*E106</f>
        <v>0</v>
      </c>
    </row>
    <row r="107" spans="1:6" ht="43.15">
      <c r="A107" s="30" t="s">
        <v>262</v>
      </c>
      <c r="B107" s="15" t="s">
        <v>129</v>
      </c>
      <c r="C107" s="47" t="s">
        <v>44</v>
      </c>
      <c r="D107" s="50">
        <f>4.5*4.2</f>
        <v>18.900000000000002</v>
      </c>
      <c r="E107" s="51"/>
      <c r="F107" s="51">
        <f t="shared" si="10"/>
        <v>0</v>
      </c>
    </row>
    <row r="108" spans="1:6" ht="57.6">
      <c r="A108" s="30" t="s">
        <v>263</v>
      </c>
      <c r="B108" s="15" t="s">
        <v>131</v>
      </c>
      <c r="C108" s="47" t="s">
        <v>44</v>
      </c>
      <c r="D108" s="77">
        <f>(((4.45*4)+(4.2*4)+(1.5*2)*2.22)-((0.8*2.2*3)+(0.9*2.2)))</f>
        <v>34</v>
      </c>
      <c r="E108" s="51"/>
      <c r="F108" s="51">
        <f t="shared" si="10"/>
        <v>0</v>
      </c>
    </row>
    <row r="109" spans="1:6">
      <c r="A109" s="127" t="s">
        <v>264</v>
      </c>
      <c r="B109" s="128"/>
      <c r="C109" s="36"/>
      <c r="D109" s="37"/>
      <c r="E109" s="37"/>
      <c r="F109" s="37">
        <f>SUM(F105:F108)</f>
        <v>0</v>
      </c>
    </row>
    <row r="110" spans="1:6">
      <c r="A110" s="12" t="s">
        <v>265</v>
      </c>
      <c r="B110" s="7" t="s">
        <v>133</v>
      </c>
      <c r="C110" s="27"/>
      <c r="D110" s="28"/>
      <c r="E110" s="55"/>
      <c r="F110" s="55"/>
    </row>
    <row r="111" spans="1:6" ht="43.15">
      <c r="A111" s="30" t="s">
        <v>124</v>
      </c>
      <c r="B111" s="15" t="s">
        <v>134</v>
      </c>
      <c r="C111" s="47" t="s">
        <v>44</v>
      </c>
      <c r="D111" s="77">
        <f>((4.45*4)+(4.2*4)+(1.5*2))*0.73</f>
        <v>27.448</v>
      </c>
      <c r="E111" s="51"/>
      <c r="F111" s="51">
        <f>D111*E111</f>
        <v>0</v>
      </c>
    </row>
    <row r="112" spans="1:6">
      <c r="A112" s="139" t="s">
        <v>266</v>
      </c>
      <c r="B112" s="140"/>
      <c r="C112" s="47"/>
      <c r="D112" s="33"/>
      <c r="E112" s="24"/>
      <c r="F112" s="37">
        <f>SUM(F111:F111)</f>
        <v>0</v>
      </c>
    </row>
    <row r="113" spans="1:6">
      <c r="A113" s="62"/>
      <c r="B113" s="62"/>
      <c r="C113" s="47"/>
      <c r="D113" s="33"/>
      <c r="E113" s="24"/>
      <c r="F113" s="37"/>
    </row>
    <row r="114" spans="1:6">
      <c r="A114" s="3" t="s">
        <v>267</v>
      </c>
      <c r="B114" s="119" t="s">
        <v>137</v>
      </c>
      <c r="C114" s="120"/>
      <c r="D114" s="120"/>
      <c r="E114" s="120"/>
      <c r="F114" s="121"/>
    </row>
    <row r="115" spans="1:6" ht="72">
      <c r="A115" s="13" t="s">
        <v>268</v>
      </c>
      <c r="B115" s="15" t="s">
        <v>139</v>
      </c>
      <c r="C115" s="58" t="s">
        <v>140</v>
      </c>
      <c r="D115" s="49">
        <v>1</v>
      </c>
      <c r="E115" s="57"/>
      <c r="F115" s="57">
        <f>D115*E115</f>
        <v>0</v>
      </c>
    </row>
    <row r="116" spans="1:6" ht="72">
      <c r="A116" s="13" t="s">
        <v>269</v>
      </c>
      <c r="B116" s="78" t="s">
        <v>142</v>
      </c>
      <c r="C116" s="44" t="s">
        <v>143</v>
      </c>
      <c r="D116" s="49">
        <v>2</v>
      </c>
      <c r="E116" s="57"/>
      <c r="F116" s="57">
        <f>D116*E116</f>
        <v>0</v>
      </c>
    </row>
    <row r="117" spans="1:6">
      <c r="A117" s="127" t="s">
        <v>144</v>
      </c>
      <c r="B117" s="128"/>
      <c r="C117" s="32"/>
      <c r="D117" s="33"/>
      <c r="E117" s="24"/>
      <c r="F117" s="37">
        <f>SUM(F115:F116)</f>
        <v>0</v>
      </c>
    </row>
    <row r="118" spans="1:6">
      <c r="A118" s="59"/>
      <c r="B118" s="60"/>
      <c r="C118" s="82"/>
      <c r="D118" s="33"/>
      <c r="E118" s="24"/>
      <c r="F118" s="83"/>
    </row>
    <row r="119" spans="1:6">
      <c r="A119" s="127" t="s">
        <v>145</v>
      </c>
      <c r="B119" s="128"/>
      <c r="C119" s="79"/>
      <c r="D119" s="81"/>
      <c r="E119" s="81"/>
      <c r="F119" s="83">
        <f>SUM(F51:F117)/2</f>
        <v>0</v>
      </c>
    </row>
    <row r="120" spans="1:6">
      <c r="A120" s="93"/>
      <c r="B120" s="84"/>
      <c r="C120" s="92"/>
      <c r="D120" s="45"/>
      <c r="E120" s="45"/>
      <c r="F120" s="45"/>
    </row>
    <row r="121" spans="1:6">
      <c r="A121" s="141" t="s">
        <v>10</v>
      </c>
      <c r="B121" s="142"/>
      <c r="C121" s="92"/>
      <c r="D121" s="45"/>
      <c r="E121" s="45"/>
      <c r="F121" s="103">
        <f>F119+F48+F40</f>
        <v>0</v>
      </c>
    </row>
  </sheetData>
  <mergeCells count="36">
    <mergeCell ref="A112:B112"/>
    <mergeCell ref="B114:F114"/>
    <mergeCell ref="A117:B117"/>
    <mergeCell ref="A119:B119"/>
    <mergeCell ref="A121:B121"/>
    <mergeCell ref="A109:B109"/>
    <mergeCell ref="A48:B48"/>
    <mergeCell ref="B49:F49"/>
    <mergeCell ref="A53:B53"/>
    <mergeCell ref="B54:F54"/>
    <mergeCell ref="B55:F55"/>
    <mergeCell ref="A75:B75"/>
    <mergeCell ref="B77:F77"/>
    <mergeCell ref="A83:B83"/>
    <mergeCell ref="A92:B92"/>
    <mergeCell ref="A99:B99"/>
    <mergeCell ref="A103:B103"/>
    <mergeCell ref="A47:B47"/>
    <mergeCell ref="B6:F6"/>
    <mergeCell ref="A11:B11"/>
    <mergeCell ref="A16:B16"/>
    <mergeCell ref="A25:B25"/>
    <mergeCell ref="A30:B30"/>
    <mergeCell ref="A34:B34"/>
    <mergeCell ref="A39:B39"/>
    <mergeCell ref="A40:B40"/>
    <mergeCell ref="B41:F41"/>
    <mergeCell ref="B42:F42"/>
    <mergeCell ref="A44:B44"/>
    <mergeCell ref="A1:F2"/>
    <mergeCell ref="A4:A5"/>
    <mergeCell ref="B4:B5"/>
    <mergeCell ref="C4:C5"/>
    <mergeCell ref="D4:D5"/>
    <mergeCell ref="E4:E5"/>
    <mergeCell ref="F4:F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COD22013</TermName>
          <TermId xmlns="http://schemas.microsoft.com/office/infopath/2007/PartnerControls">6c97eb9f-1196-4d9d-bb15-2baf84098fc6</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COD</TermName>
          <TermId xmlns="http://schemas.microsoft.com/office/infopath/2007/PartnerControls">7d8c16b8-fdd8-4211-aab0-513f9f644838</TermId>
        </TermInfo>
      </Terms>
    </jcd7455606374210a964e5d7a999097a>
    <lcf76f155ced4ddcb4097134ff3c332f xmlns="1792d2e0-7f1b-4e57-8fcb-a899c38f2ffd">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TaxCatchAll xmlns="15d78002-bc9c-4a72-9b22-72c074cbc93f">
      <Value>1273</Value>
      <Value>439</Value>
      <Value>1</Value>
      <Value>7</Value>
    </TaxCatchAll>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COD22013-10056</TermName>
          <TermId xmlns="http://schemas.microsoft.com/office/infopath/2007/PartnerControls">fd1fe9b4-d5b9-4c47-b14c-b583fa657601</TermId>
        </TermInfo>
      </Terms>
    </l9d65098618b4a8fbbe87718e7187e6b>
    <_dlc_DocId xmlns="508ba6eb-9e09-4fd5-92f2-2d9921329f2d">CODENABEL-1382660127-189399</_dlc_DocId>
    <_dlc_DocIdUrl xmlns="508ba6eb-9e09-4fd5-92f2-2d9921329f2d">
      <Url>https://enabelbe.sharepoint.com/sites/COD/_layouts/15/DocIdRedir.aspx?ID=CODENABEL-1382660127-189399</Url>
      <Description>CODENABEL-1382660127-189399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3FFF7CBDD5247F47B46FDBE8DF538E1D" ma:contentTypeVersion="30" ma:contentTypeDescription="" ma:contentTypeScope="" ma:versionID="0fb1a194e0d74762cc4cdb7b7325f3c9">
  <xsd:schema xmlns:xsd="http://www.w3.org/2001/XMLSchema" xmlns:xs="http://www.w3.org/2001/XMLSchema" xmlns:p="http://schemas.microsoft.com/office/2006/metadata/properties" xmlns:ns1="http://schemas.microsoft.com/sharepoint/v3" xmlns:ns2="15d78002-bc9c-4a72-9b22-72c074cbc93f" xmlns:ns3="14a9c00f-d9e3-4eb9-aad3-f69239d17d9c" xmlns:ns4="508ba6eb-9e09-4fd5-92f2-2d9921329f2d" xmlns:ns5="1792d2e0-7f1b-4e57-8fcb-a899c38f2ffd" targetNamespace="http://schemas.microsoft.com/office/2006/metadata/properties" ma:root="true" ma:fieldsID="3ec797e42c1b7f264bb3723240ee4517" ns1:_="" ns2:_="" ns3:_="" ns4:_="" ns5:_="">
    <xsd:import namespace="http://schemas.microsoft.com/sharepoint/v3"/>
    <xsd:import namespace="15d78002-bc9c-4a72-9b22-72c074cbc93f"/>
    <xsd:import namespace="14a9c00f-d9e3-4eb9-aad3-f69239d17d9c"/>
    <xsd:import namespace="508ba6eb-9e09-4fd5-92f2-2d9921329f2d"/>
    <xsd:import namespace="1792d2e0-7f1b-4e57-8fcb-a899c38f2ffd"/>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DateTaken" minOccurs="0"/>
                <xsd:element ref="ns5:MediaLengthInSeconds" minOccurs="0"/>
                <xsd:element ref="ns5:MediaServiceAutoKeyPoints" minOccurs="0"/>
                <xsd:element ref="ns5:MediaServiceKeyPoints"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e92f01a-a72c-440a-afac-779507502fbd}"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e92f01a-a72c-440a-afac-779507502fbd}"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7;#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COD|7d8c16b8-fdd8-4211-aab0-513f9f644838"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792d2e0-7f1b-4e57-8fcb-a899c38f2ffd"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DateTaken" ma:index="29" nillable="true" ma:displayName="MediaServiceDateTaken" ma:hidden="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AutoKeyPoints" ma:index="31" nillable="true" ma:displayName="MediaServiceAutoKeyPoints" ma:hidden="true" ma:internalName="MediaServiceAutoKeyPoints" ma:readOnly="true">
      <xsd:simpleType>
        <xsd:restriction base="dms:Note"/>
      </xsd:simpleType>
    </xsd:element>
    <xsd:element name="MediaServiceKeyPoints" ma:index="32" nillable="true" ma:displayName="KeyPoints" ma:internalName="MediaServiceKeyPoints" ma:readOnly="true">
      <xsd:simpleType>
        <xsd:restriction base="dms:Note">
          <xsd:maxLength value="255"/>
        </xsd:restriction>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Location" ma:index="4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5A9EEC-E999-4823-AB72-AB71A53BBDBF}"/>
</file>

<file path=customXml/itemProps2.xml><?xml version="1.0" encoding="utf-8"?>
<ds:datastoreItem xmlns:ds="http://schemas.openxmlformats.org/officeDocument/2006/customXml" ds:itemID="{F091292E-0F7D-4415-B3D3-692FF59E3A0E}"/>
</file>

<file path=customXml/itemProps3.xml><?xml version="1.0" encoding="utf-8"?>
<ds:datastoreItem xmlns:ds="http://schemas.openxmlformats.org/officeDocument/2006/customXml" ds:itemID="{13256F99-3CA1-4C80-A6A4-84ED6B2BA21C}"/>
</file>

<file path=customXml/itemProps4.xml><?xml version="1.0" encoding="utf-8"?>
<ds:datastoreItem xmlns:ds="http://schemas.openxmlformats.org/officeDocument/2006/customXml" ds:itemID="{0F319307-BE79-43B1-8F62-21049CDF44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 Larolls</dc:creator>
  <cp:keywords/>
  <dc:description/>
  <cp:lastModifiedBy>NTENTULA TSHISHIKU, Frank</cp:lastModifiedBy>
  <cp:revision/>
  <dcterms:created xsi:type="dcterms:W3CDTF">2026-02-12T10:00:09Z</dcterms:created>
  <dcterms:modified xsi:type="dcterms:W3CDTF">2026-04-21T13:11:58Z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0x01010084FDA68FEA25C847A6128BBA7C1A6EC1003FFF7CBDD5247F47B46FDBE8DF538E1D</vt:lpwstr>
  </property>
  <property fmtid="{D5CDD505-2E9C-101B-9397-08002B2CF9AE}" pid="3" name="MediaServiceImageTags">
    <vt:lpwstr/>
  </property>
  <property fmtid="{D5CDD505-2E9C-101B-9397-08002B2CF9AE}" pid="4" name="Document_Language">
    <vt:lpwstr>7</vt:lpwstr>
  </property>
  <property fmtid="{D5CDD505-2E9C-101B-9397-08002B2CF9AE}" pid="5" name="Document_Type">
    <vt:lpwstr/>
  </property>
  <property fmtid="{D5CDD505-2E9C-101B-9397-08002B2CF9AE}" pid="6" name="Country">
    <vt:lpwstr>1;#COD|7d8c16b8-fdd8-4211-aab0-513f9f644838</vt:lpwstr>
  </property>
  <property fmtid="{D5CDD505-2E9C-101B-9397-08002B2CF9AE}" pid="7" name="Document_Status">
    <vt:lpwstr/>
  </property>
  <property fmtid="{D5CDD505-2E9C-101B-9397-08002B2CF9AE}" pid="8" name="Contract_reference">
    <vt:lpwstr>1273</vt:lpwstr>
  </property>
  <property fmtid="{D5CDD505-2E9C-101B-9397-08002B2CF9AE}" pid="9" name="Project_code">
    <vt:lpwstr>439</vt:lpwstr>
  </property>
  <property fmtid="{D5CDD505-2E9C-101B-9397-08002B2CF9AE}" pid="10" name="_dlc_DocIdItemGuid">
    <vt:lpwstr>4a4b0785-8401-4ec2-9b6d-70f9472c893f</vt:lpwstr>
  </property>
</Properties>
</file>