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enabelbe.sharepoint.com/sites/BFA/Contracts/21_Marchés_Publics/BFA2300411_Resil_Koup/BFA23004-10510_Réalisation de 02 périmètres maraichers dans les régions du Nakambé et d'Oubri/2_CSC/"/>
    </mc:Choice>
  </mc:AlternateContent>
  <xr:revisionPtr revIDLastSave="43" documentId="13_ncr:1_{C4C9C874-CE38-4F82-B00B-7C1C9D9DD3D5}" xr6:coauthVersionLast="47" xr6:coauthVersionMax="47" xr10:uidLastSave="{D1A490DD-048D-47C6-BDEB-B989125C3EB5}"/>
  <bookViews>
    <workbookView xWindow="-108" yWindow="-108" windowWidth="23256" windowHeight="12456" xr2:uid="{00000000-000D-0000-FFFF-FFFF00000000}"/>
  </bookViews>
  <sheets>
    <sheet name="Lot 1" sheetId="1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 i="12" l="1"/>
  <c r="F61" i="12"/>
  <c r="F54" i="12"/>
  <c r="F55" i="12" s="1"/>
  <c r="F98" i="12"/>
  <c r="F90" i="12"/>
  <c r="F66" i="12"/>
  <c r="F46" i="12"/>
  <c r="F41" i="12"/>
  <c r="F35" i="12"/>
  <c r="F25" i="12"/>
  <c r="F12" i="12"/>
  <c r="D97" i="12"/>
  <c r="F97" i="12" s="1"/>
  <c r="D96" i="12"/>
  <c r="F96" i="12" s="1"/>
  <c r="D95" i="12"/>
  <c r="F95" i="12" s="1"/>
  <c r="F94" i="12"/>
  <c r="F93" i="12"/>
  <c r="F92" i="12"/>
  <c r="F89" i="12"/>
  <c r="D88" i="12"/>
  <c r="F88" i="12" s="1"/>
  <c r="F87" i="12"/>
  <c r="F86" i="12"/>
  <c r="F85" i="12"/>
  <c r="D84" i="12"/>
  <c r="F84" i="12" s="1"/>
  <c r="F83" i="12"/>
  <c r="D82" i="12"/>
  <c r="F82" i="12" s="1"/>
  <c r="F81" i="12"/>
  <c r="F79" i="12"/>
  <c r="D78" i="12"/>
  <c r="F78" i="12" s="1"/>
  <c r="D77" i="12"/>
  <c r="F77" i="12" s="1"/>
  <c r="D76" i="12"/>
  <c r="F76" i="12" s="1"/>
  <c r="D75" i="12"/>
  <c r="F75" i="12" s="1"/>
  <c r="F74" i="12"/>
  <c r="D73" i="12"/>
  <c r="F73" i="12" s="1"/>
  <c r="D72" i="12"/>
  <c r="F72" i="12" s="1"/>
  <c r="F70" i="12"/>
  <c r="D69" i="12"/>
  <c r="F69" i="12" s="1"/>
  <c r="F65" i="12"/>
  <c r="F64" i="12"/>
  <c r="F63" i="12"/>
  <c r="F60" i="12"/>
  <c r="F59" i="12"/>
  <c r="D53" i="12"/>
  <c r="F53" i="12" s="1"/>
  <c r="D52" i="12"/>
  <c r="F52" i="12" s="1"/>
  <c r="D51" i="12"/>
  <c r="F51" i="12" s="1"/>
  <c r="D50" i="12"/>
  <c r="F50" i="12" s="1"/>
  <c r="D49" i="12"/>
  <c r="F49" i="12" s="1"/>
  <c r="D48" i="12"/>
  <c r="F48" i="12" s="1"/>
  <c r="D45" i="12"/>
  <c r="F45" i="12" s="1"/>
  <c r="F44" i="12"/>
  <c r="F43" i="12"/>
  <c r="F40" i="12"/>
  <c r="F39" i="12"/>
  <c r="F38" i="12"/>
  <c r="F37" i="12"/>
  <c r="F34" i="12"/>
  <c r="F33" i="12"/>
  <c r="F32" i="12"/>
  <c r="F31" i="12"/>
  <c r="D30" i="12"/>
  <c r="F30" i="12" s="1"/>
  <c r="F29" i="12"/>
  <c r="F28" i="12"/>
  <c r="F27" i="12"/>
  <c r="F24" i="12"/>
  <c r="F23" i="12"/>
  <c r="F22" i="12"/>
  <c r="F21" i="12"/>
  <c r="D20" i="12"/>
  <c r="F20" i="12" s="1"/>
  <c r="F19" i="12"/>
  <c r="F18" i="12"/>
  <c r="F17" i="12"/>
  <c r="F16" i="12"/>
  <c r="F15" i="12"/>
  <c r="F14" i="12"/>
  <c r="F11" i="12"/>
  <c r="F10" i="12"/>
  <c r="F9" i="12"/>
  <c r="F99" i="12" l="1"/>
  <c r="F100" i="12" l="1"/>
  <c r="F101" i="12" s="1"/>
</calcChain>
</file>

<file path=xl/sharedStrings.xml><?xml version="1.0" encoding="utf-8"?>
<sst xmlns="http://schemas.openxmlformats.org/spreadsheetml/2006/main" count="249" uniqueCount="193">
  <si>
    <t>DEVIS QUANTITATIF ET ESTIMATIF DES TRAVAUX</t>
  </si>
  <si>
    <t xml:space="preserve">N° </t>
  </si>
  <si>
    <t>Désignation</t>
  </si>
  <si>
    <t>Unité</t>
  </si>
  <si>
    <t>Quantité</t>
  </si>
  <si>
    <t>Prix Unitaire (FCFA)</t>
  </si>
  <si>
    <t>Prix Total (FCFA)</t>
  </si>
  <si>
    <t>I</t>
  </si>
  <si>
    <t>PRIX GENERAUX</t>
  </si>
  <si>
    <t>1.1</t>
  </si>
  <si>
    <t>Amenée et repli du matériel, installation du chantier</t>
  </si>
  <si>
    <t>ff</t>
  </si>
  <si>
    <t>1.2</t>
  </si>
  <si>
    <t>Implantation et parcellement, dossier d'exécution et plans de recollement</t>
  </si>
  <si>
    <t>1.3</t>
  </si>
  <si>
    <r>
      <t xml:space="preserve">Panneau d'identification du périmètre de dimension 1 00x 120 fixé sur un support de pied en IPN de 100 ancré de 0,50 m dans le sol et 1.00 m hors sol portant les indications qui seront précisées par le maitre d'ouvrage </t>
    </r>
    <r>
      <rPr>
        <i/>
        <sz val="11"/>
        <color theme="1"/>
        <rFont val="Arial Narrow"/>
        <family val="2"/>
      </rPr>
      <t>[Les écriteaux prévus sur les deux faces du panneau seront  exécutés entièrement en peinture de calligraphie y compris toutes sujétions]</t>
    </r>
  </si>
  <si>
    <t>u</t>
  </si>
  <si>
    <t>TOTAL I: PRIX GENERAUX</t>
  </si>
  <si>
    <t>II</t>
  </si>
  <si>
    <t>OUVRAGE DE CAPTAGE ET EQUIPEMENTS D'EXHAURE</t>
  </si>
  <si>
    <t>2.1</t>
  </si>
  <si>
    <t>Construction de regard de tête de forage y compris butée et support conformément au plan joint</t>
  </si>
  <si>
    <t>2.2</t>
  </si>
  <si>
    <t>Fourniture, pose et raccordement d'équipements hydromécaniques (ventouse, coudes M/F, bride ronde filetée, compteur, clapet anti-retour, manomètre, pressostat, vanne, robinet de prise d'échantillon, mamellons) dans la tête de forage y compris butée et support conformément au plan joint</t>
  </si>
  <si>
    <t>ens</t>
  </si>
  <si>
    <t>2.3</t>
  </si>
  <si>
    <t>2.4</t>
  </si>
  <si>
    <t>m</t>
  </si>
  <si>
    <t>2.5</t>
  </si>
  <si>
    <t xml:space="preserve">Fourniture, pose et raccordement d'un câble électrique U1000 R02V de 4x10 mm2 enterré sous PVC et signalé par grillage avertisseur pour l'alimentation de la boîte de raccordement dans l’abri tête </t>
  </si>
  <si>
    <t>2.6</t>
  </si>
  <si>
    <t xml:space="preserve">Fourniture, pose et raccordement d’un câble électrique à immersion permanente de 4x4 mm2 pour l’alimentation de l’électropompe à partir de la boîte de raccordement dans l’abri tête de forage ,  y compris toutes sujétions </t>
  </si>
  <si>
    <t>2.7</t>
  </si>
  <si>
    <t>Fourniture, pose et raccordement d'un câble électrique U1000 R02V de 2x1 mm²  pour l'asservissement surpression de l'électropompe à la boîte de raccordement dans l'abri tête de forage, y compris toutes sujétions</t>
  </si>
  <si>
    <t>2.8</t>
  </si>
  <si>
    <t>Fourniture, pose et raccordement des câbles d'électrode de niveau à immersion de  permanante de 2x1.5 mm² des électrodes dans le forage à la boîte de raccordement dans l’abri tête de forage y compris toutes sujétions</t>
  </si>
  <si>
    <t>2.9</t>
  </si>
  <si>
    <t xml:space="preserve">Fourniture et pose de raccordement étanche d’indice de protection minimale IP 56 équipé de bornier de raccordement </t>
  </si>
  <si>
    <t>2.10</t>
  </si>
  <si>
    <t>Fourniture, pose et raccordement d'un coffret étanche équipée de bornes de jonction pour le raccordement des câbles dans l'abri de la tête de forage, y compris toutes sujétions</t>
  </si>
  <si>
    <t>2.11</t>
  </si>
  <si>
    <t>Fourniture, pose et raccordement de sonde de détection de niveau trop plein ( flotteur électrique , flotteur mecanique ou pressostat double seuil )</t>
  </si>
  <si>
    <t xml:space="preserve">TOTAL II: OUVRAGE DE CAPTAGE ET EQUIPEMENTS D'EXHAURE </t>
  </si>
  <si>
    <t>III</t>
  </si>
  <si>
    <t>SOURCE D'ENERGIE</t>
  </si>
  <si>
    <t>3.1</t>
  </si>
  <si>
    <t>3.2</t>
  </si>
  <si>
    <t>Structure support triangulée inclinaison sud zéro, 15°conformément aux plans y compris plateforme antibourbier en béton ordinaire dosé à 300 Kg/m3, d'épaisseur 15 cm et toutes sujétions</t>
  </si>
  <si>
    <t>3.3</t>
  </si>
  <si>
    <t>3.4</t>
  </si>
  <si>
    <t>Fourniture, pose et raccordement de Câble H07RN-F 2X10mm² pour le raccordement entre les panneaux solaires photovoltaïque et le Controleur</t>
  </si>
  <si>
    <t>ml</t>
  </si>
  <si>
    <t>3.5</t>
  </si>
  <si>
    <t>Fourniture, pose et raccordement d'un parafoudre DC 600-1000V, y compris toute sujétion</t>
  </si>
  <si>
    <t>3.6</t>
  </si>
  <si>
    <t>Fourniture, pose et raccordement d'un coupe circuit  CC pour la partie continu y compris toute sujétion</t>
  </si>
  <si>
    <t>3.7</t>
  </si>
  <si>
    <t>Fourniture, pose et raccordement d'un coupe circuit sectionneur  AC pour la partie alternatif , y compris toute sujétion</t>
  </si>
  <si>
    <t>3.8</t>
  </si>
  <si>
    <t xml:space="preserve">Puits de terre équipé et mise à la terre des équipements électromécaniques du forage, des masses métalliques et du neutre  y compris toutes sujétions </t>
  </si>
  <si>
    <t>TOTAL III: SOURCE D'ENERGIE</t>
  </si>
  <si>
    <t>IV</t>
  </si>
  <si>
    <r>
      <rPr>
        <b/>
        <sz val="11"/>
        <color theme="1"/>
        <rFont val="Arial Narrow"/>
        <family val="2"/>
      </rPr>
      <t xml:space="preserve">RESERVOIR:  </t>
    </r>
    <r>
      <rPr>
        <sz val="11"/>
        <color theme="1"/>
        <rFont val="Arial Narrow"/>
        <family val="2"/>
      </rPr>
      <t xml:space="preserve">  Fourniture et pose de polytank de 10 m3 de hauteur sous cuve de 10 m, y compris l'ensemble des accessoires pour son alimentation, la distribution, la vidange, le trop plein, etc., l'ensemble des pièces de raccordement et un support métallique et ses fondations conformément aux plans et toutes sujétions</t>
    </r>
  </si>
  <si>
    <t>4.1</t>
  </si>
  <si>
    <t>Etudes géotechniques</t>
  </si>
  <si>
    <t>4.2</t>
  </si>
  <si>
    <t>Support métallique de hauteur sous cuve de 10 m conformément aux plans</t>
  </si>
  <si>
    <t>4.3</t>
  </si>
  <si>
    <t>Fourniture et pose de Polytank de 10 m 3 y compris tuyauterie d'alimentation, de distribution et de vidange, robinets vannes, désinfection, essais d'étanchéité, etc.</t>
  </si>
  <si>
    <t>4.4</t>
  </si>
  <si>
    <t>Construction d'un regard au pied du château (by pass) et pose d'équipement complet y compris toute sujétion (vannes, compteurs, clapets, ventouse, etc)</t>
  </si>
  <si>
    <t>TOTAL IV: RESERVOIR</t>
  </si>
  <si>
    <t>V</t>
  </si>
  <si>
    <t>RESEAU DE CONDUITES</t>
  </si>
  <si>
    <t>5.1</t>
  </si>
  <si>
    <t>5.2</t>
  </si>
  <si>
    <t>Fourniture et pose de conduite PVC DN 90 PN10 pour conduites principales y compris toutes sujétions (déblai et remblai compacté de tranchée (prof.min: 0,60 m), lit de sable ép: 0,10 m, grillage avertisseur, pièces raccords et spéciales, raccordements diverses, tests divers, rinçage, bornes de répérage à chaque 25 m, etc) et toutes sujétions</t>
  </si>
  <si>
    <t>5.3</t>
  </si>
  <si>
    <t>Fourniture et pose de tuyau PVC pression DN 63 PN10 pour conduites secondaires y compris toutes sujétions (déblai et remblai de tranchée (prof.min: 0,60 m), lit de sable ép: 0,10 m, grillage avertisseur, pièces raccords et spéciales, raccordements diverses, tests divers, rinçage, bornes de répérage à chaque 25 m, etc)</t>
  </si>
  <si>
    <t>TOTAL V: RESEAU DE CONDUITES</t>
  </si>
  <si>
    <t>VI</t>
  </si>
  <si>
    <t>BASSINS DE STOCKAGE</t>
  </si>
  <si>
    <t>6.1</t>
  </si>
  <si>
    <t>Fouille pour ancrage</t>
  </si>
  <si>
    <r>
      <t>m</t>
    </r>
    <r>
      <rPr>
        <vertAlign val="superscript"/>
        <sz val="11"/>
        <color theme="1"/>
        <rFont val="Arial Narrow"/>
        <family val="2"/>
      </rPr>
      <t>3</t>
    </r>
  </si>
  <si>
    <t>6.2</t>
  </si>
  <si>
    <r>
      <t>Béton de propreté dosé à 150kg/m</t>
    </r>
    <r>
      <rPr>
        <vertAlign val="superscript"/>
        <sz val="11"/>
        <color theme="1"/>
        <rFont val="Arial Narrow"/>
        <family val="2"/>
      </rPr>
      <t>3</t>
    </r>
    <r>
      <rPr>
        <sz val="11"/>
        <color theme="1"/>
        <rFont val="Arial Narrow"/>
        <family val="2"/>
      </rPr>
      <t>(ep. 0,05)</t>
    </r>
  </si>
  <si>
    <t>6.3</t>
  </si>
  <si>
    <r>
      <t>Béton armé pour radier (ép. 15 cm) dosé à 350 kg/m</t>
    </r>
    <r>
      <rPr>
        <vertAlign val="superscript"/>
        <sz val="11"/>
        <color theme="1"/>
        <rFont val="Arial Narrow"/>
        <family val="2"/>
      </rPr>
      <t>3</t>
    </r>
    <r>
      <rPr>
        <sz val="11"/>
        <color theme="1"/>
        <rFont val="Arial Narrow"/>
        <family val="2"/>
      </rPr>
      <t xml:space="preserve"> conformément aux plans</t>
    </r>
  </si>
  <si>
    <t>6.4</t>
  </si>
  <si>
    <t>Béton armé de 15 x 15 dosé à 350 kg/m3 pour parois conformément aux plans</t>
  </si>
  <si>
    <t>6.5</t>
  </si>
  <si>
    <t xml:space="preserve">Enduit étanche intérieur au mortier de ciment </t>
  </si>
  <si>
    <r>
      <t>m</t>
    </r>
    <r>
      <rPr>
        <vertAlign val="superscript"/>
        <sz val="11"/>
        <color theme="1"/>
        <rFont val="Arial Narrow"/>
        <family val="2"/>
      </rPr>
      <t>2</t>
    </r>
  </si>
  <si>
    <t>6.6</t>
  </si>
  <si>
    <t xml:space="preserve">Enduit extérieur </t>
  </si>
  <si>
    <t>6.7</t>
  </si>
  <si>
    <t xml:space="preserve">Fourniture et pose de colonne en galva et robinet de puisage DN 50 (2") au droit des bassins de stockage conformément aux plans y compris toutes sujétions </t>
  </si>
  <si>
    <t>Sous total pour un (01) bassin (a)</t>
  </si>
  <si>
    <t>Nombre de bassins (b)</t>
  </si>
  <si>
    <t>TOTAL VI BASSINS DE STOCKAGE: (a) x (b)</t>
  </si>
  <si>
    <t>VII</t>
  </si>
  <si>
    <t>BORNES D'IRRIGATION</t>
  </si>
  <si>
    <t>7.1</t>
  </si>
  <si>
    <t>Mise en place de bornes d'irrigation colonne montante en galva DN 40 muni de deux sorties DN 25 commandées par des vannes de fermeture et une vanne sur chaque colonne montante y compris toute suggestion de mise en œuvre conformément au plan joint</t>
  </si>
  <si>
    <t>7.2</t>
  </si>
  <si>
    <t xml:space="preserve"> Fourniture de tuyaux flexible de 30 m pour l'arrosage à la parcelle, muni de pistolet d'arrosage manuelle</t>
  </si>
  <si>
    <t>TOTAL VII BORNES D'IRRIGATION</t>
  </si>
  <si>
    <t>VIII</t>
  </si>
  <si>
    <t>REGARDS DIVERS ET ROBINETERIE</t>
  </si>
  <si>
    <t>8.1</t>
  </si>
  <si>
    <t>8.2</t>
  </si>
  <si>
    <t>Regards de vidange équipé conformément aux plans et toutes sujétions</t>
  </si>
  <si>
    <t>8.3</t>
  </si>
  <si>
    <t>Fourniture et pose de robinets de puisage situé à 10 m du château d'eau comprenant conduite en PEHD DN32 et raccordement sur conduite de réseau , regard compteur et toutes sujétions</t>
  </si>
  <si>
    <t>TOTAL VIII REGARDS DIVERS ET ROBINETERIE</t>
  </si>
  <si>
    <t>IX</t>
  </si>
  <si>
    <t>9.1</t>
  </si>
  <si>
    <t>Fonçage des puits</t>
  </si>
  <si>
    <t>9.1.1</t>
  </si>
  <si>
    <t xml:space="preserve">Fonçage en terrain de toute nature </t>
  </si>
  <si>
    <t>Essai de pompage (03 paliers discontinus de 1 heure et de longue durée 12 heures suivis de remontées)</t>
  </si>
  <si>
    <t>9.2</t>
  </si>
  <si>
    <t>Equipement des puits</t>
  </si>
  <si>
    <t>9.2.1</t>
  </si>
  <si>
    <t>Cuvelage de diamétre 1,80 m</t>
  </si>
  <si>
    <t>9.2.2</t>
  </si>
  <si>
    <t>Ancrages de base, intermédiaires et de surface en béton armé</t>
  </si>
  <si>
    <t>9.2.3</t>
  </si>
  <si>
    <t>Trousse coupante en béton armé dosé à 350 Kg/m3</t>
  </si>
  <si>
    <t>9.2.4</t>
  </si>
  <si>
    <t>Colonne de captage filtrante en diamètre intérieur 1,40 m + la fourniture et la mise en place d'un gravier filtrant dans l'espace annulaire (estimation de 4 m par puits)</t>
  </si>
  <si>
    <t>9.2.5</t>
  </si>
  <si>
    <t>Margelle en béton armé dosé à 350 kg/m3 dans le prolongement du cuvelage d'une hauteur de 80 cm, de diamètre intérieur 1,80 m prenant appui sur l'ancrage de surface</t>
  </si>
  <si>
    <t>m3</t>
  </si>
  <si>
    <t>9.2.6</t>
  </si>
  <si>
    <t>Trottoir anti bourbier de 1,00 m de largeur en béton armé dosé à 350 kg/m3 et 20 cm d'épaisseur autour de la margelle</t>
  </si>
  <si>
    <t>9.2.7</t>
  </si>
  <si>
    <t>Bati d'exhaure en IPN de 100 avec 3 poulies à double gorge</t>
  </si>
  <si>
    <t>9.2.8</t>
  </si>
  <si>
    <t>Couvercle en tôle lourde d'épaisseur 4 mm recouverte de deux couches de peinture antirouille y compris cadenas conformément aux plans</t>
  </si>
  <si>
    <t>9.3</t>
  </si>
  <si>
    <t>Système d'exhaure des puits</t>
  </si>
  <si>
    <t>9.3.1</t>
  </si>
  <si>
    <t>Fourniture, pose et raccordement d'électropompe immergée type DIFFUL de débit 3 m3/h et HMT 20 m y compris câble de sécurité en acier inoxydable, coffret de protection étanche du tableau de commande y compris inverseur de source et toutes sujétions</t>
  </si>
  <si>
    <t>9.3.2</t>
  </si>
  <si>
    <t>Fourniture et pose d'une colonne montante en PEHD DN40 PN10 y compris toutes sujétions</t>
  </si>
  <si>
    <t>9.3.3</t>
  </si>
  <si>
    <t>Fourniture, pose et raccordement de sonde de détection de niveau et toutes sujétions</t>
  </si>
  <si>
    <t>9.3.4</t>
  </si>
  <si>
    <t>Fourniture et pose de tube PVC crépiné type forage DN112/125 et toutes sujétions</t>
  </si>
  <si>
    <t>9.3.5</t>
  </si>
  <si>
    <t>Fixation de support en IPN et tôle métallique des équipements de surface de pompe et toutes sujétions</t>
  </si>
  <si>
    <t>9.3.6</t>
  </si>
  <si>
    <t>Fourniture, pose et raccordement d'équipements hydromécaniques (ventouse, coudes M/F, bride ronde filetée, compteur, clapet anti-retour, pressostat, vanne, mamellons) de tête de pompe y compris butée et support conformément au plan joint</t>
  </si>
  <si>
    <t>9.3.7</t>
  </si>
  <si>
    <t xml:space="preserve">Fourniture et installation d'un champ solaire photovoltaïque (02 modules identiques de type monocristallin et de puissance 285  Wc), kits de raccordement,cadre en aluminium des PV, câbles de liaison, dispositif de protection des câbles sous module, support métallique, cablages et filleries diverses et toutes sujétions </t>
  </si>
  <si>
    <t>9.3.8</t>
  </si>
  <si>
    <t>Fourniture et pose de tuyau PEHD DN 40 PN10 pour conduites secondaires y compris toutes sujétions (déblai et remblai de tranchée (prof.min: 0,60 m), lit de sable ép: 0,10 m, grillage avertisseur, pièces raccords et spéciales, raccordements diverses, tests divers, rinçage, bornes de répérage à chaque 25 m, etc)</t>
  </si>
  <si>
    <t>9.3.9</t>
  </si>
  <si>
    <t xml:space="preserve">Fourniture et pose de colonne en galva et robinet de puisage DN 40 au droit des bassins de stockage conformément aux plans y compris toutes sujétions </t>
  </si>
  <si>
    <t>X</t>
  </si>
  <si>
    <t xml:space="preserve">AMENAGEMENTS INTERNES / TRAVAUX DE TERRASSEMENT ET AUTRES </t>
  </si>
  <si>
    <t>10.1</t>
  </si>
  <si>
    <t>Fourniture et pose de clôture en grillage confectionnée avec du fil de fer galvanisé de diamètre 3 mm avec mailles 5 cm de hauteur 1,50 m hors sol et 0,10 m ancré dans un béton ordinaire de soubassement d'épaisseur 20 cm, tendeurs, fil de fer 3 mm, poteaux intermédiaires en tube en acier galvanisé de diamètre 60 mm espacé de 2 m, poteaux d'angle et poteaux de fixation des portails en tube en acier galvanisé diamètre 90 mm conformément aux plans y compris toutes sujétions de pose</t>
  </si>
  <si>
    <t>10.2</t>
  </si>
  <si>
    <t>Fourniture et pose de portail d'accès métallique à double battant dont chaque battant a une largeur de 1,25 m et une hauteur de 1,50 m conformément aux plans de conformément au plan et toutes sujétions</t>
  </si>
  <si>
    <t>10.3</t>
  </si>
  <si>
    <t>Nettoyage général y compris abattage d'arbres de la superficie à aménager</t>
  </si>
  <si>
    <t>ha</t>
  </si>
  <si>
    <t xml:space="preserve">TOTAL X AMENAGEMENTS INTERNES / TRAVAUX DE TERRASSEMENT ET AUTRES </t>
  </si>
  <si>
    <t>TOTAL GENERAL HTVA</t>
  </si>
  <si>
    <t>TVA (18%)</t>
  </si>
  <si>
    <t>TOTAL GENERAL TTC</t>
  </si>
  <si>
    <t>Fourniture, pose et raccordement d'électropompe immergée type Grundfos de débit 8 m3/h et HMT 60 m y compris câble de sécurité en acier inoxydable, coffret de protection étanche du tableau de commande y compris inverseur de source et toutes sujétions</t>
  </si>
  <si>
    <t>Fourniture et pose d'une colonne montante en PEHD DN75 PN16 y compris toutes sujétions</t>
  </si>
  <si>
    <t xml:space="preserve">Fourniture et installation d'un champ solaire photovoltaïque (12 modules identiques de type monocristallin et de puissance 350  Wc), kits de raccordement,cadre en aluminium des PV, câbles de liaison, dispositif de protection des câbles sous module et toutes sujétions </t>
  </si>
  <si>
    <t>Fourniture et pose de onduleur C/A triphasé 380/440V avec recherche de MPPT 4.0 KW série RSI de Grundfos y compris coffret étanche de protection</t>
  </si>
  <si>
    <t>Fourniture et pose de conduite PVC DN 90 PN16 pour conduites de refoulement y compris toutes sujétions (déblai et remblai compacté de tranchée (prof.min: 0,60 m), lit de sable ép: 0,10 m, grillage avertisseur, pièces raccords et spéciales, raccordements diverses, tests divers, rinçage, bornes de répérage à chaque 25 m, etc) et toutes sujétions</t>
  </si>
  <si>
    <t>Regards équipés de vanne DN 63 en fonte à l'entrée des conduites sécondaires conformément aux plans et toutes sujétions</t>
  </si>
  <si>
    <t>PUITS MARAÎCHER DE DIAMETRE 1,80 m ET DE PROFONDEUR 12 m (nombre = 5)</t>
  </si>
  <si>
    <t>9.1.5</t>
  </si>
  <si>
    <t>TOTAL IX: PUITS MARAÎCHER DE DIAMETRE 1,80 m ET DE PROFONDEUR 12 m (nombre = 5)</t>
  </si>
  <si>
    <t>10.7</t>
  </si>
  <si>
    <t>Déblai manuel pour ancrage de la digue filtrante</t>
  </si>
  <si>
    <t xml:space="preserve">m3 </t>
  </si>
  <si>
    <t>10.8</t>
  </si>
  <si>
    <t>Tapis filtrant pour digue filtrante</t>
  </si>
  <si>
    <t>10.9</t>
  </si>
  <si>
    <t>Fourniture et pose de moellons pour corps de la digue filtrante</t>
  </si>
  <si>
    <t>TRAVAUX D'AMENAGEMENT DE 2 SITES DE PERIMETRES MARAICHERS DANS LES REGIONS DU NAKAMBE ET DE L'OUBRI (BURKINA FASO)</t>
  </si>
  <si>
    <t xml:space="preserve">Lot 1 : Travaux d'aménagement d'un périmètre maraicher de 2,5 ha dans le village de Mogtédo dans la commune de Mogtédo </t>
  </si>
  <si>
    <t>Site - Aménagement d'un périmètre maraicher de 2,5 ha dans le village de Mogtedo dans la commune de Mogtedo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</si>
</sst>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 #,##0.00\ _€_-;\-* #,##0.00\ _€_-;_-* &quot;-&quot;??\ _€_-;_-@_-"/>
    <numFmt numFmtId="165" formatCode="_-* #,##0\ _€_-;\-* #,##0\ _€_-;_-* &quot;-&quot;??\ _€_-;_-@_-"/>
    <numFmt numFmtId="166" formatCode="_-* #,##0_-;\-* #,##0_-;_-* &quot;-&quot;??_-;_-@_-"/>
    <numFmt numFmtId="167" formatCode="_-* #,##0.00\ _F_B_-;\-* #,##0.00\ _F_B_-;_-* &quot;-&quot;??\ _F_B_-;_-@_-"/>
    <numFmt numFmtId="168" formatCode="0.000"/>
    <numFmt numFmtId="169" formatCode="#,##0.00_ ;\-#,##0.00\ "/>
  </numFmts>
  <fonts count="21"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b/>
      <sz val="12.5"/>
      <color theme="1"/>
      <name val="Arial Narrow"/>
      <family val="2"/>
    </font>
    <font>
      <b/>
      <u/>
      <sz val="12.5"/>
      <color theme="1"/>
      <name val="Arial Narrow"/>
      <family val="2"/>
    </font>
    <font>
      <b/>
      <u/>
      <sz val="11"/>
      <color theme="1"/>
      <name val="Arial Narrow"/>
      <family val="2"/>
    </font>
    <font>
      <sz val="11"/>
      <color theme="1"/>
      <name val="Times New Roman"/>
      <family val="1"/>
    </font>
    <font>
      <vertAlign val="superscript"/>
      <sz val="11"/>
      <color theme="1"/>
      <name val="Arial Narrow"/>
      <family val="2"/>
    </font>
    <font>
      <sz val="10"/>
      <name val="Arial"/>
      <family val="2"/>
    </font>
    <font>
      <sz val="10"/>
      <color theme="1"/>
      <name val="Arial Narrow"/>
      <family val="2"/>
    </font>
    <font>
      <sz val="10"/>
      <color rgb="FF000000"/>
      <name val="Arial"/>
      <family val="2"/>
    </font>
    <font>
      <sz val="10"/>
      <name val="Arial"/>
      <family val="2"/>
    </font>
    <font>
      <sz val="12.5"/>
      <color theme="1"/>
      <name val="Arial Narrow"/>
      <family val="2"/>
    </font>
    <font>
      <b/>
      <sz val="14"/>
      <color theme="1"/>
      <name val="Arial Narrow"/>
      <family val="2"/>
    </font>
    <font>
      <b/>
      <sz val="12"/>
      <color theme="1"/>
      <name val="Arial Narrow"/>
      <family val="2"/>
    </font>
    <font>
      <sz val="12"/>
      <color theme="1"/>
      <name val="Arial Narrow"/>
      <family val="2"/>
    </font>
    <font>
      <b/>
      <sz val="12.5"/>
      <color rgb="FF000000"/>
      <name val="Arial Narrow"/>
      <family val="2"/>
    </font>
    <font>
      <i/>
      <sz val="11"/>
      <color theme="1"/>
      <name val="Arial Narrow"/>
      <family val="2"/>
    </font>
    <font>
      <sz val="11"/>
      <name val="Arial Narrow"/>
      <family val="2"/>
    </font>
    <font>
      <b/>
      <sz val="11"/>
      <name val="Arial Narrow"/>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249977111117893"/>
        <bgColor indexed="64"/>
      </patternFill>
    </fill>
    <fill>
      <patternFill patternType="solid">
        <fgColor theme="7" tint="0.39997558519241921"/>
        <bgColor indexed="64"/>
      </patternFill>
    </fill>
  </fills>
  <borders count="26">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DashDot">
        <color indexed="64"/>
      </top>
      <bottom style="thin">
        <color indexed="64"/>
      </bottom>
      <diagonal/>
    </border>
    <border>
      <left style="thin">
        <color indexed="64"/>
      </left>
      <right style="thin">
        <color indexed="64"/>
      </right>
      <top style="mediumDashDot">
        <color indexed="64"/>
      </top>
      <bottom/>
      <diagonal/>
    </border>
    <border>
      <left style="thin">
        <color indexed="64"/>
      </left>
      <right style="double">
        <color indexed="64"/>
      </right>
      <top style="mediumDashDot">
        <color indexed="64"/>
      </top>
      <bottom/>
      <diagonal/>
    </border>
    <border>
      <left style="double">
        <color indexed="64"/>
      </left>
      <right style="thin">
        <color indexed="64"/>
      </right>
      <top style="thin">
        <color indexed="64"/>
      </top>
      <bottom style="mediumDashDot">
        <color indexed="64"/>
      </bottom>
      <diagonal/>
    </border>
    <border>
      <left style="thin">
        <color indexed="64"/>
      </left>
      <right style="thin">
        <color indexed="64"/>
      </right>
      <top style="thin">
        <color indexed="64"/>
      </top>
      <bottom style="mediumDashDotDot">
        <color indexed="64"/>
      </bottom>
      <diagonal/>
    </border>
    <border>
      <left style="thin">
        <color indexed="64"/>
      </left>
      <right style="double">
        <color indexed="64"/>
      </right>
      <top style="thin">
        <color indexed="64"/>
      </top>
      <bottom style="mediumDashDotDot">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auto="1"/>
      </left>
      <right style="thin">
        <color auto="1"/>
      </right>
      <top style="thin">
        <color auto="1"/>
      </top>
      <bottom style="double">
        <color auto="1"/>
      </bottom>
      <diagonal/>
    </border>
    <border>
      <left style="thin">
        <color indexed="64"/>
      </left>
      <right style="thin">
        <color indexed="64"/>
      </right>
      <top style="mediumDashDot">
        <color indexed="64"/>
      </top>
      <bottom style="thin">
        <color indexed="64"/>
      </bottom>
      <diagonal/>
    </border>
    <border>
      <left style="thin">
        <color indexed="64"/>
      </left>
      <right style="double">
        <color indexed="64"/>
      </right>
      <top style="thin">
        <color indexed="64"/>
      </top>
      <bottom style="double">
        <color indexed="64"/>
      </bottom>
      <diagonal/>
    </border>
  </borders>
  <cellStyleXfs count="12">
    <xf numFmtId="0" fontId="0"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9" fillId="0" borderId="0"/>
    <xf numFmtId="0" fontId="9" fillId="0" borderId="0"/>
    <xf numFmtId="41" fontId="1" fillId="0" borderId="0" applyFont="0" applyFill="0" applyBorder="0" applyAlignment="0" applyProtection="0"/>
    <xf numFmtId="0" fontId="11" fillId="0" borderId="0"/>
    <xf numFmtId="164" fontId="9" fillId="0" borderId="0" applyFont="0" applyFill="0" applyBorder="0" applyAlignment="0" applyProtection="0"/>
    <xf numFmtId="164" fontId="1" fillId="0" borderId="0" applyFont="0" applyFill="0" applyBorder="0" applyAlignment="0" applyProtection="0"/>
    <xf numFmtId="167" fontId="9" fillId="0" borderId="0" applyFont="0" applyFill="0" applyBorder="0" applyAlignment="0" applyProtection="0"/>
    <xf numFmtId="0" fontId="12" fillId="0" borderId="0"/>
  </cellStyleXfs>
  <cellXfs count="139">
    <xf numFmtId="0" fontId="0" fillId="0" borderId="0" xfId="0"/>
    <xf numFmtId="0" fontId="2" fillId="0" borderId="0" xfId="0" applyFont="1" applyAlignment="1">
      <alignment vertical="center"/>
    </xf>
    <xf numFmtId="0" fontId="3" fillId="0" borderId="0" xfId="0" applyFont="1" applyAlignment="1">
      <alignment vertical="center"/>
    </xf>
    <xf numFmtId="3" fontId="6" fillId="0" borderId="0" xfId="0" applyNumberFormat="1" applyFont="1" applyAlignment="1">
      <alignment horizontal="center" vertical="center" wrapText="1"/>
    </xf>
    <xf numFmtId="0" fontId="2" fillId="0" borderId="0" xfId="0" applyFont="1"/>
    <xf numFmtId="0" fontId="2" fillId="3" borderId="0" xfId="0" applyFont="1" applyFill="1"/>
    <xf numFmtId="0" fontId="2" fillId="0" borderId="0" xfId="0" applyFont="1" applyAlignment="1">
      <alignment wrapText="1"/>
    </xf>
    <xf numFmtId="0" fontId="2" fillId="0" borderId="5" xfId="0" applyFont="1" applyBorder="1" applyAlignment="1">
      <alignment horizontal="left" vertical="center" wrapText="1"/>
    </xf>
    <xf numFmtId="0" fontId="2" fillId="0" borderId="5" xfId="0" applyFont="1" applyBorder="1" applyAlignment="1">
      <alignment horizontal="center" vertical="center"/>
    </xf>
    <xf numFmtId="3" fontId="2" fillId="0" borderId="5" xfId="1" applyNumberFormat="1" applyFont="1" applyFill="1" applyBorder="1" applyAlignment="1">
      <alignment horizontal="center" vertical="center" wrapText="1"/>
    </xf>
    <xf numFmtId="3" fontId="2" fillId="0" borderId="6" xfId="0" applyNumberFormat="1" applyFont="1" applyBorder="1" applyAlignment="1">
      <alignment horizontal="center" vertical="center"/>
    </xf>
    <xf numFmtId="0" fontId="2" fillId="0" borderId="5" xfId="0" applyFont="1" applyBorder="1" applyAlignment="1">
      <alignment horizontal="center" vertical="center" wrapText="1"/>
    </xf>
    <xf numFmtId="0" fontId="7" fillId="0" borderId="0" xfId="0" applyFont="1" applyAlignment="1">
      <alignment horizontal="left" vertical="center" wrapText="1"/>
    </xf>
    <xf numFmtId="0" fontId="0" fillId="0" borderId="0" xfId="0" applyAlignment="1">
      <alignment horizontal="center" vertical="center"/>
    </xf>
    <xf numFmtId="166" fontId="0" fillId="0" borderId="0" xfId="2" applyNumberFormat="1"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5" xfId="0" applyFont="1" applyFill="1" applyBorder="1" applyAlignment="1">
      <alignment horizontal="center" vertical="center"/>
    </xf>
    <xf numFmtId="3" fontId="2" fillId="3" borderId="5" xfId="1" applyNumberFormat="1" applyFont="1" applyFill="1" applyBorder="1" applyAlignment="1">
      <alignment horizontal="center" vertical="center" wrapText="1"/>
    </xf>
    <xf numFmtId="3" fontId="2" fillId="3" borderId="6" xfId="0" applyNumberFormat="1" applyFont="1" applyFill="1" applyBorder="1" applyAlignment="1">
      <alignment horizontal="center" vertical="center"/>
    </xf>
    <xf numFmtId="3" fontId="2" fillId="0" borderId="5" xfId="0" applyNumberFormat="1" applyFont="1" applyBorder="1" applyAlignment="1">
      <alignment horizontal="center" vertical="center"/>
    </xf>
    <xf numFmtId="3" fontId="2" fillId="0" borderId="13" xfId="0" applyNumberFormat="1" applyFont="1" applyBorder="1" applyAlignment="1">
      <alignment horizontal="center" vertical="center"/>
    </xf>
    <xf numFmtId="3" fontId="2" fillId="0" borderId="5"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wrapText="1"/>
    </xf>
    <xf numFmtId="3" fontId="2" fillId="0" borderId="18" xfId="0" applyNumberFormat="1" applyFont="1" applyBorder="1" applyAlignment="1">
      <alignment horizontal="center" vertical="center" wrapText="1"/>
    </xf>
    <xf numFmtId="3" fontId="2" fillId="0" borderId="6"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41" fontId="2" fillId="0" borderId="6" xfId="6" applyFont="1" applyBorder="1" applyAlignment="1">
      <alignment horizontal="center" vertical="center" wrapText="1"/>
    </xf>
    <xf numFmtId="0" fontId="10" fillId="0" borderId="0" xfId="0" applyFont="1"/>
    <xf numFmtId="0" fontId="10" fillId="0" borderId="0" xfId="0" applyFont="1" applyAlignment="1">
      <alignment horizontal="left" vertical="center" wrapText="1"/>
    </xf>
    <xf numFmtId="3" fontId="2" fillId="0" borderId="19"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xf numFmtId="0" fontId="2" fillId="0" borderId="5" xfId="0" applyFont="1" applyBorder="1" applyAlignment="1">
      <alignment horizontal="center"/>
    </xf>
    <xf numFmtId="3" fontId="2" fillId="0" borderId="5" xfId="0" applyNumberFormat="1" applyFont="1" applyBorder="1" applyAlignment="1">
      <alignment horizontal="center"/>
    </xf>
    <xf numFmtId="3" fontId="2" fillId="0" borderId="6" xfId="0" applyNumberFormat="1" applyFont="1" applyBorder="1" applyAlignment="1">
      <alignment horizontal="center"/>
    </xf>
    <xf numFmtId="0" fontId="2" fillId="0" borderId="0" xfId="0" applyFont="1" applyAlignment="1">
      <alignment horizontal="center"/>
    </xf>
    <xf numFmtId="3" fontId="2" fillId="0" borderId="0" xfId="0" applyNumberFormat="1" applyFont="1" applyAlignment="1">
      <alignment horizontal="center"/>
    </xf>
    <xf numFmtId="3" fontId="13" fillId="0" borderId="0" xfId="0" applyNumberFormat="1" applyFont="1"/>
    <xf numFmtId="0" fontId="2" fillId="0" borderId="18" xfId="0" applyFont="1" applyBorder="1" applyAlignment="1">
      <alignment horizontal="left" vertical="center" wrapText="1"/>
    </xf>
    <xf numFmtId="0" fontId="3" fillId="0" borderId="5" xfId="0" applyFont="1" applyBorder="1" applyAlignment="1">
      <alignment horizontal="left" vertical="center" wrapText="1"/>
    </xf>
    <xf numFmtId="0" fontId="3" fillId="0" borderId="18" xfId="0" applyFont="1" applyBorder="1" applyAlignment="1">
      <alignment horizontal="left" vertical="center" wrapText="1"/>
    </xf>
    <xf numFmtId="0" fontId="3" fillId="4" borderId="1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164" fontId="3" fillId="2" borderId="2" xfId="1"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3" fillId="6" borderId="5" xfId="0" applyFont="1" applyFill="1" applyBorder="1" applyAlignment="1">
      <alignment horizontal="left" vertical="center" wrapText="1"/>
    </xf>
    <xf numFmtId="0" fontId="3" fillId="0" borderId="5" xfId="0" applyFont="1" applyBorder="1" applyAlignment="1">
      <alignment horizontal="center" vertical="center" wrapText="1"/>
    </xf>
    <xf numFmtId="164" fontId="3" fillId="0" borderId="5" xfId="1" applyFont="1" applyBorder="1" applyAlignment="1">
      <alignment horizontal="center" vertical="center" wrapText="1"/>
    </xf>
    <xf numFmtId="3" fontId="3" fillId="0" borderId="5" xfId="0" applyNumberFormat="1" applyFont="1" applyBorder="1" applyAlignment="1">
      <alignment horizontal="center" vertical="center" wrapText="1"/>
    </xf>
    <xf numFmtId="3" fontId="2" fillId="0" borderId="6" xfId="1" applyNumberFormat="1" applyFont="1" applyFill="1" applyBorder="1" applyAlignment="1">
      <alignment horizontal="center" vertical="center"/>
    </xf>
    <xf numFmtId="0" fontId="3" fillId="2" borderId="4" xfId="0" applyFont="1" applyFill="1" applyBorder="1" applyAlignment="1">
      <alignment horizontal="center" vertical="center" wrapText="1"/>
    </xf>
    <xf numFmtId="3" fontId="3" fillId="2" borderId="6" xfId="1" applyNumberFormat="1" applyFont="1" applyFill="1" applyBorder="1" applyAlignment="1">
      <alignment horizontal="center" vertical="center"/>
    </xf>
    <xf numFmtId="0" fontId="3" fillId="0" borderId="7" xfId="0" applyFont="1" applyBorder="1" applyAlignment="1">
      <alignment horizontal="center" vertical="center" wrapText="1"/>
    </xf>
    <xf numFmtId="0" fontId="3" fillId="6" borderId="8" xfId="0" applyFont="1" applyFill="1" applyBorder="1" applyAlignment="1">
      <alignment vertical="center" wrapText="1"/>
    </xf>
    <xf numFmtId="0" fontId="3" fillId="0" borderId="8" xfId="0" applyFont="1" applyBorder="1" applyAlignment="1">
      <alignment horizontal="center" vertical="center" wrapText="1"/>
    </xf>
    <xf numFmtId="3" fontId="3" fillId="0" borderId="8" xfId="0" applyNumberFormat="1" applyFont="1" applyBorder="1" applyAlignment="1">
      <alignment horizontal="center" vertical="center" wrapText="1"/>
    </xf>
    <xf numFmtId="3" fontId="3" fillId="0" borderId="9" xfId="0" applyNumberFormat="1" applyFont="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3" fontId="3" fillId="4" borderId="12" xfId="0" applyNumberFormat="1" applyFont="1" applyFill="1" applyBorder="1" applyAlignment="1">
      <alignment horizontal="center" vertical="center" wrapText="1"/>
    </xf>
    <xf numFmtId="0" fontId="15" fillId="0" borderId="14" xfId="0" applyFont="1" applyBorder="1" applyAlignment="1">
      <alignment horizontal="center" vertical="center" wrapText="1"/>
    </xf>
    <xf numFmtId="0" fontId="16" fillId="0" borderId="15" xfId="0" applyFont="1" applyBorder="1" applyAlignment="1">
      <alignment horizontal="center" vertical="center" wrapText="1"/>
    </xf>
    <xf numFmtId="3" fontId="2" fillId="0" borderId="16"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5" xfId="0" applyFont="1" applyBorder="1" applyAlignment="1">
      <alignment vertical="center" wrapText="1"/>
    </xf>
    <xf numFmtId="0" fontId="2" fillId="0" borderId="4" xfId="0" applyFont="1" applyBorder="1" applyAlignment="1">
      <alignment horizontal="left" vertical="center" wrapText="1"/>
    </xf>
    <xf numFmtId="0" fontId="3" fillId="0" borderId="5" xfId="0" applyFont="1" applyBorder="1" applyAlignment="1">
      <alignment horizontal="center" vertical="center"/>
    </xf>
    <xf numFmtId="3" fontId="3" fillId="0" borderId="5" xfId="3" applyNumberFormat="1" applyFont="1" applyFill="1" applyBorder="1" applyAlignment="1">
      <alignment horizontal="center" vertical="center" wrapText="1"/>
    </xf>
    <xf numFmtId="165" fontId="3" fillId="0" borderId="6" xfId="1" applyNumberFormat="1" applyFont="1" applyFill="1" applyBorder="1" applyAlignment="1">
      <alignment vertical="center" wrapText="1"/>
    </xf>
    <xf numFmtId="0" fontId="2" fillId="0" borderId="17" xfId="0" applyFont="1" applyBorder="1" applyAlignment="1">
      <alignment horizontal="left" vertical="center" wrapText="1"/>
    </xf>
    <xf numFmtId="0" fontId="3" fillId="0" borderId="18" xfId="0" applyFont="1" applyBorder="1" applyAlignment="1">
      <alignment horizontal="center" vertical="center"/>
    </xf>
    <xf numFmtId="165" fontId="3" fillId="0" borderId="19" xfId="1" applyNumberFormat="1" applyFont="1" applyFill="1" applyBorder="1" applyAlignment="1">
      <alignment vertical="center" wrapText="1"/>
    </xf>
    <xf numFmtId="0" fontId="3" fillId="4" borderId="11" xfId="0" applyFont="1" applyFill="1" applyBorder="1" applyAlignment="1">
      <alignment horizontal="center" vertical="center" wrapText="1"/>
    </xf>
    <xf numFmtId="3" fontId="3" fillId="0" borderId="19" xfId="0" applyNumberFormat="1" applyFont="1" applyBorder="1" applyAlignment="1">
      <alignment horizontal="center" vertical="center" wrapText="1"/>
    </xf>
    <xf numFmtId="0" fontId="3" fillId="5" borderId="23" xfId="0" applyFont="1" applyFill="1" applyBorder="1" applyAlignment="1">
      <alignment horizontal="left" vertical="center" wrapText="1"/>
    </xf>
    <xf numFmtId="3" fontId="2" fillId="0" borderId="5" xfId="3" applyNumberFormat="1" applyFont="1" applyFill="1" applyBorder="1" applyAlignment="1">
      <alignment horizontal="center" vertical="center" wrapText="1"/>
    </xf>
    <xf numFmtId="3" fontId="2" fillId="4" borderId="11" xfId="0" applyNumberFormat="1" applyFont="1" applyFill="1" applyBorder="1" applyAlignment="1">
      <alignment horizontal="center" vertical="center" wrapText="1"/>
    </xf>
    <xf numFmtId="3" fontId="2" fillId="0" borderId="20" xfId="3" applyNumberFormat="1" applyFont="1" applyFill="1" applyBorder="1" applyAlignment="1">
      <alignment horizontal="center" vertical="center" wrapText="1"/>
    </xf>
    <xf numFmtId="3" fontId="2" fillId="0" borderId="21" xfId="0" applyNumberFormat="1" applyFont="1" applyBorder="1" applyAlignment="1">
      <alignment horizontal="center" vertical="center"/>
    </xf>
    <xf numFmtId="3" fontId="2" fillId="0" borderId="15" xfId="0" applyNumberFormat="1" applyFont="1" applyBorder="1" applyAlignment="1">
      <alignment horizontal="center" vertical="center" wrapText="1"/>
    </xf>
    <xf numFmtId="3" fontId="3" fillId="0" borderId="21" xfId="0" applyNumberFormat="1" applyFont="1" applyBorder="1" applyAlignment="1">
      <alignment horizontal="center" vertical="center" wrapText="1"/>
    </xf>
    <xf numFmtId="3" fontId="3" fillId="0" borderId="22" xfId="0" applyNumberFormat="1" applyFont="1" applyBorder="1" applyAlignment="1">
      <alignment horizontal="center" vertical="center" wrapText="1"/>
    </xf>
    <xf numFmtId="3" fontId="3" fillId="0" borderId="18" xfId="0" applyNumberFormat="1" applyFont="1" applyBorder="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3" fillId="6" borderId="15" xfId="0" applyFont="1" applyFill="1" applyBorder="1" applyAlignment="1">
      <alignment vertical="center" wrapText="1"/>
    </xf>
    <xf numFmtId="0" fontId="3" fillId="6" borderId="15" xfId="0" applyFont="1" applyFill="1" applyBorder="1" applyAlignment="1">
      <alignment horizontal="left" vertical="center" wrapText="1"/>
    </xf>
    <xf numFmtId="0" fontId="10" fillId="0" borderId="0" xfId="0" applyFont="1" applyAlignment="1">
      <alignment horizontal="center" vertical="center"/>
    </xf>
    <xf numFmtId="1" fontId="2" fillId="0" borderId="5" xfId="0" applyNumberFormat="1" applyFont="1" applyBorder="1" applyAlignment="1">
      <alignment horizontal="center" vertical="center" wrapText="1"/>
    </xf>
    <xf numFmtId="0" fontId="2" fillId="0" borderId="5" xfId="0" applyFont="1" applyBorder="1" applyAlignment="1">
      <alignment horizontal="left" vertical="center"/>
    </xf>
    <xf numFmtId="168" fontId="2" fillId="0" borderId="5" xfId="0" applyNumberFormat="1" applyFont="1" applyBorder="1" applyAlignment="1">
      <alignment horizontal="center" vertical="center" wrapText="1"/>
    </xf>
    <xf numFmtId="0" fontId="2" fillId="4" borderId="5" xfId="0" applyFont="1" applyFill="1" applyBorder="1" applyAlignment="1">
      <alignment horizontal="center" vertical="center" wrapText="1"/>
    </xf>
    <xf numFmtId="0" fontId="3" fillId="4" borderId="5" xfId="0" applyFont="1" applyFill="1" applyBorder="1" applyAlignment="1">
      <alignment horizontal="left" vertical="center" wrapText="1"/>
    </xf>
    <xf numFmtId="0" fontId="3" fillId="0" borderId="18" xfId="0" applyFont="1" applyBorder="1" applyAlignment="1">
      <alignment horizontal="center" vertical="center" wrapText="1"/>
    </xf>
    <xf numFmtId="0" fontId="3" fillId="4" borderId="5" xfId="0" applyFont="1" applyFill="1" applyBorder="1" applyAlignment="1">
      <alignment horizontal="center" vertical="center" wrapText="1"/>
    </xf>
    <xf numFmtId="3" fontId="2" fillId="4" borderId="5" xfId="0" applyNumberFormat="1" applyFont="1" applyFill="1" applyBorder="1" applyAlignment="1">
      <alignment horizontal="center" vertical="center" wrapText="1"/>
    </xf>
    <xf numFmtId="0" fontId="3" fillId="6" borderId="5" xfId="0" applyFont="1" applyFill="1" applyBorder="1" applyAlignment="1">
      <alignment vertical="center" wrapText="1"/>
    </xf>
    <xf numFmtId="0" fontId="3" fillId="5" borderId="5" xfId="0" applyFont="1" applyFill="1" applyBorder="1" applyAlignment="1">
      <alignment horizontal="center" vertical="center" wrapText="1"/>
    </xf>
    <xf numFmtId="0" fontId="3" fillId="5" borderId="5" xfId="0" applyFont="1" applyFill="1" applyBorder="1" applyAlignment="1">
      <alignment horizontal="left" vertical="center" wrapText="1"/>
    </xf>
    <xf numFmtId="3" fontId="3" fillId="5" borderId="5" xfId="0" applyNumberFormat="1" applyFont="1" applyFill="1" applyBorder="1" applyAlignment="1">
      <alignment horizontal="center" vertical="center" wrapText="1"/>
    </xf>
    <xf numFmtId="3" fontId="3" fillId="0" borderId="6" xfId="0" applyNumberFormat="1" applyFont="1" applyBorder="1" applyAlignment="1">
      <alignment horizontal="center" vertical="center" wrapText="1"/>
    </xf>
    <xf numFmtId="3" fontId="3" fillId="4" borderId="6" xfId="0" applyNumberFormat="1" applyFont="1" applyFill="1" applyBorder="1" applyAlignment="1">
      <alignment horizontal="center" vertical="center" wrapText="1"/>
    </xf>
    <xf numFmtId="3" fontId="3" fillId="5" borderId="6" xfId="1" applyNumberFormat="1" applyFont="1" applyFill="1" applyBorder="1" applyAlignment="1">
      <alignment horizontal="center" vertical="center"/>
    </xf>
    <xf numFmtId="0" fontId="2" fillId="5" borderId="23" xfId="0" applyFont="1" applyFill="1" applyBorder="1"/>
    <xf numFmtId="0" fontId="2" fillId="5" borderId="23" xfId="0" applyFont="1" applyFill="1" applyBorder="1" applyAlignment="1">
      <alignment horizontal="center"/>
    </xf>
    <xf numFmtId="3" fontId="2" fillId="5" borderId="23" xfId="0" applyNumberFormat="1" applyFont="1" applyFill="1" applyBorder="1" applyAlignment="1">
      <alignment horizontal="center"/>
    </xf>
    <xf numFmtId="3" fontId="3" fillId="5" borderId="25" xfId="0" applyNumberFormat="1" applyFont="1" applyFill="1" applyBorder="1" applyAlignment="1">
      <alignment horizontal="center"/>
    </xf>
    <xf numFmtId="0" fontId="17" fillId="0" borderId="0" xfId="0" applyFont="1"/>
    <xf numFmtId="0" fontId="3" fillId="0" borderId="15" xfId="0" applyFont="1" applyBorder="1" applyAlignment="1">
      <alignment horizontal="center" vertical="center" wrapText="1"/>
    </xf>
    <xf numFmtId="3" fontId="3" fillId="0" borderId="15" xfId="0" applyNumberFormat="1" applyFont="1" applyBorder="1" applyAlignment="1">
      <alignment horizontal="center" vertical="center" wrapText="1"/>
    </xf>
    <xf numFmtId="3" fontId="3" fillId="0" borderId="16" xfId="0" applyNumberFormat="1" applyFont="1" applyBorder="1" applyAlignment="1">
      <alignment horizontal="center" vertical="center" wrapText="1"/>
    </xf>
    <xf numFmtId="0" fontId="3" fillId="0" borderId="5" xfId="0" applyFont="1" applyBorder="1" applyAlignment="1">
      <alignment vertical="center" wrapText="1"/>
    </xf>
    <xf numFmtId="0" fontId="16" fillId="0" borderId="5" xfId="0" applyFont="1" applyBorder="1" applyAlignment="1">
      <alignment vertical="center" wrapText="1"/>
    </xf>
    <xf numFmtId="0" fontId="16" fillId="0" borderId="15" xfId="0" applyFont="1" applyBorder="1" applyAlignment="1">
      <alignment vertical="center" wrapText="1"/>
    </xf>
    <xf numFmtId="0" fontId="16" fillId="0" borderId="5" xfId="0" applyFont="1" applyBorder="1" applyAlignment="1">
      <alignment horizontal="center" vertical="center" wrapText="1"/>
    </xf>
    <xf numFmtId="0" fontId="2" fillId="0" borderId="5" xfId="4" applyFont="1" applyBorder="1" applyAlignment="1">
      <alignment vertical="center" wrapText="1"/>
    </xf>
    <xf numFmtId="0" fontId="2" fillId="0" borderId="5" xfId="4" applyFont="1" applyBorder="1" applyAlignment="1">
      <alignment horizontal="center" vertical="center" wrapText="1"/>
    </xf>
    <xf numFmtId="169" fontId="2" fillId="0" borderId="5" xfId="3" applyNumberFormat="1" applyFont="1" applyBorder="1" applyAlignment="1">
      <alignment horizontal="center" vertical="center" wrapText="1"/>
    </xf>
    <xf numFmtId="3" fontId="2" fillId="0" borderId="5" xfId="3" applyNumberFormat="1" applyFont="1" applyBorder="1" applyAlignment="1">
      <alignment horizontal="right" vertical="center" wrapText="1"/>
    </xf>
    <xf numFmtId="3" fontId="2" fillId="0" borderId="6" xfId="4" applyNumberFormat="1" applyFont="1" applyBorder="1" applyAlignment="1">
      <alignment vertical="center" wrapText="1"/>
    </xf>
    <xf numFmtId="0" fontId="2" fillId="0" borderId="5" xfId="4" applyFont="1" applyBorder="1" applyAlignment="1">
      <alignment wrapText="1"/>
    </xf>
    <xf numFmtId="0" fontId="2" fillId="0" borderId="24" xfId="0" applyFont="1" applyBorder="1" applyAlignment="1">
      <alignment horizontal="center" vertical="center" wrapText="1"/>
    </xf>
    <xf numFmtId="3" fontId="2" fillId="0" borderId="24" xfId="0" applyNumberFormat="1" applyFont="1" applyBorder="1" applyAlignment="1">
      <alignment horizontal="center" vertical="center" wrapText="1"/>
    </xf>
    <xf numFmtId="0" fontId="14" fillId="0" borderId="0" xfId="0" applyFont="1" applyAlignment="1">
      <alignment horizontal="center" vertical="center" wrapText="1"/>
    </xf>
    <xf numFmtId="1" fontId="19" fillId="0" borderId="5" xfId="0" applyNumberFormat="1" applyFont="1" applyBorder="1" applyAlignment="1">
      <alignment horizontal="center" vertical="center" wrapText="1"/>
    </xf>
    <xf numFmtId="3" fontId="20" fillId="0" borderId="18" xfId="3" applyNumberFormat="1" applyFont="1" applyFill="1" applyBorder="1" applyAlignment="1">
      <alignment horizontal="center" vertical="center" wrapText="1"/>
    </xf>
    <xf numFmtId="0" fontId="3" fillId="2" borderId="5" xfId="0" applyFont="1" applyFill="1" applyBorder="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cellXfs>
  <cellStyles count="12">
    <cellStyle name="Milliers" xfId="1" builtinId="3"/>
    <cellStyle name="Milliers [0] 2" xfId="6" xr:uid="{00000000-0005-0000-0000-000001000000}"/>
    <cellStyle name="Milliers 2" xfId="3" xr:uid="{00000000-0005-0000-0000-000002000000}"/>
    <cellStyle name="Milliers 2 2" xfId="8" xr:uid="{00000000-0005-0000-0000-000003000000}"/>
    <cellStyle name="Milliers 3" xfId="2" xr:uid="{00000000-0005-0000-0000-000004000000}"/>
    <cellStyle name="Milliers 3 2" xfId="10" xr:uid="{00000000-0005-0000-0000-000005000000}"/>
    <cellStyle name="Milliers 4" xfId="9" xr:uid="{00000000-0005-0000-0000-000006000000}"/>
    <cellStyle name="Normal" xfId="0" builtinId="0"/>
    <cellStyle name="Normal 2" xfId="4" xr:uid="{00000000-0005-0000-0000-000008000000}"/>
    <cellStyle name="Normal 3" xfId="5" xr:uid="{00000000-0005-0000-0000-000009000000}"/>
    <cellStyle name="Normal 3 2" xfId="7" xr:uid="{00000000-0005-0000-0000-00000A000000}"/>
    <cellStyle name="Normal 4"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1A098-2981-45D7-A1F5-0C29ABF81821}">
  <dimension ref="A1:M102"/>
  <sheetViews>
    <sheetView tabSelected="1" zoomScale="130" zoomScaleNormal="130" workbookViewId="0">
      <selection activeCell="A2" sqref="A2:F2"/>
    </sheetView>
  </sheetViews>
  <sheetFormatPr baseColWidth="10" defaultColWidth="11.5546875" defaultRowHeight="13.8" x14ac:dyDescent="0.25"/>
  <cols>
    <col min="1" max="1" width="7.5546875" style="4" customWidth="1"/>
    <col min="2" max="2" width="54.109375" style="4" customWidth="1"/>
    <col min="3" max="3" width="9" style="37" customWidth="1"/>
    <col min="4" max="4" width="12.44140625" style="37" customWidth="1"/>
    <col min="5" max="5" width="13.33203125" style="38" customWidth="1"/>
    <col min="6" max="6" width="12.6640625" style="38" customWidth="1"/>
    <col min="7" max="7" width="14.44140625" style="4" customWidth="1"/>
    <col min="8" max="8" width="47" style="4" customWidth="1"/>
    <col min="9" max="16384" width="11.5546875" style="4"/>
  </cols>
  <sheetData>
    <row r="1" spans="1:13" s="1" customFormat="1" ht="39.6" customHeight="1" x14ac:dyDescent="0.3">
      <c r="A1" s="133" t="s">
        <v>190</v>
      </c>
      <c r="B1" s="134"/>
      <c r="C1" s="134"/>
      <c r="D1" s="134"/>
      <c r="E1" s="134"/>
      <c r="F1" s="134"/>
      <c r="H1" s="135"/>
      <c r="I1" s="135"/>
      <c r="J1" s="135"/>
      <c r="K1" s="2"/>
      <c r="L1" s="2"/>
      <c r="M1" s="2"/>
    </row>
    <row r="2" spans="1:13" s="1" customFormat="1" ht="58.8" customHeight="1" x14ac:dyDescent="0.3">
      <c r="A2" s="133" t="s">
        <v>191</v>
      </c>
      <c r="B2" s="133"/>
      <c r="C2" s="133"/>
      <c r="D2" s="133"/>
      <c r="E2" s="133"/>
      <c r="F2" s="133"/>
      <c r="H2" s="90"/>
      <c r="I2" s="90"/>
      <c r="J2" s="90"/>
      <c r="K2" s="2"/>
      <c r="L2" s="2"/>
      <c r="M2" s="2"/>
    </row>
    <row r="3" spans="1:13" s="1" customFormat="1" ht="25.2" customHeight="1" x14ac:dyDescent="0.3">
      <c r="A3" s="129"/>
      <c r="B3" s="129"/>
      <c r="C3" s="129"/>
      <c r="D3" s="129"/>
      <c r="E3" s="129"/>
      <c r="F3" s="129"/>
      <c r="H3" s="90"/>
      <c r="I3" s="90"/>
      <c r="J3" s="90"/>
      <c r="K3" s="2"/>
      <c r="L3" s="2"/>
      <c r="M3" s="2"/>
    </row>
    <row r="4" spans="1:13" s="1" customFormat="1" ht="28.2" customHeight="1" x14ac:dyDescent="0.3">
      <c r="A4" s="136" t="s">
        <v>192</v>
      </c>
      <c r="B4" s="137"/>
      <c r="C4" s="137"/>
      <c r="D4" s="137"/>
      <c r="E4" s="137"/>
      <c r="F4" s="137"/>
      <c r="H4" s="90"/>
      <c r="I4" s="90"/>
      <c r="J4" s="90"/>
      <c r="K4" s="2"/>
      <c r="L4" s="2"/>
      <c r="M4" s="2"/>
    </row>
    <row r="5" spans="1:13" s="1" customFormat="1" ht="18" customHeight="1" x14ac:dyDescent="0.3">
      <c r="A5" s="138" t="s">
        <v>0</v>
      </c>
      <c r="B5" s="138"/>
      <c r="C5" s="138"/>
      <c r="D5" s="138"/>
      <c r="E5" s="138"/>
      <c r="F5" s="138"/>
    </row>
    <row r="6" spans="1:13" s="1" customFormat="1" ht="8.4" customHeight="1" thickBot="1" x14ac:dyDescent="0.35">
      <c r="A6" s="89"/>
      <c r="B6" s="89"/>
      <c r="C6" s="89"/>
      <c r="D6" s="89"/>
      <c r="E6" s="3"/>
      <c r="F6" s="3"/>
    </row>
    <row r="7" spans="1:13" ht="30.6" customHeight="1" thickTop="1" x14ac:dyDescent="0.25">
      <c r="A7" s="44" t="s">
        <v>1</v>
      </c>
      <c r="B7" s="45" t="s">
        <v>2</v>
      </c>
      <c r="C7" s="45" t="s">
        <v>3</v>
      </c>
      <c r="D7" s="46" t="s">
        <v>4</v>
      </c>
      <c r="E7" s="47" t="s">
        <v>5</v>
      </c>
      <c r="F7" s="48" t="s">
        <v>6</v>
      </c>
    </row>
    <row r="8" spans="1:13" ht="16.2" customHeight="1" x14ac:dyDescent="0.25">
      <c r="A8" s="49" t="s">
        <v>7</v>
      </c>
      <c r="B8" s="50" t="s">
        <v>8</v>
      </c>
      <c r="C8" s="51"/>
      <c r="D8" s="52"/>
      <c r="E8" s="53"/>
      <c r="F8" s="10"/>
    </row>
    <row r="9" spans="1:13" ht="21" customHeight="1" x14ac:dyDescent="0.25">
      <c r="A9" s="23" t="s">
        <v>9</v>
      </c>
      <c r="B9" s="7" t="s">
        <v>10</v>
      </c>
      <c r="C9" s="11" t="s">
        <v>11</v>
      </c>
      <c r="D9" s="8">
        <v>1</v>
      </c>
      <c r="E9" s="9"/>
      <c r="F9" s="54">
        <f>D9*E9</f>
        <v>0</v>
      </c>
    </row>
    <row r="10" spans="1:13" ht="21.6" customHeight="1" x14ac:dyDescent="0.25">
      <c r="A10" s="23" t="s">
        <v>12</v>
      </c>
      <c r="B10" s="7" t="s">
        <v>13</v>
      </c>
      <c r="C10" s="11" t="s">
        <v>11</v>
      </c>
      <c r="D10" s="8">
        <v>1</v>
      </c>
      <c r="E10" s="9"/>
      <c r="F10" s="54">
        <f>D10*E10</f>
        <v>0</v>
      </c>
    </row>
    <row r="11" spans="1:13" ht="69" customHeight="1" x14ac:dyDescent="0.25">
      <c r="A11" s="23" t="s">
        <v>14</v>
      </c>
      <c r="B11" s="7" t="s">
        <v>15</v>
      </c>
      <c r="C11" s="11" t="s">
        <v>16</v>
      </c>
      <c r="D11" s="8">
        <v>1</v>
      </c>
      <c r="E11" s="9"/>
      <c r="F11" s="54">
        <f>D11*E11</f>
        <v>0</v>
      </c>
      <c r="G11" s="5"/>
    </row>
    <row r="12" spans="1:13" ht="18" customHeight="1" thickBot="1" x14ac:dyDescent="0.3">
      <c r="A12" s="55"/>
      <c r="B12" s="132" t="s">
        <v>17</v>
      </c>
      <c r="C12" s="132"/>
      <c r="D12" s="132"/>
      <c r="E12" s="132"/>
      <c r="F12" s="56">
        <f>SUM(F9:F11)</f>
        <v>0</v>
      </c>
    </row>
    <row r="13" spans="1:13" ht="22.95" customHeight="1" x14ac:dyDescent="0.25">
      <c r="A13" s="57" t="s">
        <v>18</v>
      </c>
      <c r="B13" s="58" t="s">
        <v>19</v>
      </c>
      <c r="C13" s="59"/>
      <c r="D13" s="59"/>
      <c r="E13" s="60"/>
      <c r="F13" s="61"/>
    </row>
    <row r="14" spans="1:13" ht="30" customHeight="1" x14ac:dyDescent="0.25">
      <c r="A14" s="23" t="s">
        <v>20</v>
      </c>
      <c r="B14" s="7" t="s">
        <v>21</v>
      </c>
      <c r="C14" s="11" t="s">
        <v>16</v>
      </c>
      <c r="D14" s="8">
        <v>1</v>
      </c>
      <c r="E14" s="9"/>
      <c r="F14" s="10">
        <f>D14*E14</f>
        <v>0</v>
      </c>
      <c r="H14" s="6"/>
    </row>
    <row r="15" spans="1:13" ht="70.2" customHeight="1" x14ac:dyDescent="0.25">
      <c r="A15" s="23" t="s">
        <v>22</v>
      </c>
      <c r="B15" s="7" t="s">
        <v>23</v>
      </c>
      <c r="C15" s="11" t="s">
        <v>24</v>
      </c>
      <c r="D15" s="8">
        <v>1</v>
      </c>
      <c r="E15" s="9"/>
      <c r="F15" s="10">
        <f>D15*E15</f>
        <v>0</v>
      </c>
      <c r="H15" s="6"/>
    </row>
    <row r="16" spans="1:13" ht="60.6" customHeight="1" x14ac:dyDescent="0.25">
      <c r="A16" s="23" t="s">
        <v>25</v>
      </c>
      <c r="B16" s="7" t="s">
        <v>174</v>
      </c>
      <c r="C16" s="11" t="s">
        <v>16</v>
      </c>
      <c r="D16" s="8">
        <v>1</v>
      </c>
      <c r="E16" s="9"/>
      <c r="F16" s="10">
        <f>D16*E16</f>
        <v>0</v>
      </c>
      <c r="H16" s="6"/>
    </row>
    <row r="17" spans="1:12" ht="29.4" customHeight="1" x14ac:dyDescent="0.25">
      <c r="A17" s="23" t="s">
        <v>26</v>
      </c>
      <c r="B17" s="7" t="s">
        <v>175</v>
      </c>
      <c r="C17" s="8" t="s">
        <v>27</v>
      </c>
      <c r="D17" s="8">
        <v>40</v>
      </c>
      <c r="E17" s="9"/>
      <c r="F17" s="10">
        <f t="shared" ref="F17:F24" si="0">D17*E17</f>
        <v>0</v>
      </c>
      <c r="H17" s="6"/>
    </row>
    <row r="18" spans="1:12" ht="46.95" customHeight="1" x14ac:dyDescent="0.25">
      <c r="A18" s="23" t="s">
        <v>28</v>
      </c>
      <c r="B18" s="7" t="s">
        <v>29</v>
      </c>
      <c r="C18" s="11" t="s">
        <v>27</v>
      </c>
      <c r="D18" s="11">
        <v>40</v>
      </c>
      <c r="E18" s="81"/>
      <c r="F18" s="10">
        <f t="shared" si="0"/>
        <v>0</v>
      </c>
      <c r="H18" s="12"/>
      <c r="I18" s="13"/>
      <c r="J18" s="13"/>
      <c r="K18" s="14"/>
      <c r="L18" s="14"/>
    </row>
    <row r="19" spans="1:12" ht="56.4" customHeight="1" x14ac:dyDescent="0.25">
      <c r="A19" s="23" t="s">
        <v>30</v>
      </c>
      <c r="B19" s="7" t="s">
        <v>31</v>
      </c>
      <c r="C19" s="11" t="s">
        <v>27</v>
      </c>
      <c r="D19" s="11">
        <v>40</v>
      </c>
      <c r="E19" s="81"/>
      <c r="F19" s="10">
        <f t="shared" si="0"/>
        <v>0</v>
      </c>
      <c r="H19" s="12"/>
      <c r="I19" s="13"/>
      <c r="J19" s="13"/>
      <c r="K19" s="14"/>
      <c r="L19" s="14"/>
    </row>
    <row r="20" spans="1:12" ht="47.4" customHeight="1" x14ac:dyDescent="0.25">
      <c r="A20" s="23" t="s">
        <v>32</v>
      </c>
      <c r="B20" s="7" t="s">
        <v>33</v>
      </c>
      <c r="C20" s="11" t="s">
        <v>27</v>
      </c>
      <c r="D20" s="11">
        <f>55</f>
        <v>55</v>
      </c>
      <c r="E20" s="81"/>
      <c r="F20" s="10">
        <f t="shared" si="0"/>
        <v>0</v>
      </c>
      <c r="H20" s="12"/>
      <c r="I20" s="13"/>
      <c r="J20" s="13"/>
      <c r="K20" s="14"/>
      <c r="L20" s="14"/>
    </row>
    <row r="21" spans="1:12" ht="58.2" customHeight="1" x14ac:dyDescent="0.25">
      <c r="A21" s="23" t="s">
        <v>34</v>
      </c>
      <c r="B21" s="7" t="s">
        <v>35</v>
      </c>
      <c r="C21" s="11" t="s">
        <v>27</v>
      </c>
      <c r="D21" s="11">
        <v>40</v>
      </c>
      <c r="E21" s="81"/>
      <c r="F21" s="10">
        <f t="shared" si="0"/>
        <v>0</v>
      </c>
      <c r="H21" s="12"/>
      <c r="I21" s="13"/>
      <c r="J21" s="13"/>
      <c r="K21" s="14"/>
      <c r="L21" s="14"/>
    </row>
    <row r="22" spans="1:12" ht="28.2" customHeight="1" x14ac:dyDescent="0.25">
      <c r="A22" s="23" t="s">
        <v>36</v>
      </c>
      <c r="B22" s="7" t="s">
        <v>37</v>
      </c>
      <c r="C22" s="11" t="s">
        <v>16</v>
      </c>
      <c r="D22" s="11">
        <v>1</v>
      </c>
      <c r="E22" s="81"/>
      <c r="F22" s="10">
        <f t="shared" si="0"/>
        <v>0</v>
      </c>
      <c r="H22" s="12"/>
      <c r="I22" s="13"/>
      <c r="J22" s="13"/>
      <c r="K22" s="14"/>
      <c r="L22" s="14"/>
    </row>
    <row r="23" spans="1:12" ht="43.95" customHeight="1" x14ac:dyDescent="0.25">
      <c r="A23" s="23" t="s">
        <v>38</v>
      </c>
      <c r="B23" s="7" t="s">
        <v>39</v>
      </c>
      <c r="C23" s="11" t="s">
        <v>16</v>
      </c>
      <c r="D23" s="11">
        <v>1</v>
      </c>
      <c r="E23" s="81"/>
      <c r="F23" s="10">
        <f t="shared" si="0"/>
        <v>0</v>
      </c>
      <c r="H23" s="6"/>
    </row>
    <row r="24" spans="1:12" ht="42.6" customHeight="1" x14ac:dyDescent="0.25">
      <c r="A24" s="23" t="s">
        <v>40</v>
      </c>
      <c r="B24" s="7" t="s">
        <v>41</v>
      </c>
      <c r="C24" s="11" t="s">
        <v>24</v>
      </c>
      <c r="D24" s="11">
        <v>1</v>
      </c>
      <c r="E24" s="81"/>
      <c r="F24" s="10">
        <f t="shared" si="0"/>
        <v>0</v>
      </c>
      <c r="H24" s="6"/>
    </row>
    <row r="25" spans="1:12" ht="22.2" customHeight="1" thickBot="1" x14ac:dyDescent="0.3">
      <c r="A25" s="62"/>
      <c r="B25" s="43" t="s">
        <v>42</v>
      </c>
      <c r="C25" s="63"/>
      <c r="D25" s="63"/>
      <c r="E25" s="82"/>
      <c r="F25" s="64">
        <f>SUM(F14:F24)</f>
        <v>0</v>
      </c>
      <c r="H25" s="6"/>
    </row>
    <row r="26" spans="1:12" ht="17.399999999999999" customHeight="1" x14ac:dyDescent="0.25">
      <c r="A26" s="49" t="s">
        <v>43</v>
      </c>
      <c r="B26" s="58" t="s">
        <v>44</v>
      </c>
      <c r="C26" s="8"/>
      <c r="D26" s="8"/>
      <c r="E26" s="9"/>
      <c r="F26" s="10"/>
      <c r="H26" s="6"/>
    </row>
    <row r="27" spans="1:12" ht="58.95" customHeight="1" x14ac:dyDescent="0.25">
      <c r="A27" s="15" t="s">
        <v>45</v>
      </c>
      <c r="B27" s="16" t="s">
        <v>176</v>
      </c>
      <c r="C27" s="17" t="s">
        <v>16</v>
      </c>
      <c r="D27" s="17">
        <v>1</v>
      </c>
      <c r="E27" s="18"/>
      <c r="F27" s="19">
        <f t="shared" ref="F27:F34" si="1">D27*E27</f>
        <v>0</v>
      </c>
      <c r="H27" s="6"/>
    </row>
    <row r="28" spans="1:12" ht="45.6" customHeight="1" x14ac:dyDescent="0.25">
      <c r="A28" s="15" t="s">
        <v>46</v>
      </c>
      <c r="B28" s="16" t="s">
        <v>47</v>
      </c>
      <c r="C28" s="17" t="s">
        <v>16</v>
      </c>
      <c r="D28" s="17">
        <v>1</v>
      </c>
      <c r="E28" s="18"/>
      <c r="F28" s="19">
        <f t="shared" si="1"/>
        <v>0</v>
      </c>
      <c r="H28" s="6"/>
    </row>
    <row r="29" spans="1:12" ht="42.6" customHeight="1" x14ac:dyDescent="0.25">
      <c r="A29" s="15" t="s">
        <v>48</v>
      </c>
      <c r="B29" s="7" t="s">
        <v>177</v>
      </c>
      <c r="C29" s="8" t="s">
        <v>16</v>
      </c>
      <c r="D29" s="8">
        <v>1</v>
      </c>
      <c r="E29" s="9"/>
      <c r="F29" s="10">
        <f t="shared" si="1"/>
        <v>0</v>
      </c>
      <c r="H29" s="6"/>
    </row>
    <row r="30" spans="1:12" ht="44.4" customHeight="1" x14ac:dyDescent="0.25">
      <c r="A30" s="15" t="s">
        <v>49</v>
      </c>
      <c r="B30" s="7" t="s">
        <v>50</v>
      </c>
      <c r="C30" s="8" t="s">
        <v>51</v>
      </c>
      <c r="D30" s="8">
        <f>2*25</f>
        <v>50</v>
      </c>
      <c r="E30" s="20"/>
      <c r="F30" s="21">
        <f t="shared" si="1"/>
        <v>0</v>
      </c>
      <c r="H30" s="6"/>
    </row>
    <row r="31" spans="1:12" ht="33.6" customHeight="1" x14ac:dyDescent="0.25">
      <c r="A31" s="15" t="s">
        <v>52</v>
      </c>
      <c r="B31" s="7" t="s">
        <v>53</v>
      </c>
      <c r="C31" s="8" t="s">
        <v>16</v>
      </c>
      <c r="D31" s="8">
        <v>1</v>
      </c>
      <c r="E31" s="20"/>
      <c r="F31" s="21">
        <f t="shared" si="1"/>
        <v>0</v>
      </c>
      <c r="H31" s="6"/>
    </row>
    <row r="32" spans="1:12" ht="33.6" customHeight="1" x14ac:dyDescent="0.25">
      <c r="A32" s="15" t="s">
        <v>54</v>
      </c>
      <c r="B32" s="7" t="s">
        <v>55</v>
      </c>
      <c r="C32" s="8" t="s">
        <v>16</v>
      </c>
      <c r="D32" s="8">
        <v>1</v>
      </c>
      <c r="E32" s="20"/>
      <c r="F32" s="21">
        <f t="shared" si="1"/>
        <v>0</v>
      </c>
      <c r="H32" s="6"/>
    </row>
    <row r="33" spans="1:8" ht="33.6" customHeight="1" x14ac:dyDescent="0.25">
      <c r="A33" s="15" t="s">
        <v>56</v>
      </c>
      <c r="B33" s="7" t="s">
        <v>57</v>
      </c>
      <c r="C33" s="8" t="s">
        <v>16</v>
      </c>
      <c r="D33" s="8">
        <v>1</v>
      </c>
      <c r="E33" s="20"/>
      <c r="F33" s="21">
        <f t="shared" si="1"/>
        <v>0</v>
      </c>
      <c r="H33" s="6"/>
    </row>
    <row r="34" spans="1:8" ht="42.6" customHeight="1" x14ac:dyDescent="0.25">
      <c r="A34" s="15" t="s">
        <v>58</v>
      </c>
      <c r="B34" s="7" t="s">
        <v>59</v>
      </c>
      <c r="C34" s="11" t="s">
        <v>24</v>
      </c>
      <c r="D34" s="8">
        <v>1</v>
      </c>
      <c r="E34" s="22"/>
      <c r="F34" s="10">
        <f t="shared" si="1"/>
        <v>0</v>
      </c>
      <c r="H34" s="6"/>
    </row>
    <row r="35" spans="1:8" ht="18" customHeight="1" thickBot="1" x14ac:dyDescent="0.3">
      <c r="A35" s="62"/>
      <c r="B35" s="43" t="s">
        <v>60</v>
      </c>
      <c r="C35" s="63"/>
      <c r="D35" s="63"/>
      <c r="E35" s="82"/>
      <c r="F35" s="64">
        <f>SUM(F27:F34)</f>
        <v>0</v>
      </c>
    </row>
    <row r="36" spans="1:8" ht="76.2" customHeight="1" x14ac:dyDescent="0.25">
      <c r="A36" s="65" t="s">
        <v>61</v>
      </c>
      <c r="B36" s="58" t="s">
        <v>62</v>
      </c>
      <c r="C36" s="66"/>
      <c r="D36" s="66"/>
      <c r="E36" s="83"/>
      <c r="F36" s="67"/>
    </row>
    <row r="37" spans="1:8" ht="18.600000000000001" customHeight="1" x14ac:dyDescent="0.25">
      <c r="A37" s="23" t="s">
        <v>63</v>
      </c>
      <c r="B37" s="95" t="s">
        <v>64</v>
      </c>
      <c r="C37" s="8" t="s">
        <v>11</v>
      </c>
      <c r="D37" s="9">
        <v>1</v>
      </c>
      <c r="E37" s="84"/>
      <c r="F37" s="10">
        <f>D37*E37</f>
        <v>0</v>
      </c>
    </row>
    <row r="38" spans="1:8" ht="28.2" customHeight="1" x14ac:dyDescent="0.25">
      <c r="A38" s="23" t="s">
        <v>65</v>
      </c>
      <c r="B38" s="7" t="s">
        <v>66</v>
      </c>
      <c r="C38" s="8" t="s">
        <v>16</v>
      </c>
      <c r="D38" s="9">
        <v>1</v>
      </c>
      <c r="E38" s="84"/>
      <c r="F38" s="10">
        <f>D38*E38</f>
        <v>0</v>
      </c>
    </row>
    <row r="39" spans="1:8" ht="43.95" customHeight="1" x14ac:dyDescent="0.25">
      <c r="A39" s="23" t="s">
        <v>67</v>
      </c>
      <c r="B39" s="40" t="s">
        <v>68</v>
      </c>
      <c r="C39" s="8" t="s">
        <v>16</v>
      </c>
      <c r="D39" s="9">
        <v>1</v>
      </c>
      <c r="E39" s="84"/>
      <c r="F39" s="10">
        <f>D39*E39</f>
        <v>0</v>
      </c>
    </row>
    <row r="40" spans="1:8" ht="43.95" customHeight="1" x14ac:dyDescent="0.25">
      <c r="A40" s="23" t="s">
        <v>69</v>
      </c>
      <c r="B40" s="40" t="s">
        <v>70</v>
      </c>
      <c r="C40" s="8" t="s">
        <v>16</v>
      </c>
      <c r="D40" s="9">
        <v>1</v>
      </c>
      <c r="E40" s="84"/>
      <c r="F40" s="10">
        <f>D40*E40</f>
        <v>0</v>
      </c>
    </row>
    <row r="41" spans="1:8" ht="18" customHeight="1" thickBot="1" x14ac:dyDescent="0.3">
      <c r="A41" s="62"/>
      <c r="B41" s="43" t="s">
        <v>71</v>
      </c>
      <c r="C41" s="63"/>
      <c r="D41" s="63"/>
      <c r="E41" s="82"/>
      <c r="F41" s="64">
        <f>SUM(F37:F40)</f>
        <v>0</v>
      </c>
    </row>
    <row r="42" spans="1:8" ht="17.399999999999999" customHeight="1" x14ac:dyDescent="0.25">
      <c r="A42" s="68" t="s">
        <v>72</v>
      </c>
      <c r="B42" s="58" t="s">
        <v>73</v>
      </c>
      <c r="C42" s="69"/>
      <c r="D42" s="69"/>
      <c r="E42" s="85"/>
      <c r="F42" s="67"/>
    </row>
    <row r="43" spans="1:8" ht="73.2" customHeight="1" x14ac:dyDescent="0.25">
      <c r="A43" s="23" t="s">
        <v>74</v>
      </c>
      <c r="B43" s="7" t="s">
        <v>178</v>
      </c>
      <c r="C43" s="11" t="s">
        <v>27</v>
      </c>
      <c r="D43" s="8">
        <v>200</v>
      </c>
      <c r="E43" s="81"/>
      <c r="F43" s="26">
        <f t="shared" ref="F43:F54" si="2">D43*E43</f>
        <v>0</v>
      </c>
    </row>
    <row r="44" spans="1:8" ht="74.400000000000006" customHeight="1" x14ac:dyDescent="0.25">
      <c r="A44" s="23" t="s">
        <v>75</v>
      </c>
      <c r="B44" s="40" t="s">
        <v>76</v>
      </c>
      <c r="C44" s="11" t="s">
        <v>27</v>
      </c>
      <c r="D44" s="8">
        <v>265</v>
      </c>
      <c r="E44" s="81"/>
      <c r="F44" s="26">
        <f t="shared" si="2"/>
        <v>0</v>
      </c>
    </row>
    <row r="45" spans="1:8" ht="72.599999999999994" customHeight="1" x14ac:dyDescent="0.25">
      <c r="A45" s="23" t="s">
        <v>77</v>
      </c>
      <c r="B45" s="40" t="s">
        <v>78</v>
      </c>
      <c r="C45" s="11" t="s">
        <v>27</v>
      </c>
      <c r="D45" s="11">
        <f>103*5</f>
        <v>515</v>
      </c>
      <c r="E45" s="22"/>
      <c r="F45" s="26">
        <f t="shared" si="2"/>
        <v>0</v>
      </c>
    </row>
    <row r="46" spans="1:8" ht="24" customHeight="1" thickBot="1" x14ac:dyDescent="0.3">
      <c r="A46" s="62"/>
      <c r="B46" s="43" t="s">
        <v>79</v>
      </c>
      <c r="C46" s="63"/>
      <c r="D46" s="63"/>
      <c r="E46" s="82"/>
      <c r="F46" s="64">
        <f>SUM(F43:F45)</f>
        <v>0</v>
      </c>
    </row>
    <row r="47" spans="1:8" ht="18" customHeight="1" x14ac:dyDescent="0.25">
      <c r="A47" s="68" t="s">
        <v>80</v>
      </c>
      <c r="B47" s="58" t="s">
        <v>81</v>
      </c>
      <c r="C47" s="69"/>
      <c r="D47" s="69"/>
      <c r="E47" s="85"/>
      <c r="F47" s="67"/>
    </row>
    <row r="48" spans="1:8" s="29" customFormat="1" ht="18.600000000000001" customHeight="1" x14ac:dyDescent="0.3">
      <c r="A48" s="23" t="s">
        <v>82</v>
      </c>
      <c r="B48" s="7" t="s">
        <v>83</v>
      </c>
      <c r="C48" s="11" t="s">
        <v>84</v>
      </c>
      <c r="D48" s="27">
        <f>2.5*2.5*0.33</f>
        <v>2.0625</v>
      </c>
      <c r="E48" s="81"/>
      <c r="F48" s="28">
        <f>D48*E48</f>
        <v>0</v>
      </c>
    </row>
    <row r="49" spans="1:7" s="29" customFormat="1" ht="19.2" customHeight="1" x14ac:dyDescent="0.3">
      <c r="A49" s="23" t="s">
        <v>85</v>
      </c>
      <c r="B49" s="7" t="s">
        <v>86</v>
      </c>
      <c r="C49" s="11" t="s">
        <v>84</v>
      </c>
      <c r="D49" s="27">
        <f>0.05*2.5*2.5</f>
        <v>0.3125</v>
      </c>
      <c r="E49" s="81"/>
      <c r="F49" s="28">
        <f t="shared" ref="F49:F53" si="3">D49*E49</f>
        <v>0</v>
      </c>
      <c r="G49" s="30"/>
    </row>
    <row r="50" spans="1:7" s="29" customFormat="1" ht="30" x14ac:dyDescent="0.3">
      <c r="A50" s="23" t="s">
        <v>87</v>
      </c>
      <c r="B50" s="7" t="s">
        <v>88</v>
      </c>
      <c r="C50" s="11" t="s">
        <v>84</v>
      </c>
      <c r="D50" s="27">
        <f>2.5*2.5*0.15</f>
        <v>0.9375</v>
      </c>
      <c r="E50" s="81"/>
      <c r="F50" s="28">
        <f t="shared" si="3"/>
        <v>0</v>
      </c>
    </row>
    <row r="51" spans="1:7" s="29" customFormat="1" ht="27.6" customHeight="1" x14ac:dyDescent="0.3">
      <c r="A51" s="23" t="s">
        <v>89</v>
      </c>
      <c r="B51" s="7" t="s">
        <v>90</v>
      </c>
      <c r="C51" s="11" t="s">
        <v>84</v>
      </c>
      <c r="D51" s="96">
        <f>(2.3+2)*0.15*0.8*2</f>
        <v>1.0319999999999998</v>
      </c>
      <c r="E51" s="81"/>
      <c r="F51" s="28">
        <f>D51*E51</f>
        <v>0</v>
      </c>
    </row>
    <row r="52" spans="1:7" s="29" customFormat="1" ht="19.2" customHeight="1" x14ac:dyDescent="0.3">
      <c r="A52" s="23" t="s">
        <v>91</v>
      </c>
      <c r="B52" s="7" t="s">
        <v>92</v>
      </c>
      <c r="C52" s="11" t="s">
        <v>93</v>
      </c>
      <c r="D52" s="93">
        <f>2*0.8*4</f>
        <v>6.4</v>
      </c>
      <c r="E52" s="81"/>
      <c r="F52" s="28">
        <f t="shared" si="3"/>
        <v>0</v>
      </c>
    </row>
    <row r="53" spans="1:7" s="29" customFormat="1" ht="16.2" x14ac:dyDescent="0.3">
      <c r="A53" s="23" t="s">
        <v>94</v>
      </c>
      <c r="B53" s="7" t="s">
        <v>95</v>
      </c>
      <c r="C53" s="11" t="s">
        <v>93</v>
      </c>
      <c r="D53" s="27">
        <f>2.3*0.8*4</f>
        <v>7.3599999999999994</v>
      </c>
      <c r="E53" s="81"/>
      <c r="F53" s="28">
        <f t="shared" si="3"/>
        <v>0</v>
      </c>
    </row>
    <row r="54" spans="1:7" ht="45" customHeight="1" x14ac:dyDescent="0.25">
      <c r="A54" s="23" t="s">
        <v>96</v>
      </c>
      <c r="B54" s="7" t="s">
        <v>97</v>
      </c>
      <c r="C54" s="11" t="s">
        <v>16</v>
      </c>
      <c r="D54" s="8">
        <v>1</v>
      </c>
      <c r="E54" s="81"/>
      <c r="F54" s="26">
        <f t="shared" si="2"/>
        <v>0</v>
      </c>
    </row>
    <row r="55" spans="1:7" ht="17.399999999999999" customHeight="1" x14ac:dyDescent="0.25">
      <c r="A55" s="71"/>
      <c r="B55" s="41" t="s">
        <v>98</v>
      </c>
      <c r="C55" s="72"/>
      <c r="D55" s="73"/>
      <c r="E55" s="86"/>
      <c r="F55" s="74">
        <f>SUM(F48:F54)</f>
        <v>0</v>
      </c>
    </row>
    <row r="56" spans="1:7" ht="16.95" customHeight="1" x14ac:dyDescent="0.25">
      <c r="A56" s="75"/>
      <c r="B56" s="42" t="s">
        <v>99</v>
      </c>
      <c r="C56" s="76"/>
      <c r="D56" s="131">
        <v>20</v>
      </c>
      <c r="E56" s="87"/>
      <c r="F56" s="77"/>
    </row>
    <row r="57" spans="1:7" ht="20.399999999999999" customHeight="1" thickBot="1" x14ac:dyDescent="0.3">
      <c r="A57" s="62"/>
      <c r="B57" s="43" t="s">
        <v>100</v>
      </c>
      <c r="C57" s="63"/>
      <c r="D57" s="78"/>
      <c r="E57" s="82"/>
      <c r="F57" s="64">
        <f>F55*D56</f>
        <v>0</v>
      </c>
    </row>
    <row r="58" spans="1:7" ht="20.399999999999999" customHeight="1" x14ac:dyDescent="0.25">
      <c r="A58" s="68" t="s">
        <v>101</v>
      </c>
      <c r="B58" s="91" t="s">
        <v>102</v>
      </c>
      <c r="C58" s="24"/>
      <c r="D58" s="99"/>
      <c r="E58" s="25"/>
      <c r="F58" s="79"/>
    </row>
    <row r="59" spans="1:7" ht="60" customHeight="1" x14ac:dyDescent="0.25">
      <c r="A59" s="11" t="s">
        <v>103</v>
      </c>
      <c r="B59" s="7" t="s">
        <v>104</v>
      </c>
      <c r="C59" s="11" t="s">
        <v>16</v>
      </c>
      <c r="D59" s="94">
        <v>25</v>
      </c>
      <c r="E59" s="81"/>
      <c r="F59" s="28">
        <f>D59*E59</f>
        <v>0</v>
      </c>
    </row>
    <row r="60" spans="1:7" ht="34.200000000000003" customHeight="1" x14ac:dyDescent="0.25">
      <c r="A60" s="11" t="s">
        <v>105</v>
      </c>
      <c r="B60" s="7" t="s">
        <v>106</v>
      </c>
      <c r="C60" s="11" t="s">
        <v>16</v>
      </c>
      <c r="D60" s="130">
        <v>13</v>
      </c>
      <c r="E60" s="81"/>
      <c r="F60" s="28">
        <f t="shared" ref="F60" si="4">D60*E60</f>
        <v>0</v>
      </c>
    </row>
    <row r="61" spans="1:7" ht="20.399999999999999" customHeight="1" thickBot="1" x14ac:dyDescent="0.3">
      <c r="A61" s="11"/>
      <c r="B61" s="43" t="s">
        <v>107</v>
      </c>
      <c r="C61" s="63"/>
      <c r="D61" s="78"/>
      <c r="E61" s="82"/>
      <c r="F61" s="64">
        <f>SUM(F59:F60)</f>
        <v>0</v>
      </c>
    </row>
    <row r="62" spans="1:7" ht="16.95" customHeight="1" x14ac:dyDescent="0.25">
      <c r="A62" s="68" t="s">
        <v>108</v>
      </c>
      <c r="B62" s="91" t="s">
        <v>109</v>
      </c>
      <c r="C62" s="51"/>
      <c r="D62" s="51"/>
      <c r="E62" s="88"/>
      <c r="F62" s="79"/>
    </row>
    <row r="63" spans="1:7" ht="31.95" customHeight="1" x14ac:dyDescent="0.25">
      <c r="A63" s="23" t="s">
        <v>110</v>
      </c>
      <c r="B63" s="40" t="s">
        <v>179</v>
      </c>
      <c r="C63" s="11" t="s">
        <v>16</v>
      </c>
      <c r="D63" s="11">
        <v>5</v>
      </c>
      <c r="E63" s="25"/>
      <c r="F63" s="26">
        <f>D63*E63</f>
        <v>0</v>
      </c>
    </row>
    <row r="64" spans="1:7" ht="19.95" customHeight="1" x14ac:dyDescent="0.25">
      <c r="A64" s="23" t="s">
        <v>111</v>
      </c>
      <c r="B64" s="40" t="s">
        <v>112</v>
      </c>
      <c r="C64" s="11" t="s">
        <v>16</v>
      </c>
      <c r="D64" s="11">
        <v>1</v>
      </c>
      <c r="E64" s="25"/>
      <c r="F64" s="31">
        <f t="shared" ref="F64:F65" si="5">D64*E64</f>
        <v>0</v>
      </c>
    </row>
    <row r="65" spans="1:6" ht="44.4" customHeight="1" x14ac:dyDescent="0.25">
      <c r="A65" s="23" t="s">
        <v>113</v>
      </c>
      <c r="B65" s="40" t="s">
        <v>114</v>
      </c>
      <c r="C65" s="11" t="s">
        <v>16</v>
      </c>
      <c r="D65" s="11">
        <v>1</v>
      </c>
      <c r="E65" s="25"/>
      <c r="F65" s="31">
        <f t="shared" si="5"/>
        <v>0</v>
      </c>
    </row>
    <row r="66" spans="1:6" ht="20.399999999999999" customHeight="1" thickBot="1" x14ac:dyDescent="0.3">
      <c r="A66" s="62"/>
      <c r="B66" s="43" t="s">
        <v>115</v>
      </c>
      <c r="C66" s="63"/>
      <c r="D66" s="78"/>
      <c r="E66" s="82"/>
      <c r="F66" s="64">
        <f>SUM(F63:F65)</f>
        <v>0</v>
      </c>
    </row>
    <row r="67" spans="1:6" ht="29.4" customHeight="1" x14ac:dyDescent="0.25">
      <c r="A67" s="68" t="s">
        <v>116</v>
      </c>
      <c r="B67" s="92" t="s">
        <v>180</v>
      </c>
      <c r="C67" s="114"/>
      <c r="D67" s="114"/>
      <c r="E67" s="115"/>
      <c r="F67" s="116"/>
    </row>
    <row r="68" spans="1:6" ht="20.399999999999999" customHeight="1" x14ac:dyDescent="0.25">
      <c r="A68" s="49" t="s">
        <v>117</v>
      </c>
      <c r="B68" s="117" t="s">
        <v>118</v>
      </c>
      <c r="C68" s="11"/>
      <c r="D68" s="11"/>
      <c r="E68" s="22"/>
      <c r="F68" s="26"/>
    </row>
    <row r="69" spans="1:6" ht="20.399999999999999" customHeight="1" x14ac:dyDescent="0.25">
      <c r="A69" s="11" t="s">
        <v>119</v>
      </c>
      <c r="B69" s="118" t="s">
        <v>120</v>
      </c>
      <c r="C69" s="11" t="s">
        <v>27</v>
      </c>
      <c r="D69" s="11">
        <f>5*12</f>
        <v>60</v>
      </c>
      <c r="E69" s="22"/>
      <c r="F69" s="26">
        <f>D69*E69</f>
        <v>0</v>
      </c>
    </row>
    <row r="70" spans="1:6" ht="30" customHeight="1" thickBot="1" x14ac:dyDescent="0.3">
      <c r="A70" s="11" t="s">
        <v>181</v>
      </c>
      <c r="B70" s="119" t="s">
        <v>121</v>
      </c>
      <c r="C70" s="11" t="s">
        <v>16</v>
      </c>
      <c r="D70" s="69">
        <v>5</v>
      </c>
      <c r="E70" s="85"/>
      <c r="F70" s="26">
        <f>D70*E70</f>
        <v>0</v>
      </c>
    </row>
    <row r="71" spans="1:6" ht="20.399999999999999" customHeight="1" x14ac:dyDescent="0.25">
      <c r="A71" s="51" t="s">
        <v>122</v>
      </c>
      <c r="B71" s="117" t="s">
        <v>123</v>
      </c>
      <c r="C71" s="11"/>
      <c r="D71" s="127"/>
      <c r="E71" s="128"/>
      <c r="F71" s="26"/>
    </row>
    <row r="72" spans="1:6" ht="20.399999999999999" customHeight="1" x14ac:dyDescent="0.25">
      <c r="A72" s="11" t="s">
        <v>124</v>
      </c>
      <c r="B72" s="70" t="s">
        <v>125</v>
      </c>
      <c r="C72" s="11" t="s">
        <v>27</v>
      </c>
      <c r="D72" s="11">
        <f>5*4</f>
        <v>20</v>
      </c>
      <c r="E72" s="22"/>
      <c r="F72" s="26">
        <f t="shared" ref="F72:F89" si="6">D72*E72</f>
        <v>0</v>
      </c>
    </row>
    <row r="73" spans="1:6" ht="20.399999999999999" customHeight="1" x14ac:dyDescent="0.25">
      <c r="A73" s="11" t="s">
        <v>126</v>
      </c>
      <c r="B73" s="70" t="s">
        <v>127</v>
      </c>
      <c r="C73" s="11" t="s">
        <v>16</v>
      </c>
      <c r="D73" s="11">
        <f>3*5</f>
        <v>15</v>
      </c>
      <c r="E73" s="22"/>
      <c r="F73" s="26">
        <f t="shared" si="6"/>
        <v>0</v>
      </c>
    </row>
    <row r="74" spans="1:6" ht="20.399999999999999" customHeight="1" x14ac:dyDescent="0.25">
      <c r="A74" s="11" t="s">
        <v>128</v>
      </c>
      <c r="B74" s="70" t="s">
        <v>129</v>
      </c>
      <c r="C74" s="11" t="s">
        <v>16</v>
      </c>
      <c r="D74" s="11">
        <v>5</v>
      </c>
      <c r="E74" s="22"/>
      <c r="F74" s="26">
        <f t="shared" si="6"/>
        <v>0</v>
      </c>
    </row>
    <row r="75" spans="1:6" ht="39.6" customHeight="1" x14ac:dyDescent="0.25">
      <c r="A75" s="11" t="s">
        <v>130</v>
      </c>
      <c r="B75" s="70" t="s">
        <v>131</v>
      </c>
      <c r="C75" s="11" t="s">
        <v>27</v>
      </c>
      <c r="D75" s="11">
        <f>4*5</f>
        <v>20</v>
      </c>
      <c r="E75" s="22"/>
      <c r="F75" s="26">
        <f t="shared" si="6"/>
        <v>0</v>
      </c>
    </row>
    <row r="76" spans="1:6" ht="47.4" customHeight="1" x14ac:dyDescent="0.25">
      <c r="A76" s="11" t="s">
        <v>132</v>
      </c>
      <c r="B76" s="70" t="s">
        <v>133</v>
      </c>
      <c r="C76" s="11" t="s">
        <v>134</v>
      </c>
      <c r="D76" s="11">
        <f>0.6*5</f>
        <v>3</v>
      </c>
      <c r="E76" s="22"/>
      <c r="F76" s="26">
        <f t="shared" si="6"/>
        <v>0</v>
      </c>
    </row>
    <row r="77" spans="1:6" ht="34.200000000000003" customHeight="1" x14ac:dyDescent="0.25">
      <c r="A77" s="11" t="s">
        <v>135</v>
      </c>
      <c r="B77" s="70" t="s">
        <v>136</v>
      </c>
      <c r="C77" s="11" t="s">
        <v>134</v>
      </c>
      <c r="D77" s="11">
        <f>2.2*5</f>
        <v>11</v>
      </c>
      <c r="E77" s="22"/>
      <c r="F77" s="26">
        <f t="shared" si="6"/>
        <v>0</v>
      </c>
    </row>
    <row r="78" spans="1:6" ht="25.2" customHeight="1" x14ac:dyDescent="0.25">
      <c r="A78" s="11" t="s">
        <v>137</v>
      </c>
      <c r="B78" s="70" t="s">
        <v>138</v>
      </c>
      <c r="C78" s="11" t="s">
        <v>16</v>
      </c>
      <c r="D78" s="11">
        <f>1*5</f>
        <v>5</v>
      </c>
      <c r="E78" s="22"/>
      <c r="F78" s="26">
        <f t="shared" si="6"/>
        <v>0</v>
      </c>
    </row>
    <row r="79" spans="1:6" ht="45.6" customHeight="1" x14ac:dyDescent="0.25">
      <c r="A79" s="11" t="s">
        <v>139</v>
      </c>
      <c r="B79" s="118" t="s">
        <v>140</v>
      </c>
      <c r="C79" s="120" t="s">
        <v>16</v>
      </c>
      <c r="D79" s="120">
        <v>5</v>
      </c>
      <c r="E79" s="22"/>
      <c r="F79" s="26">
        <f t="shared" si="6"/>
        <v>0</v>
      </c>
    </row>
    <row r="80" spans="1:6" ht="20.399999999999999" customHeight="1" x14ac:dyDescent="0.25">
      <c r="A80" s="51" t="s">
        <v>141</v>
      </c>
      <c r="B80" s="117" t="s">
        <v>142</v>
      </c>
      <c r="C80" s="11"/>
      <c r="D80" s="51"/>
      <c r="E80" s="22"/>
      <c r="F80" s="106"/>
    </row>
    <row r="81" spans="1:9" ht="60.6" customHeight="1" x14ac:dyDescent="0.25">
      <c r="A81" s="11" t="s">
        <v>143</v>
      </c>
      <c r="B81" s="7" t="s">
        <v>144</v>
      </c>
      <c r="C81" s="11" t="s">
        <v>16</v>
      </c>
      <c r="D81" s="8">
        <v>5</v>
      </c>
      <c r="E81" s="9"/>
      <c r="F81" s="26">
        <f t="shared" si="6"/>
        <v>0</v>
      </c>
    </row>
    <row r="82" spans="1:9" ht="31.95" customHeight="1" x14ac:dyDescent="0.25">
      <c r="A82" s="11" t="s">
        <v>145</v>
      </c>
      <c r="B82" s="7" t="s">
        <v>146</v>
      </c>
      <c r="C82" s="8" t="s">
        <v>27</v>
      </c>
      <c r="D82" s="8">
        <f>13*5</f>
        <v>65</v>
      </c>
      <c r="E82" s="81"/>
      <c r="F82" s="26">
        <f t="shared" si="6"/>
        <v>0</v>
      </c>
    </row>
    <row r="83" spans="1:9" ht="30.6" customHeight="1" x14ac:dyDescent="0.25">
      <c r="A83" s="11" t="s">
        <v>147</v>
      </c>
      <c r="B83" s="7" t="s">
        <v>148</v>
      </c>
      <c r="C83" s="11" t="s">
        <v>16</v>
      </c>
      <c r="D83" s="11">
        <v>5</v>
      </c>
      <c r="E83" s="81"/>
      <c r="F83" s="26">
        <f t="shared" si="6"/>
        <v>0</v>
      </c>
    </row>
    <row r="84" spans="1:9" ht="30.6" customHeight="1" x14ac:dyDescent="0.25">
      <c r="A84" s="11" t="s">
        <v>149</v>
      </c>
      <c r="B84" s="7" t="s">
        <v>150</v>
      </c>
      <c r="C84" s="11" t="s">
        <v>27</v>
      </c>
      <c r="D84" s="11">
        <f>13*5</f>
        <v>65</v>
      </c>
      <c r="E84" s="22"/>
      <c r="F84" s="26">
        <f t="shared" si="6"/>
        <v>0</v>
      </c>
    </row>
    <row r="85" spans="1:9" ht="33" customHeight="1" x14ac:dyDescent="0.25">
      <c r="A85" s="11" t="s">
        <v>151</v>
      </c>
      <c r="B85" s="7" t="s">
        <v>152</v>
      </c>
      <c r="C85" s="11" t="s">
        <v>24</v>
      </c>
      <c r="D85" s="11">
        <v>5</v>
      </c>
      <c r="E85" s="22"/>
      <c r="F85" s="26">
        <f t="shared" si="6"/>
        <v>0</v>
      </c>
    </row>
    <row r="86" spans="1:9" ht="59.4" customHeight="1" x14ac:dyDescent="0.25">
      <c r="A86" s="11" t="s">
        <v>153</v>
      </c>
      <c r="B86" s="7" t="s">
        <v>154</v>
      </c>
      <c r="C86" s="11" t="s">
        <v>24</v>
      </c>
      <c r="D86" s="11">
        <v>5</v>
      </c>
      <c r="E86" s="22"/>
      <c r="F86" s="26">
        <f t="shared" si="6"/>
        <v>0</v>
      </c>
    </row>
    <row r="87" spans="1:9" ht="70.2" customHeight="1" x14ac:dyDescent="0.25">
      <c r="A87" s="11" t="s">
        <v>155</v>
      </c>
      <c r="B87" s="16" t="s">
        <v>156</v>
      </c>
      <c r="C87" s="11" t="s">
        <v>16</v>
      </c>
      <c r="D87" s="11">
        <v>5</v>
      </c>
      <c r="E87" s="22"/>
      <c r="F87" s="26">
        <f t="shared" si="6"/>
        <v>0</v>
      </c>
    </row>
    <row r="88" spans="1:9" ht="73.95" customHeight="1" x14ac:dyDescent="0.25">
      <c r="A88" s="11" t="s">
        <v>157</v>
      </c>
      <c r="B88" s="70" t="s">
        <v>158</v>
      </c>
      <c r="C88" s="11" t="s">
        <v>27</v>
      </c>
      <c r="D88" s="11">
        <f>103*5</f>
        <v>515</v>
      </c>
      <c r="E88" s="22"/>
      <c r="F88" s="26">
        <f t="shared" si="6"/>
        <v>0</v>
      </c>
    </row>
    <row r="89" spans="1:9" ht="45" customHeight="1" x14ac:dyDescent="0.25">
      <c r="A89" s="11" t="s">
        <v>159</v>
      </c>
      <c r="B89" s="7" t="s">
        <v>160</v>
      </c>
      <c r="C89" s="11" t="s">
        <v>16</v>
      </c>
      <c r="D89" s="8">
        <v>20</v>
      </c>
      <c r="E89" s="81"/>
      <c r="F89" s="26">
        <f t="shared" si="6"/>
        <v>0</v>
      </c>
    </row>
    <row r="90" spans="1:9" ht="26.4" customHeight="1" x14ac:dyDescent="0.25">
      <c r="A90" s="11"/>
      <c r="B90" s="98" t="s">
        <v>182</v>
      </c>
      <c r="C90" s="97"/>
      <c r="D90" s="100"/>
      <c r="E90" s="101"/>
      <c r="F90" s="107">
        <f>SUM(F68:F89)</f>
        <v>0</v>
      </c>
    </row>
    <row r="91" spans="1:9" ht="25.95" customHeight="1" x14ac:dyDescent="0.25">
      <c r="A91" s="51" t="s">
        <v>161</v>
      </c>
      <c r="B91" s="102" t="s">
        <v>162</v>
      </c>
      <c r="C91" s="11"/>
      <c r="D91" s="11"/>
      <c r="E91" s="22"/>
      <c r="F91" s="26"/>
    </row>
    <row r="92" spans="1:9" ht="111" customHeight="1" x14ac:dyDescent="0.25">
      <c r="A92" s="11" t="s">
        <v>163</v>
      </c>
      <c r="B92" s="7" t="s">
        <v>164</v>
      </c>
      <c r="C92" s="11" t="s">
        <v>27</v>
      </c>
      <c r="D92" s="11">
        <v>748</v>
      </c>
      <c r="E92" s="25"/>
      <c r="F92" s="26">
        <f t="shared" ref="F92:F94" si="7">D92*E92</f>
        <v>0</v>
      </c>
      <c r="I92" s="32"/>
    </row>
    <row r="93" spans="1:9" ht="45" customHeight="1" x14ac:dyDescent="0.25">
      <c r="A93" s="11" t="s">
        <v>165</v>
      </c>
      <c r="B93" s="7" t="s">
        <v>166</v>
      </c>
      <c r="C93" s="11" t="s">
        <v>16</v>
      </c>
      <c r="D93" s="11">
        <v>2</v>
      </c>
      <c r="E93" s="25"/>
      <c r="F93" s="26">
        <f t="shared" si="7"/>
        <v>0</v>
      </c>
      <c r="I93" s="32"/>
    </row>
    <row r="94" spans="1:9" ht="30" customHeight="1" x14ac:dyDescent="0.25">
      <c r="A94" s="11" t="s">
        <v>167</v>
      </c>
      <c r="B94" s="7" t="s">
        <v>168</v>
      </c>
      <c r="C94" s="11" t="s">
        <v>169</v>
      </c>
      <c r="D94" s="27">
        <v>2.85</v>
      </c>
      <c r="E94" s="25"/>
      <c r="F94" s="26">
        <f t="shared" si="7"/>
        <v>0</v>
      </c>
      <c r="I94" s="32"/>
    </row>
    <row r="95" spans="1:9" ht="19.2" customHeight="1" x14ac:dyDescent="0.25">
      <c r="A95" s="11" t="s">
        <v>183</v>
      </c>
      <c r="B95" s="121" t="s">
        <v>184</v>
      </c>
      <c r="C95" s="122" t="s">
        <v>185</v>
      </c>
      <c r="D95" s="123">
        <f>80.21*1.25</f>
        <v>100.26249999999999</v>
      </c>
      <c r="E95" s="124"/>
      <c r="F95" s="125">
        <f t="shared" ref="F95:F97" si="8">E95*D95</f>
        <v>0</v>
      </c>
      <c r="I95" s="32"/>
    </row>
    <row r="96" spans="1:9" ht="19.2" customHeight="1" x14ac:dyDescent="0.25">
      <c r="A96" s="11" t="s">
        <v>186</v>
      </c>
      <c r="B96" s="126" t="s">
        <v>187</v>
      </c>
      <c r="C96" s="122" t="s">
        <v>134</v>
      </c>
      <c r="D96" s="123">
        <f>32.08*1.25</f>
        <v>40.099999999999994</v>
      </c>
      <c r="E96" s="124"/>
      <c r="F96" s="125">
        <f t="shared" si="8"/>
        <v>0</v>
      </c>
      <c r="I96" s="32"/>
    </row>
    <row r="97" spans="1:9" ht="21" customHeight="1" x14ac:dyDescent="0.25">
      <c r="A97" s="11" t="s">
        <v>188</v>
      </c>
      <c r="B97" s="126" t="s">
        <v>189</v>
      </c>
      <c r="C97" s="122" t="s">
        <v>134</v>
      </c>
      <c r="D97" s="123">
        <f>105.4*1.25</f>
        <v>131.75</v>
      </c>
      <c r="E97" s="124"/>
      <c r="F97" s="125">
        <f t="shared" si="8"/>
        <v>0</v>
      </c>
      <c r="I97" s="32"/>
    </row>
    <row r="98" spans="1:9" ht="30.6" customHeight="1" x14ac:dyDescent="0.25">
      <c r="A98" s="97"/>
      <c r="B98" s="98" t="s">
        <v>170</v>
      </c>
      <c r="C98" s="97"/>
      <c r="D98" s="100"/>
      <c r="E98" s="101"/>
      <c r="F98" s="107">
        <f>SUM(F92:F97)</f>
        <v>0</v>
      </c>
      <c r="I98" s="32"/>
    </row>
    <row r="99" spans="1:9" ht="15" customHeight="1" x14ac:dyDescent="0.3">
      <c r="A99" s="103"/>
      <c r="B99" s="104" t="s">
        <v>171</v>
      </c>
      <c r="C99" s="103"/>
      <c r="D99" s="103"/>
      <c r="E99" s="105"/>
      <c r="F99" s="108">
        <f>F98+F90+F66+F61+F57+F46+F41+F35+F25+F12</f>
        <v>0</v>
      </c>
      <c r="G99" s="113"/>
    </row>
    <row r="100" spans="1:9" ht="13.2" customHeight="1" x14ac:dyDescent="0.25">
      <c r="A100" s="33"/>
      <c r="B100" s="33" t="s">
        <v>172</v>
      </c>
      <c r="C100" s="34"/>
      <c r="D100" s="34"/>
      <c r="E100" s="35"/>
      <c r="F100" s="36">
        <f>F99*0.18</f>
        <v>0</v>
      </c>
    </row>
    <row r="101" spans="1:9" ht="18.600000000000001" customHeight="1" thickBot="1" x14ac:dyDescent="0.3">
      <c r="A101" s="109"/>
      <c r="B101" s="80" t="s">
        <v>173</v>
      </c>
      <c r="C101" s="110"/>
      <c r="D101" s="110"/>
      <c r="E101" s="111"/>
      <c r="F101" s="112">
        <f>F99+F100</f>
        <v>0</v>
      </c>
    </row>
    <row r="102" spans="1:9" ht="16.8" thickTop="1" x14ac:dyDescent="0.3">
      <c r="H102" s="39"/>
    </row>
  </sheetData>
  <mergeCells count="6">
    <mergeCell ref="B12:E12"/>
    <mergeCell ref="A1:F1"/>
    <mergeCell ref="H1:J1"/>
    <mergeCell ref="A2:F2"/>
    <mergeCell ref="A4:F4"/>
    <mergeCell ref="A5:F5"/>
  </mergeCells>
  <pageMargins left="0.59055118110236227" right="0.59055118110236227" top="0.59055118110236227" bottom="0.59055118110236227" header="0.31496062992125984" footer="0.31496062992125984"/>
  <pageSetup paperSize="9" scale="89" orientation="portrait" r:id="rId1"/>
  <headerFooter>
    <oddFooter>&amp;A&amp;RPage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TaxCatchAll xmlns="1c89b6ff-5735-4b3c-9dca-50e80957a65b">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_dlc_DocId xmlns="508ba6eb-9e09-4fd5-92f2-2d9921329f2d">BFAENABEL-680963957-137995</_dlc_DocId>
    <_dlc_DocIdUrl xmlns="508ba6eb-9e09-4fd5-92f2-2d9921329f2d">
      <Url>https://enabelbe.sharepoint.com/sites/BFA/_layouts/15/DocIdRedir.aspx?ID=BFAENABEL-680963957-137995</Url>
      <Description>BFAENABEL-680963957-137995</Description>
    </_dlc_DocIdUrl>
    <lcf76f155ced4ddcb4097134ff3c332f xmlns="017ef222-b715-482d-b25e-e029bead7086">
      <Terms xmlns="http://schemas.microsoft.com/office/infopath/2007/PartnerControls"/>
    </lcf76f155ced4ddcb4097134ff3c332f>
    <e2b781e9cad840cd89b90f5a7e989839 xmlns="14a9c00f-d9e3-4eb9-aad3-f69239d17d9c">
      <Terms xmlns="http://schemas.microsoft.com/office/infopath/2007/PartnerControls"/>
    </e2b781e9cad840cd89b90f5a7e989839>
    <l9d65098618b4a8fbbe87718e7187e6b xmlns="14a9c00f-d9e3-4eb9-aad3-f69239d17d9c">
      <Terms xmlns="http://schemas.microsoft.com/office/infopath/2007/PartnerControls"/>
    </l9d65098618b4a8fbbe87718e7187e6b>
  </documentManagement>
</p:properties>
</file>

<file path=customXml/item2.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30" ma:contentTypeDescription="" ma:contentTypeScope="" ma:versionID="5cb1f0a472ce065eb58514e7f75185e3">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09118cccbf28464a601651fc606f7011"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C71E0E-5A60-44BC-A6ED-2740DB05B10A}">
  <ds:schemaRefs>
    <ds:schemaRef ds:uri="http://schemas.microsoft.com/office/2006/metadata/properties"/>
    <ds:schemaRef ds:uri="http://schemas.microsoft.com/office/infopath/2007/PartnerControls"/>
    <ds:schemaRef ds:uri="http://schemas.microsoft.com/sharepoint/v3"/>
    <ds:schemaRef ds:uri="14a9c00f-d9e3-4eb9-aad3-f69239d17d9c"/>
    <ds:schemaRef ds:uri="1c89b6ff-5735-4b3c-9dca-50e80957a65b"/>
    <ds:schemaRef ds:uri="dadf567c-1b5f-49a6-9ed4-d3788a8dc5cc"/>
    <ds:schemaRef ds:uri="508ba6eb-9e09-4fd5-92f2-2d9921329f2d"/>
    <ds:schemaRef ds:uri="017ef222-b715-482d-b25e-e029bead7086"/>
  </ds:schemaRefs>
</ds:datastoreItem>
</file>

<file path=customXml/itemProps2.xml><?xml version="1.0" encoding="utf-8"?>
<ds:datastoreItem xmlns:ds="http://schemas.openxmlformats.org/officeDocument/2006/customXml" ds:itemID="{E955CFA3-D772-4AB0-8695-9CD97D413DEE}"/>
</file>

<file path=customXml/itemProps3.xml><?xml version="1.0" encoding="utf-8"?>
<ds:datastoreItem xmlns:ds="http://schemas.openxmlformats.org/officeDocument/2006/customXml" ds:itemID="{C39EB1FD-C5FB-4BCE-8511-C11EB540850F}">
  <ds:schemaRefs>
    <ds:schemaRef ds:uri="http://schemas.microsoft.com/sharepoint/events"/>
  </ds:schemaRefs>
</ds:datastoreItem>
</file>

<file path=customXml/itemProps4.xml><?xml version="1.0" encoding="utf-8"?>
<ds:datastoreItem xmlns:ds="http://schemas.openxmlformats.org/officeDocument/2006/customXml" ds:itemID="{283F8AC8-9280-4653-933A-FF48EE65F6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Lot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HIEN, Hermann</cp:lastModifiedBy>
  <cp:revision/>
  <dcterms:created xsi:type="dcterms:W3CDTF">2024-12-18T10:21:28Z</dcterms:created>
  <dcterms:modified xsi:type="dcterms:W3CDTF">2026-04-10T16:46:06Z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0x01010084FDA68FEA25C847A6128BBA7C1A6EC100DB6DE8DA9F5B134CB8F62B604C7D5447</vt:lpwstr>
  </property>
  <property fmtid="{D5CDD505-2E9C-101B-9397-08002B2CF9AE}" pid="3" name="Document_Language">
    <vt:lpwstr>2;#FR|e5b11214-e6fc-4287-b1cb-b050c041462c</vt:lpwstr>
  </property>
  <property fmtid="{D5CDD505-2E9C-101B-9397-08002B2CF9AE}" pid="4" name="Country">
    <vt:lpwstr>1;#BFA|5c109890-987f-4e01-800e-8d3dbccbd13c</vt:lpwstr>
  </property>
  <property fmtid="{D5CDD505-2E9C-101B-9397-08002B2CF9AE}" pid="5" name="_dlc_DocIdItemGuid">
    <vt:lpwstr>adcd3aa2-c75e-4594-af7b-06256e58f2fe</vt:lpwstr>
  </property>
  <property fmtid="{D5CDD505-2E9C-101B-9397-08002B2CF9AE}" pid="6" name="MediaServiceImageTags">
    <vt:lpwstr/>
  </property>
  <property fmtid="{D5CDD505-2E9C-101B-9397-08002B2CF9AE}" pid="7" name="l9d65098618b4a8fbbe87718e7187e6b">
    <vt:lpwstr/>
  </property>
  <property fmtid="{D5CDD505-2E9C-101B-9397-08002B2CF9AE}" pid="8" name="Document_Type">
    <vt:lpwstr/>
  </property>
  <property fmtid="{D5CDD505-2E9C-101B-9397-08002B2CF9AE}" pid="9" name="Document_Status">
    <vt:lpwstr/>
  </property>
  <property fmtid="{D5CDD505-2E9C-101B-9397-08002B2CF9AE}" pid="10" name="Contract_reference">
    <vt:lpwstr/>
  </property>
  <property fmtid="{D5CDD505-2E9C-101B-9397-08002B2CF9AE}" pid="11" name="Project_code">
    <vt:lpwstr/>
  </property>
  <property fmtid="{D5CDD505-2E9C-101B-9397-08002B2CF9AE}" pid="12" name="e2b781e9cad840cd89b90f5a7e989839">
    <vt:lpwstr/>
  </property>
</Properties>
</file>