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2"/>
  <workbookPr defaultThemeVersion="124226"/>
  <mc:AlternateContent xmlns:mc="http://schemas.openxmlformats.org/markup-compatibility/2006">
    <mc:Choice Requires="x15">
      <x15ac:absPath xmlns:x15ac="http://schemas.microsoft.com/office/spreadsheetml/2010/11/ac" url="https://enabelbe.sharepoint.com/sites/BFA/Contracts/21_Marchés_Publics/BFA2300511_Resil_Kaya/BFA23005-10149 Infrastructures Services Publics/2_CSC/Dossier graphique &amp; cadre de devis BFA23005-10149_Lot 2/"/>
    </mc:Choice>
  </mc:AlternateContent>
  <xr:revisionPtr revIDLastSave="48" documentId="13_ncr:1_{A3887E90-61F5-42C3-B435-1E86DF942E0C}" xr6:coauthVersionLast="47" xr6:coauthVersionMax="47" xr10:uidLastSave="{074948F7-99AF-4CBF-AB13-9C5776786857}"/>
  <bookViews>
    <workbookView xWindow="28680" yWindow="-120" windowWidth="29040" windowHeight="15720" tabRatio="818" firstSheet="1" activeTab="1" xr2:uid="{00000000-000D-0000-FFFF-FFFF00000000}"/>
  </bookViews>
  <sheets>
    <sheet name="BATIMENT PRINCIPAL" sheetId="18" r:id="rId1"/>
    <sheet name="SALLE D'HEBERGEMENT" sheetId="16" r:id="rId2"/>
    <sheet name="CLÔTURE" sheetId="17" r:id="rId3"/>
    <sheet name="LATRINES EXTERIEURES" sheetId="19" r:id="rId4"/>
    <sheet name="RECAP" sheetId="20" r:id="rId5"/>
    <sheet name="Feuil3" sheetId="8" state="hidden" r:id="rId6"/>
    <sheet name="MTX" sheetId="7" state="hidden" r:id="rId7"/>
  </sheets>
  <definedNames>
    <definedName name="_xlnm.Print_Area" localSheetId="0">'BATIMENT PRINCIPAL'!$A$1:$F$262</definedName>
    <definedName name="_xlnm.Print_Area" localSheetId="2">CLÔTURE!$A$1:$F$57</definedName>
    <definedName name="_xlnm.Print_Area" localSheetId="1">'SALLE D''HEBERGEMENT'!$A$1:$F$192</definedName>
    <definedName name="_xlnm.Print_Titles" localSheetId="0">'BATIMENT PRINCIPAL'!$8:$8</definedName>
    <definedName name="_xlnm.Print_Titles" localSheetId="2">CLÔTURE!$8:$8</definedName>
    <definedName name="_xlnm.Print_Titles" localSheetId="1">'SALLE D''HEBERGEMENT'!$8:$8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9" i="19" l="1"/>
  <c r="F184" i="16"/>
  <c r="F167" i="19"/>
  <c r="F166" i="19"/>
  <c r="F165" i="19"/>
  <c r="F164" i="19"/>
  <c r="F163" i="19"/>
  <c r="F162" i="19"/>
  <c r="F161" i="19"/>
  <c r="F160" i="19"/>
  <c r="F159" i="19"/>
  <c r="F158" i="19"/>
  <c r="F157" i="19"/>
  <c r="F154" i="19"/>
  <c r="F153" i="19"/>
  <c r="F152" i="19"/>
  <c r="F151" i="19"/>
  <c r="F150" i="19"/>
  <c r="F149" i="19"/>
  <c r="F146" i="19"/>
  <c r="F145" i="19"/>
  <c r="F144" i="19"/>
  <c r="F143" i="19"/>
  <c r="F142" i="19"/>
  <c r="F139" i="19"/>
  <c r="F138" i="19"/>
  <c r="F140" i="19" s="1"/>
  <c r="F135" i="19"/>
  <c r="F136" i="19" s="1"/>
  <c r="F132" i="19"/>
  <c r="F131" i="19"/>
  <c r="F133" i="19" s="1"/>
  <c r="F128" i="19"/>
  <c r="F127" i="19"/>
  <c r="F124" i="19"/>
  <c r="F123" i="19"/>
  <c r="F122" i="19"/>
  <c r="F121" i="19"/>
  <c r="F120" i="19"/>
  <c r="F119" i="19"/>
  <c r="F118" i="19"/>
  <c r="F117" i="19"/>
  <c r="F114" i="19"/>
  <c r="F113" i="19"/>
  <c r="F112" i="19"/>
  <c r="F111" i="19"/>
  <c r="F110" i="19"/>
  <c r="F109" i="19"/>
  <c r="F108" i="19"/>
  <c r="F107" i="19"/>
  <c r="F104" i="19"/>
  <c r="F103" i="19"/>
  <c r="F102" i="19"/>
  <c r="F101" i="19"/>
  <c r="F100" i="19"/>
  <c r="F99" i="19"/>
  <c r="F98" i="19"/>
  <c r="F88" i="19"/>
  <c r="F87" i="19"/>
  <c r="F86" i="19"/>
  <c r="F85" i="19"/>
  <c r="F83" i="19"/>
  <c r="F82" i="19"/>
  <c r="F81" i="19"/>
  <c r="F80" i="19"/>
  <c r="F77" i="19"/>
  <c r="F76" i="19"/>
  <c r="F75" i="19"/>
  <c r="F74" i="19"/>
  <c r="F73" i="19"/>
  <c r="F72" i="19"/>
  <c r="F71" i="19"/>
  <c r="F70" i="19"/>
  <c r="F69" i="19"/>
  <c r="F68" i="19"/>
  <c r="F67" i="19"/>
  <c r="F64" i="19"/>
  <c r="F63" i="19"/>
  <c r="F62" i="19"/>
  <c r="F61" i="19"/>
  <c r="F60" i="19"/>
  <c r="F59" i="19"/>
  <c r="F56" i="19"/>
  <c r="F55" i="19"/>
  <c r="F54" i="19"/>
  <c r="F53" i="19"/>
  <c r="F52" i="19"/>
  <c r="F49" i="19"/>
  <c r="F48" i="19"/>
  <c r="F50" i="19" s="1"/>
  <c r="F45" i="19"/>
  <c r="F46" i="19" s="1"/>
  <c r="F42" i="19"/>
  <c r="F41" i="19"/>
  <c r="F43" i="19" s="1"/>
  <c r="F38" i="19"/>
  <c r="F37" i="19"/>
  <c r="F34" i="19"/>
  <c r="F33" i="19"/>
  <c r="F32" i="19"/>
  <c r="F31" i="19"/>
  <c r="F30" i="19"/>
  <c r="F29" i="19"/>
  <c r="F28" i="19"/>
  <c r="F27" i="19"/>
  <c r="F24" i="19"/>
  <c r="F23" i="19"/>
  <c r="F22" i="19"/>
  <c r="F21" i="19"/>
  <c r="F20" i="19"/>
  <c r="F19" i="19"/>
  <c r="F18" i="19"/>
  <c r="F17" i="19"/>
  <c r="F14" i="19"/>
  <c r="F13" i="19"/>
  <c r="F12" i="19"/>
  <c r="F11" i="19"/>
  <c r="F10" i="19"/>
  <c r="F9" i="19"/>
  <c r="F8" i="19"/>
  <c r="F129" i="19" l="1"/>
  <c r="F78" i="19"/>
  <c r="F65" i="19"/>
  <c r="F115" i="19"/>
  <c r="F57" i="19"/>
  <c r="F168" i="19"/>
  <c r="F147" i="19"/>
  <c r="F39" i="19"/>
  <c r="F155" i="19"/>
  <c r="F25" i="19"/>
  <c r="F15" i="19"/>
  <c r="F35" i="19"/>
  <c r="F105" i="19"/>
  <c r="F125" i="19"/>
  <c r="F90" i="19"/>
  <c r="F91" i="19" l="1"/>
  <c r="F169" i="19"/>
  <c r="F171" i="19" l="1"/>
  <c r="C9" i="20" s="1"/>
  <c r="F234" i="18"/>
  <c r="F197" i="18"/>
  <c r="F259" i="18"/>
  <c r="F258" i="18"/>
  <c r="F257" i="18"/>
  <c r="F256" i="18"/>
  <c r="F252" i="18"/>
  <c r="F251" i="18"/>
  <c r="F250" i="18"/>
  <c r="F249" i="18"/>
  <c r="F248" i="18"/>
  <c r="F247" i="18"/>
  <c r="F241" i="18"/>
  <c r="F240" i="18"/>
  <c r="F242" i="18" s="1"/>
  <c r="F228" i="18"/>
  <c r="F235" i="18" s="1"/>
  <c r="F222" i="18"/>
  <c r="F225" i="18" s="1"/>
  <c r="F218" i="18"/>
  <c r="F215" i="18"/>
  <c r="F213" i="18"/>
  <c r="F204" i="18"/>
  <c r="F203" i="18"/>
  <c r="F202" i="18"/>
  <c r="F206" i="18" s="1"/>
  <c r="F198" i="18"/>
  <c r="F193" i="18"/>
  <c r="F192" i="18"/>
  <c r="F194" i="18" s="1"/>
  <c r="F188" i="18"/>
  <c r="F187" i="18"/>
  <c r="F186" i="18"/>
  <c r="F185" i="18"/>
  <c r="F184" i="18"/>
  <c r="F180" i="18"/>
  <c r="F179" i="18"/>
  <c r="F178" i="18"/>
  <c r="F177" i="18"/>
  <c r="F176" i="18"/>
  <c r="F175" i="18"/>
  <c r="F174" i="18"/>
  <c r="F170" i="18"/>
  <c r="F169" i="18"/>
  <c r="F165" i="18"/>
  <c r="F164" i="18"/>
  <c r="F163" i="18"/>
  <c r="F166" i="18" s="1"/>
  <c r="F156" i="18"/>
  <c r="D155" i="18"/>
  <c r="F155" i="18" s="1"/>
  <c r="D154" i="18"/>
  <c r="F154" i="18" s="1"/>
  <c r="F153" i="18"/>
  <c r="D152" i="18"/>
  <c r="F152" i="18" s="1"/>
  <c r="F142" i="18"/>
  <c r="F143" i="18" s="1"/>
  <c r="F138" i="18"/>
  <c r="F137" i="18"/>
  <c r="F136" i="18"/>
  <c r="F139" i="18" s="1"/>
  <c r="F131" i="18"/>
  <c r="F130" i="18"/>
  <c r="F129" i="18"/>
  <c r="F128" i="18"/>
  <c r="F127" i="18"/>
  <c r="F126" i="18"/>
  <c r="F125" i="18"/>
  <c r="F123" i="18"/>
  <c r="F122" i="18"/>
  <c r="F132" i="18" s="1"/>
  <c r="F117" i="18"/>
  <c r="F116" i="18"/>
  <c r="F115" i="18"/>
  <c r="F118" i="18" s="1"/>
  <c r="F107" i="18"/>
  <c r="F106" i="18"/>
  <c r="F105" i="18"/>
  <c r="F104" i="18"/>
  <c r="F103" i="18"/>
  <c r="F102" i="18"/>
  <c r="F97" i="18"/>
  <c r="F95" i="18"/>
  <c r="F94" i="18"/>
  <c r="F93" i="18"/>
  <c r="F92" i="18"/>
  <c r="F83" i="18"/>
  <c r="F82" i="18"/>
  <c r="F81" i="18"/>
  <c r="F80" i="18"/>
  <c r="F76" i="18"/>
  <c r="F75" i="18"/>
  <c r="F74" i="18"/>
  <c r="F73" i="18"/>
  <c r="F69" i="18"/>
  <c r="F68" i="18"/>
  <c r="F67" i="18"/>
  <c r="F66" i="18"/>
  <c r="F65" i="18"/>
  <c r="F64" i="18"/>
  <c r="F63" i="18"/>
  <c r="F62" i="18"/>
  <c r="F61" i="18"/>
  <c r="F60" i="18"/>
  <c r="F59" i="18"/>
  <c r="F58" i="18"/>
  <c r="F54" i="18"/>
  <c r="F53" i="18"/>
  <c r="F52" i="18"/>
  <c r="Q51" i="18"/>
  <c r="F51" i="18"/>
  <c r="F50" i="18"/>
  <c r="F49" i="18"/>
  <c r="F48" i="18"/>
  <c r="F44" i="18"/>
  <c r="F43" i="18"/>
  <c r="F42" i="18"/>
  <c r="F41" i="18"/>
  <c r="F39" i="18"/>
  <c r="F38" i="18"/>
  <c r="F37" i="18"/>
  <c r="F36" i="18"/>
  <c r="F35" i="18"/>
  <c r="F34" i="18"/>
  <c r="F33" i="18"/>
  <c r="F32" i="18"/>
  <c r="F31" i="18"/>
  <c r="F26" i="18"/>
  <c r="F25" i="18"/>
  <c r="F24" i="18"/>
  <c r="F23" i="18"/>
  <c r="F22" i="18"/>
  <c r="F21" i="18"/>
  <c r="F20" i="18"/>
  <c r="F16" i="18"/>
  <c r="F15" i="18"/>
  <c r="F14" i="18"/>
  <c r="F219" i="18" l="1"/>
  <c r="F199" i="18"/>
  <c r="F181" i="18"/>
  <c r="F27" i="18"/>
  <c r="F108" i="18"/>
  <c r="F171" i="18"/>
  <c r="F253" i="18"/>
  <c r="F77" i="18"/>
  <c r="F84" i="18"/>
  <c r="F55" i="18"/>
  <c r="F45" i="18"/>
  <c r="F189" i="18"/>
  <c r="F208" i="18" s="1"/>
  <c r="F260" i="18"/>
  <c r="F144" i="18"/>
  <c r="F146" i="18" s="1"/>
  <c r="F98" i="18"/>
  <c r="F237" i="18"/>
  <c r="F17" i="18"/>
  <c r="F157" i="18"/>
  <c r="F70" i="18"/>
  <c r="F109" i="18" l="1"/>
  <c r="F149" i="18"/>
  <c r="F244" i="18"/>
  <c r="F262" i="18" l="1"/>
  <c r="C6" i="20" s="1"/>
  <c r="D24" i="17"/>
  <c r="D42" i="17" l="1"/>
  <c r="F37" i="17" l="1"/>
  <c r="F42" i="16" l="1"/>
  <c r="D53" i="17" l="1"/>
  <c r="F49" i="17"/>
  <c r="F15" i="17"/>
  <c r="D114" i="16"/>
  <c r="D112" i="16"/>
  <c r="D115" i="16"/>
  <c r="F88" i="16" l="1"/>
  <c r="F87" i="16"/>
  <c r="F86" i="16"/>
  <c r="F85" i="16"/>
  <c r="F89" i="16" l="1"/>
  <c r="F54" i="17"/>
  <c r="F48" i="17" l="1"/>
  <c r="F47" i="17"/>
  <c r="F53" i="17"/>
  <c r="F43" i="17"/>
  <c r="F42" i="17"/>
  <c r="F41" i="17"/>
  <c r="F36" i="17"/>
  <c r="F34" i="17"/>
  <c r="F33" i="17"/>
  <c r="F32" i="17"/>
  <c r="F31" i="17"/>
  <c r="F30" i="17"/>
  <c r="F29" i="17"/>
  <c r="F24" i="17"/>
  <c r="F23" i="17"/>
  <c r="F22" i="17"/>
  <c r="F21" i="17"/>
  <c r="F20" i="17"/>
  <c r="F19" i="17"/>
  <c r="F16" i="17"/>
  <c r="F188" i="16"/>
  <c r="F187" i="16"/>
  <c r="F181" i="16"/>
  <c r="F177" i="16"/>
  <c r="F178" i="16" s="1"/>
  <c r="F171" i="16"/>
  <c r="F166" i="16"/>
  <c r="F165" i="16"/>
  <c r="F164" i="16"/>
  <c r="F163" i="16"/>
  <c r="F159" i="16"/>
  <c r="F158" i="16"/>
  <c r="F157" i="16"/>
  <c r="F153" i="16"/>
  <c r="F152" i="16"/>
  <c r="F148" i="16"/>
  <c r="F147" i="16"/>
  <c r="F141" i="16"/>
  <c r="F140" i="16"/>
  <c r="F139" i="16"/>
  <c r="F138" i="16"/>
  <c r="F137" i="16"/>
  <c r="F136" i="16"/>
  <c r="F135" i="16"/>
  <c r="F134" i="16"/>
  <c r="F133" i="16"/>
  <c r="F132" i="16"/>
  <c r="F131" i="16"/>
  <c r="F130" i="16"/>
  <c r="F129" i="16"/>
  <c r="F128" i="16"/>
  <c r="F127" i="16"/>
  <c r="F126" i="16"/>
  <c r="F125" i="16"/>
  <c r="F124" i="16"/>
  <c r="F123" i="16"/>
  <c r="F122" i="16"/>
  <c r="F121" i="16"/>
  <c r="F120" i="16"/>
  <c r="F116" i="16"/>
  <c r="F115" i="16"/>
  <c r="F114" i="16"/>
  <c r="F113" i="16"/>
  <c r="F112" i="16"/>
  <c r="F102" i="16"/>
  <c r="F103" i="16" s="1"/>
  <c r="F104" i="16" s="1"/>
  <c r="F106" i="16" s="1"/>
  <c r="F93" i="16"/>
  <c r="F76" i="16"/>
  <c r="F75" i="16"/>
  <c r="F74" i="16"/>
  <c r="F70" i="16"/>
  <c r="F69" i="16"/>
  <c r="F68" i="16"/>
  <c r="F64" i="16"/>
  <c r="F63" i="16"/>
  <c r="F62" i="16"/>
  <c r="F61" i="16"/>
  <c r="F57" i="16"/>
  <c r="F56" i="16"/>
  <c r="F55" i="16"/>
  <c r="Q54" i="16"/>
  <c r="F54" i="16"/>
  <c r="F53" i="16"/>
  <c r="F52" i="16"/>
  <c r="F51" i="16"/>
  <c r="F50" i="16"/>
  <c r="F46" i="16"/>
  <c r="F45" i="16"/>
  <c r="F44" i="16"/>
  <c r="F43" i="16"/>
  <c r="F41" i="16"/>
  <c r="F40" i="16"/>
  <c r="F39" i="16"/>
  <c r="F37" i="16"/>
  <c r="F36" i="16"/>
  <c r="F35" i="16"/>
  <c r="F34" i="16"/>
  <c r="F33" i="16"/>
  <c r="F32" i="16"/>
  <c r="F31" i="16"/>
  <c r="F30" i="16"/>
  <c r="F29" i="16"/>
  <c r="F24" i="16"/>
  <c r="F23" i="16"/>
  <c r="F22" i="16"/>
  <c r="F21" i="16"/>
  <c r="F20" i="16"/>
  <c r="F19" i="16"/>
  <c r="F18" i="16"/>
  <c r="F15" i="16"/>
  <c r="F50" i="17" l="1"/>
  <c r="F47" i="16"/>
  <c r="F65" i="16"/>
  <c r="F71" i="16"/>
  <c r="F77" i="16"/>
  <c r="F172" i="16"/>
  <c r="F182" i="16"/>
  <c r="F149" i="16"/>
  <c r="F142" i="16"/>
  <c r="F167" i="16"/>
  <c r="F117" i="16"/>
  <c r="F154" i="16"/>
  <c r="F160" i="16"/>
  <c r="F189" i="16"/>
  <c r="F25" i="16"/>
  <c r="F58" i="16"/>
  <c r="F94" i="16"/>
  <c r="F95" i="16" s="1"/>
  <c r="F44" i="17"/>
  <c r="F38" i="17"/>
  <c r="F55" i="17"/>
  <c r="F25" i="17"/>
  <c r="F57" i="17" l="1"/>
  <c r="C8" i="20" s="1"/>
  <c r="F174" i="16"/>
  <c r="F109" i="16"/>
  <c r="F192" i="16" l="1"/>
  <c r="C7" i="20" s="1"/>
  <c r="C10" i="20" s="1"/>
  <c r="C11" i="20" l="1"/>
  <c r="G7" i="7"/>
  <c r="E7" i="7"/>
  <c r="D14" i="7"/>
  <c r="L14" i="7" s="1"/>
  <c r="D13" i="7"/>
  <c r="K13" i="7" s="1"/>
  <c r="E15" i="7"/>
  <c r="G69" i="7"/>
  <c r="F15" i="7"/>
  <c r="G14" i="7"/>
  <c r="F14" i="7"/>
  <c r="E14" i="7"/>
  <c r="G13" i="7"/>
  <c r="H12" i="7"/>
  <c r="H17" i="7" s="1"/>
  <c r="H18" i="7" s="1"/>
  <c r="F7" i="7"/>
  <c r="F10" i="7" s="1"/>
  <c r="F11" i="7" s="1"/>
  <c r="D4" i="8"/>
  <c r="F4" i="8"/>
  <c r="D3" i="8"/>
  <c r="F3" i="8"/>
  <c r="H8" i="7"/>
  <c r="H10" i="7"/>
  <c r="H11" i="7" s="1"/>
  <c r="C11" i="8"/>
  <c r="F2" i="8"/>
  <c r="D2" i="8"/>
  <c r="D12" i="7"/>
  <c r="J12" i="7" s="1"/>
  <c r="J17" i="7" s="1"/>
  <c r="J18" i="7" s="1"/>
  <c r="D7" i="7"/>
  <c r="L7" i="7" s="1"/>
  <c r="D9" i="7"/>
  <c r="K9" i="7" s="1"/>
  <c r="D6" i="7"/>
  <c r="K6" i="7" s="1"/>
  <c r="K10" i="7" s="1"/>
  <c r="K11" i="7" s="1"/>
  <c r="D16" i="7"/>
  <c r="L16" i="7" s="1"/>
  <c r="D15" i="7"/>
  <c r="L15" i="7" s="1"/>
  <c r="D8" i="7"/>
  <c r="L8" i="7" s="1"/>
  <c r="C12" i="20" l="1"/>
  <c r="G17" i="7"/>
  <c r="G18" i="7" s="1"/>
  <c r="L9" i="7"/>
  <c r="K12" i="7"/>
  <c r="K17" i="7" s="1"/>
  <c r="K18" i="7" s="1"/>
  <c r="K19" i="7" s="1"/>
  <c r="K15" i="7"/>
  <c r="L12" i="7"/>
  <c r="L17" i="7" s="1"/>
  <c r="L18" i="7" s="1"/>
  <c r="F5" i="8"/>
  <c r="G6" i="7" s="1"/>
  <c r="J9" i="7"/>
  <c r="G9" i="7"/>
  <c r="H19" i="7"/>
  <c r="D5" i="8"/>
  <c r="E8" i="7" s="1"/>
  <c r="E10" i="7" s="1"/>
  <c r="E11" i="7" s="1"/>
  <c r="J8" i="7"/>
  <c r="J13" i="7"/>
  <c r="K7" i="7"/>
  <c r="L13" i="7"/>
  <c r="J7" i="7"/>
  <c r="K14" i="7"/>
  <c r="J14" i="7"/>
  <c r="K16" i="7"/>
  <c r="J16" i="7"/>
  <c r="F16" i="7"/>
  <c r="F17" i="7" s="1"/>
  <c r="F18" i="7" s="1"/>
  <c r="F19" i="7" s="1"/>
  <c r="L6" i="7"/>
  <c r="L10" i="7" s="1"/>
  <c r="L11" i="7" s="1"/>
  <c r="L19" i="7" s="1"/>
  <c r="J6" i="7"/>
  <c r="J10" i="7" s="1"/>
  <c r="J11" i="7" s="1"/>
  <c r="J19" i="7" s="1"/>
  <c r="E16" i="7"/>
  <c r="E17" i="7" s="1"/>
  <c r="E18" i="7" s="1"/>
  <c r="K8" i="7"/>
  <c r="G10" i="7" l="1"/>
  <c r="G11" i="7" s="1"/>
  <c r="G19" i="7" s="1"/>
  <c r="E1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 authorId="0" shapeId="0" xr:uid="{00000000-0006-0000-0500-000001000000}">
      <text>
        <r>
          <rPr>
            <b/>
            <sz val="9"/>
            <color indexed="81"/>
            <rFont val="Tahoma"/>
            <family val="2"/>
          </rPr>
          <t>user:</t>
        </r>
        <r>
          <rPr>
            <sz val="9"/>
            <color indexed="81"/>
            <rFont val="Tahoma"/>
            <family val="2"/>
          </rPr>
          <t xml:space="preserve">
0,222</t>
        </r>
      </text>
    </comment>
    <comment ref="E1" authorId="0" shapeId="0" xr:uid="{00000000-0006-0000-0500-000002000000}">
      <text>
        <r>
          <rPr>
            <b/>
            <sz val="9"/>
            <color indexed="81"/>
            <rFont val="Tahoma"/>
            <family val="2"/>
          </rPr>
          <t>user:</t>
        </r>
        <r>
          <rPr>
            <sz val="9"/>
            <color indexed="81"/>
            <rFont val="Tahoma"/>
            <family val="2"/>
          </rPr>
          <t xml:space="preserve">
0,395</t>
        </r>
      </text>
    </comment>
    <comment ref="F1" authorId="0" shapeId="0" xr:uid="{00000000-0006-0000-0500-000003000000}">
      <text>
        <r>
          <rPr>
            <b/>
            <sz val="9"/>
            <color indexed="81"/>
            <rFont val="Tahoma"/>
            <family val="2"/>
          </rPr>
          <t>user:</t>
        </r>
        <r>
          <rPr>
            <sz val="9"/>
            <color indexed="81"/>
            <rFont val="Tahoma"/>
            <family val="2"/>
          </rPr>
          <t xml:space="preserve">
0,617</t>
        </r>
      </text>
    </comment>
    <comment ref="G1" authorId="0" shapeId="0" xr:uid="{00000000-0006-0000-0500-000004000000}">
      <text>
        <r>
          <rPr>
            <b/>
            <sz val="9"/>
            <color indexed="81"/>
            <rFont val="Tahoma"/>
            <family val="2"/>
          </rPr>
          <t>user:</t>
        </r>
        <r>
          <rPr>
            <sz val="9"/>
            <color indexed="81"/>
            <rFont val="Tahoma"/>
            <family val="2"/>
          </rPr>
          <t xml:space="preserve">
0,888</t>
        </r>
      </text>
    </comment>
    <comment ref="H1" authorId="0" shapeId="0" xr:uid="{00000000-0006-0000-0500-000005000000}">
      <text>
        <r>
          <rPr>
            <b/>
            <sz val="9"/>
            <color indexed="81"/>
            <rFont val="Tahoma"/>
            <family val="2"/>
          </rPr>
          <t>user:</t>
        </r>
        <r>
          <rPr>
            <sz val="9"/>
            <color indexed="81"/>
            <rFont val="Tahoma"/>
            <family val="2"/>
          </rPr>
          <t xml:space="preserve">
1,208</t>
        </r>
      </text>
    </comment>
  </commentList>
</comments>
</file>

<file path=xl/sharedStrings.xml><?xml version="1.0" encoding="utf-8"?>
<sst xmlns="http://schemas.openxmlformats.org/spreadsheetml/2006/main" count="1405" uniqueCount="610">
  <si>
    <t>PROJET DE REHABILITATION &amp; D'EXTENSION DES LOCAUX DE LA DPFSN ZINIARE</t>
  </si>
  <si>
    <t>BÂTIMENT DE BUREAUX A REHABILITER</t>
  </si>
  <si>
    <t xml:space="preserve"> DEVIS QUANTITATIF ET ESTIMATIF DES TRAVAUX</t>
  </si>
  <si>
    <t>N°</t>
  </si>
  <si>
    <t>Désignation des ouvrages</t>
  </si>
  <si>
    <t>Utés</t>
  </si>
  <si>
    <t>Qtités</t>
  </si>
  <si>
    <t>P. Unitaires</t>
  </si>
  <si>
    <t>P. Total</t>
  </si>
  <si>
    <t>INSTALLATION DE CHANTIER &amp; TRAVAUX PREPARATOIRES</t>
  </si>
  <si>
    <t>1.1</t>
  </si>
  <si>
    <t>Installation de chantier comprenant amenée et repli du matériel, abris de chantier équipé, clôture provisoire, dossier d'exécution/recollement, panneau de chantier, branchement provisoire eau et électricité, éssais sur matériaux, déplacement des circuits électriques et de plomberie existants sur l'emprise du projet, frais divers</t>
  </si>
  <si>
    <t>ens</t>
  </si>
  <si>
    <t>1.2</t>
  </si>
  <si>
    <t>Travaux de démolition des ouvrages existants à démolir, décapage du dallage, des enduits (intérieurs et extérieurs), des revêtements sol/murs, dépose de toiture, du faux plafond, de parties de maçonneries et bétons armés/non armés, des menuiseries, des installations électriques et plomberie-sanitaire, etc. démolitions des ouvrages d'assainissement (fosses, latrines) en vue de leur reconstruction, déblais des remblais existants, y compris mise en dépôt et toutes sujétions d'enlèvement hors site</t>
  </si>
  <si>
    <t>1.3</t>
  </si>
  <si>
    <t>Demande d'identification de terrain et limites au près des services techniques municipaux</t>
  </si>
  <si>
    <t>Ft</t>
  </si>
  <si>
    <t>Sous total 1</t>
  </si>
  <si>
    <t>TERRASSEMENTS GENERAUX</t>
  </si>
  <si>
    <t xml:space="preserve"> </t>
  </si>
  <si>
    <t>2.1</t>
  </si>
  <si>
    <t>Décapage de la terre végétale y compris abattage, déssouchage d'arbres sur l'emprise des ouvrages,  mise en dépôt, nivellement et toutes sujétions d'enlèvement hors site</t>
  </si>
  <si>
    <t>m²</t>
  </si>
  <si>
    <t>2.2</t>
  </si>
  <si>
    <t>Implantation de l'ouvrage y compris annexes par un géométre agrée</t>
  </si>
  <si>
    <t>2.3</t>
  </si>
  <si>
    <t>Excavation des fouilles en puits</t>
  </si>
  <si>
    <t>m³</t>
  </si>
  <si>
    <t>2.4</t>
  </si>
  <si>
    <t>Excavation des fouilles en rigole</t>
  </si>
  <si>
    <t>2.5</t>
  </si>
  <si>
    <t>Remblai sans apport à compacter par couches successives de 20 cm d'épaisseur, compacté à 95% de l'OPM en fondation,pour comblement des fouilles en excavation des semelles isolées et toutes sujétions de mise en œuvre</t>
  </si>
  <si>
    <t>2.6</t>
  </si>
  <si>
    <t>Remblai avec apport en terre latéritique à compacter par couches successives de 20 cm d'épaisseur, compacté à 95% de l'OPM en fondation,pour comblement des fouilles en excavation des semelles isolées et toutes sujétions de mise en œuvre</t>
  </si>
  <si>
    <t>2.7</t>
  </si>
  <si>
    <t xml:space="preserve">Traitement préventif et curatif (sol extérieurs, structures murs périphériques,  structures murs de refends) au protocole SBPS/BPC-Termites 05 </t>
  </si>
  <si>
    <t>Sous total 2</t>
  </si>
  <si>
    <t>BETONS NON ARMES ET BETONS ARMES</t>
  </si>
  <si>
    <t>3.1</t>
  </si>
  <si>
    <t>Fondations / infrastructures</t>
  </si>
  <si>
    <t>3.1.1</t>
  </si>
  <si>
    <t xml:space="preserve">Béton de propreté dosé à 150 kg/m3  de CPA 45 de 5 cm d'épaisseur </t>
  </si>
  <si>
    <t>3.1.2</t>
  </si>
  <si>
    <t>Béton armé pour semelles isolées;  dosé à 350 kg/m3 de CPA 45, armatures et toutes sujétions</t>
  </si>
  <si>
    <t>3.1.3</t>
  </si>
  <si>
    <t>Béton pour Semelles filantes  dosé à 350 kg/m3 de CPA 45 et toutes sujétions</t>
  </si>
  <si>
    <t>3.1.4</t>
  </si>
  <si>
    <t>Béton armé pour les parties enterrées des poteaux dosé à 350  kg/m3 de CPA 45, compris coffrage, armature et toutes sujétions</t>
  </si>
  <si>
    <t>3.1.5</t>
  </si>
  <si>
    <t>Béton armé pour longrines dosé à 350 kg/m3 de CPA 45 compris coffrage, ferraillage</t>
  </si>
  <si>
    <t>3.1.6</t>
  </si>
  <si>
    <t>Béton armé pour bêches, formes de rampes, emmarchements et parois du bac à  fleurs, dosé à 350 kg/m3 de CPA 45 compris coffrage et armatures</t>
  </si>
  <si>
    <t>3.1.7</t>
  </si>
  <si>
    <t>Béton armé dosé à 350 kg/m3 de CPA 45 pour aire de dallage de 13 cm d'épaisseur y compris renfort sous dallage, y compris joint de retrait, joint de construction, arrêt de dallage, etc.</t>
  </si>
  <si>
    <t>3.1.8</t>
  </si>
  <si>
    <t xml:space="preserve">Film polyane avec large recouvrements sous tous les dallages, y compris lit de sable de 5 cm d'épaisseur sous aire de dallage </t>
  </si>
  <si>
    <t>3.1.9</t>
  </si>
  <si>
    <t>Maçonnerie en agglos pleins de 20 cm d'épaisseur en soubassement suivant plans de fondations</t>
  </si>
  <si>
    <t>3.2</t>
  </si>
  <si>
    <t>bétons - bétons armes en superstructure</t>
  </si>
  <si>
    <t>3.2.1</t>
  </si>
  <si>
    <t>Béton armé pour poteaux et raidisseurs verticaux  dosé à 350 kg/m3 de CPA 45 y compris coffrage, armatures et toutes sujétions</t>
  </si>
  <si>
    <t>3.2.2</t>
  </si>
  <si>
    <t>Béton armé pour linteaux et chainages horizontaux dosé à 350 kg/m3 de CPA 45 y compris coffrage, armatures et toutes sujétions</t>
  </si>
  <si>
    <t>3.2.3</t>
  </si>
  <si>
    <t>Béton armé pour appui des baies dosé à 350 kg/m3 de CPA 45 y compris coffrage, armatures et toutes sujétions</t>
  </si>
  <si>
    <t>3.2.4</t>
  </si>
  <si>
    <t>Béton armé pour chainages et chainages rempant dosé à 350 kg/m3 de CPA 45 y compris coffrage, armatures et toutes sujétions</t>
  </si>
  <si>
    <t>Sous total 3</t>
  </si>
  <si>
    <t>MACONNERIE - ENDUITS</t>
  </si>
  <si>
    <t>4.1</t>
  </si>
  <si>
    <t>Maçonnerie d'agglos creux de 15 x 20 x 40</t>
  </si>
  <si>
    <t>4.2</t>
  </si>
  <si>
    <t>Maçonnerie d'agglos pleins de 15 x 20 x 40</t>
  </si>
  <si>
    <t>4.3</t>
  </si>
  <si>
    <t>Claustrat d'aération muni de grilles anti-animaux</t>
  </si>
  <si>
    <t>u</t>
  </si>
  <si>
    <t>4.4</t>
  </si>
  <si>
    <t>Enduit intérieur lissé sur mur</t>
  </si>
  <si>
    <t>4.5</t>
  </si>
  <si>
    <t>Enduit extérieur taloché sur sous face dalle, paillasse/banquette</t>
  </si>
  <si>
    <t>4.6</t>
  </si>
  <si>
    <t>Enduit extérieur taloché vertical sur mur et sous face salle, y compris sur enduits et éléments décoratifs</t>
  </si>
  <si>
    <t>4.7</t>
  </si>
  <si>
    <t>Raccordement et calfeutrement des ouvertures</t>
  </si>
  <si>
    <t>Sous total 4</t>
  </si>
  <si>
    <t>MENUISERIE ALUMINIUM - BOIS - METALLIQUE</t>
  </si>
  <si>
    <t>5.1</t>
  </si>
  <si>
    <r>
      <rPr>
        <b/>
        <sz val="10"/>
        <rFont val="Bookman Old Style"/>
        <family val="1"/>
      </rPr>
      <t>CAVCGMP1:</t>
    </r>
    <r>
      <rPr>
        <sz val="10"/>
        <rFont val="Bookman Old Style"/>
        <family val="1"/>
      </rPr>
      <t xml:space="preserve"> Chassis aluminium vitré de 120X120 à 02 battants identiques coulissants avec grille métallique de protection et grille anti-moustiques</t>
    </r>
  </si>
  <si>
    <t>5.3</t>
  </si>
  <si>
    <r>
      <rPr>
        <b/>
        <sz val="10"/>
        <rFont val="Bookman Old Style"/>
        <family val="1"/>
      </rPr>
      <t>CAVCGMP2:</t>
    </r>
    <r>
      <rPr>
        <sz val="10"/>
        <rFont val="Bookman Old Style"/>
        <family val="1"/>
      </rPr>
      <t xml:space="preserve"> Chassis aluminium vitré de 135X120 à 02 battants identiques coulissants avec grille métallique de protection et grille anti-moustiques</t>
    </r>
  </si>
  <si>
    <t>5.4</t>
  </si>
  <si>
    <r>
      <rPr>
        <b/>
        <sz val="10"/>
        <rFont val="Bookman Old Style"/>
        <family val="1"/>
      </rPr>
      <t>CAVCGMP3:</t>
    </r>
    <r>
      <rPr>
        <sz val="10"/>
        <rFont val="Bookman Old Style"/>
        <family val="1"/>
      </rPr>
      <t xml:space="preserve"> Chassis aluminium vitré de 75X120 à 02 battants identiques coulissants avec grille métallique de protection et grille anti-moustiques</t>
    </r>
  </si>
  <si>
    <t>5.5</t>
  </si>
  <si>
    <r>
      <rPr>
        <b/>
        <sz val="10"/>
        <rFont val="Bookman Old Style"/>
        <family val="1"/>
      </rPr>
      <t>CAVCGMP4:</t>
    </r>
    <r>
      <rPr>
        <sz val="10"/>
        <rFont val="Bookman Old Style"/>
        <family val="1"/>
      </rPr>
      <t xml:space="preserve"> Chassis aluminium vitré de 60X60 à 02 battants identiques coulissants avec grille métallique de protection et grille anti-moustiques</t>
    </r>
  </si>
  <si>
    <t>5.6</t>
  </si>
  <si>
    <r>
      <rPr>
        <b/>
        <sz val="10"/>
        <rFont val="Bookman Old Style"/>
        <family val="1"/>
      </rPr>
      <t>CAVCGMP5:</t>
    </r>
    <r>
      <rPr>
        <sz val="10"/>
        <rFont val="Bookman Old Style"/>
        <family val="1"/>
      </rPr>
      <t xml:space="preserve"> Chassis aluminium vitré de 120X40 à 02 battants identiques coulissants avec grille métallique de protection et grille anti-moustiques (en mézzanine)</t>
    </r>
  </si>
  <si>
    <t>5.7</t>
  </si>
  <si>
    <r>
      <rPr>
        <b/>
        <sz val="10"/>
        <rFont val="Bookman Old Style"/>
        <family val="1"/>
      </rPr>
      <t>PBS1 :</t>
    </r>
    <r>
      <rPr>
        <sz val="10"/>
        <rFont val="Bookman Old Style"/>
        <family val="1"/>
      </rPr>
      <t xml:space="preserve"> Porte en bois stratifié de 90x210 à 01 battant </t>
    </r>
  </si>
  <si>
    <t>5.8</t>
  </si>
  <si>
    <r>
      <rPr>
        <b/>
        <sz val="10"/>
        <rFont val="Bookman Old Style"/>
        <family val="1"/>
      </rPr>
      <t xml:space="preserve">PBS2 </t>
    </r>
    <r>
      <rPr>
        <sz val="10"/>
        <rFont val="Bookman Old Style"/>
        <family val="1"/>
      </rPr>
      <t>: Porte en bois stratifié de 120X210 à 02 battants identiques</t>
    </r>
  </si>
  <si>
    <t>5.9</t>
  </si>
  <si>
    <r>
      <rPr>
        <b/>
        <sz val="10"/>
        <rFont val="Bookman Old Style"/>
        <family val="1"/>
      </rPr>
      <t>EPL1</t>
    </r>
    <r>
      <rPr>
        <sz val="10"/>
        <rFont val="Bookman Old Style"/>
        <family val="1"/>
      </rPr>
      <t>: Ensemble placard de 165X300 à 3 battants identiques avec façade et rayonnage en bois stratifié</t>
    </r>
  </si>
  <si>
    <t>5.10</t>
  </si>
  <si>
    <r>
      <rPr>
        <b/>
        <sz val="10"/>
        <rFont val="Bookman Old Style"/>
        <family val="1"/>
      </rPr>
      <t>PMVGMP1 :</t>
    </r>
    <r>
      <rPr>
        <sz val="10"/>
        <rFont val="Bookman Old Style"/>
        <family val="1"/>
      </rPr>
      <t xml:space="preserve"> Porte métallique vitrée de 200x210 à 02 battants identiques y compris grille métallique de protection</t>
    </r>
  </si>
  <si>
    <t>5.11</t>
  </si>
  <si>
    <r>
      <rPr>
        <b/>
        <sz val="10"/>
        <rFont val="Bookman Old Style"/>
        <family val="1"/>
      </rPr>
      <t>PMVGMP2 :</t>
    </r>
    <r>
      <rPr>
        <sz val="10"/>
        <rFont val="Bookman Old Style"/>
        <family val="1"/>
      </rPr>
      <t xml:space="preserve"> Porte métallique vitrée de 120x210 à 02 battants identiques y compris grille métallique de protection</t>
    </r>
  </si>
  <si>
    <t>5.12</t>
  </si>
  <si>
    <r>
      <rPr>
        <b/>
        <sz val="10"/>
        <rFont val="Bookman Old Style"/>
        <family val="1"/>
      </rPr>
      <t>GC1 :</t>
    </r>
    <r>
      <rPr>
        <sz val="10"/>
        <rFont val="Bookman Old Style"/>
        <family val="1"/>
      </rPr>
      <t xml:space="preserve"> Garde corps de hauteur=1m, composé de main courante en tube rond Ø60 et grille décorative en fer forgé tel que précisé sur les plans</t>
    </r>
  </si>
  <si>
    <t>ml</t>
  </si>
  <si>
    <t>5.13</t>
  </si>
  <si>
    <t>Panneau métallique amovible (enseigne) 560x80cm y compris système de fixation sur bargade, peinture glycérophtalique et calligraphie selon indications du Maître d'ouvrage</t>
  </si>
  <si>
    <t>Ens</t>
  </si>
  <si>
    <t>Sous total 5</t>
  </si>
  <si>
    <t>ETANCHEITE</t>
  </si>
  <si>
    <t>6.1</t>
  </si>
  <si>
    <t>Flinkote sur enduit extérieur du soubassement</t>
  </si>
  <si>
    <t>6.2</t>
  </si>
  <si>
    <t>Etancheite en hyerene sur la dalle avec un releve de 50cm</t>
  </si>
  <si>
    <t>6.3</t>
  </si>
  <si>
    <t>Etancheite en hyerene aux niveaux des appuis de tole et releve avec un releve de 50cm</t>
  </si>
  <si>
    <t>6.4</t>
  </si>
  <si>
    <t>Etancheite en hyerene dans les jardinières avec un releve sur toute la hauteur</t>
  </si>
  <si>
    <t>Sous total 6</t>
  </si>
  <si>
    <t>REVETEMENTS SCELLES ET COLLES</t>
  </si>
  <si>
    <t>7.1</t>
  </si>
  <si>
    <t>Carreaux grès cérame ordinaire 60x60 pour sol y compris plinthes</t>
  </si>
  <si>
    <t>7.2</t>
  </si>
  <si>
    <t>Carreaux grès cérame ordinaire 30x30 pour sol des toilettes, térrasses et coursives extérieures</t>
  </si>
  <si>
    <t>7.3</t>
  </si>
  <si>
    <t xml:space="preserve">Faïence 60x30 pour murs sur une hauteur de 2,2m+ peinture acrylique sur enduit lisse sur une hauteur de 0,80 m    </t>
  </si>
  <si>
    <t>7.4</t>
  </si>
  <si>
    <t>Revêtement chape de ciment bouchardée</t>
  </si>
  <si>
    <t>Sous total 7</t>
  </si>
  <si>
    <t>ASSAINISSEMENT ET PLOMBERIE SANITAIRE</t>
  </si>
  <si>
    <t>8.1</t>
  </si>
  <si>
    <t>VRD</t>
  </si>
  <si>
    <t>8.1.1</t>
  </si>
  <si>
    <t>RESEAU D'ALIMENTATION</t>
  </si>
  <si>
    <t xml:space="preserve">Fournitures et pose de tuyauterie PEHD PN 10 pour l'alimentation principale des salles d'eau y compris accessoires de pose de raccordement et toutes sujétions </t>
  </si>
  <si>
    <t>8.1.1.1</t>
  </si>
  <si>
    <t>Diamètre 32</t>
  </si>
  <si>
    <t>8.1.1.2</t>
  </si>
  <si>
    <t>Diamètre 25</t>
  </si>
  <si>
    <t>8.1.1.3</t>
  </si>
  <si>
    <t>Fouille en tranchée y compris grillage avertisseur de couleur bleu</t>
  </si>
  <si>
    <t>8.1.1.4</t>
  </si>
  <si>
    <t>Raccordement aux bâtiments</t>
  </si>
  <si>
    <t>8.1.1.5</t>
  </si>
  <si>
    <t xml:space="preserve">Règlement des facture impayées </t>
  </si>
  <si>
    <t>PM</t>
  </si>
  <si>
    <t>8.1.1.6</t>
  </si>
  <si>
    <t xml:space="preserve">Démarche administratif et abonnement à compteur ONEA DN 20 </t>
  </si>
  <si>
    <t>ff</t>
  </si>
  <si>
    <t>Sous total 8.1.1</t>
  </si>
  <si>
    <t>8.1.2</t>
  </si>
  <si>
    <t>RESEAU D'EVACUATION DES EU EV ET EP</t>
  </si>
  <si>
    <t>Tuyauteries d'évacuation des eaux usées et des eaux vannes y compris Fouille, accessoires de pose,  raccordements et toutes sujétion</t>
  </si>
  <si>
    <t>8.1.2.1</t>
  </si>
  <si>
    <t>PVC diamètre 110</t>
  </si>
  <si>
    <t>8.1.2.3</t>
  </si>
  <si>
    <t>8.1.2.4</t>
  </si>
  <si>
    <t>Regards sphoïdes pour les eaux usées</t>
  </si>
  <si>
    <t>8.1.2.5</t>
  </si>
  <si>
    <t>Receptacles des eaux pluviales</t>
  </si>
  <si>
    <t>8.1.2.6</t>
  </si>
  <si>
    <t>Construction d'une fosse septique de 10 Usagers</t>
  </si>
  <si>
    <t>8.1.2.7</t>
  </si>
  <si>
    <t>Puits perdu de 3 m de diamètre y compris tuyau de vidange de Ø 200, remplissage aux moellons et dalle</t>
  </si>
  <si>
    <t>Sous total 8.1.2</t>
  </si>
  <si>
    <t>Sous total 8.1</t>
  </si>
  <si>
    <t>8.2</t>
  </si>
  <si>
    <t>BÂTIMENT PRINCIPAL</t>
  </si>
  <si>
    <t>8.2.1</t>
  </si>
  <si>
    <t xml:space="preserve">Fournitures et pose de tuyauterie PPR pour l'alimentation intérieure des salles d'eau y compris accessoires de pose de raccordement et toutes sujétions </t>
  </si>
  <si>
    <t>8.2.1.1</t>
  </si>
  <si>
    <t>8.2.1.2</t>
  </si>
  <si>
    <t>8.2.1.3</t>
  </si>
  <si>
    <t>Vanne d'arrêt DN 25</t>
  </si>
  <si>
    <t>Sous total 8.2.1</t>
  </si>
  <si>
    <t>8.2.2</t>
  </si>
  <si>
    <t>APPAREILS ET ACCESSOIRES SANITAIRES</t>
  </si>
  <si>
    <t>8.2.2.1</t>
  </si>
  <si>
    <t>Fournitures et pose des appareils sanitaires y compris raccordement et toutes sujétions</t>
  </si>
  <si>
    <t>Lavabo sur colonne sur colonne y compris robinet eau froide</t>
  </si>
  <si>
    <t>WC à l'anglaise</t>
  </si>
  <si>
    <t>8.2.2.2</t>
  </si>
  <si>
    <t>Fournitures et pose d'accessoires sanitaires</t>
  </si>
  <si>
    <t>Miroir de 500 x 700</t>
  </si>
  <si>
    <t>Porte papier hygiénique</t>
  </si>
  <si>
    <t>Porte balaie pour wc</t>
  </si>
  <si>
    <t xml:space="preserve">Porte serviette à une branche </t>
  </si>
  <si>
    <t xml:space="preserve">Porte savon </t>
  </si>
  <si>
    <t xml:space="preserve">Tablette de Lavabo </t>
  </si>
  <si>
    <t>siphon de sol DN 40 en inox</t>
  </si>
  <si>
    <t>Sous total 8.2.2</t>
  </si>
  <si>
    <t>8.2.3</t>
  </si>
  <si>
    <t>8.2.3.1</t>
  </si>
  <si>
    <t>Tuyauteries d'évacuation des eaux usées et des eaux vannes y compris accessoires de pose,  raccordements et toutes sujétions</t>
  </si>
  <si>
    <t>PVC diamètre 75</t>
  </si>
  <si>
    <t>PVC diamètre 32</t>
  </si>
  <si>
    <t>Sous total 8.2.3.1</t>
  </si>
  <si>
    <t>8.2.3.2</t>
  </si>
  <si>
    <t>Tuyauteries d'évacuation des eaux pluiviale y compris accessoires de pose,  raccordements et toutes et toutes sujétions comprises</t>
  </si>
  <si>
    <t>PVC diamètre 125</t>
  </si>
  <si>
    <t>Sous total 8.2.3.2</t>
  </si>
  <si>
    <t>Sous total 8.2.3</t>
  </si>
  <si>
    <t>Sous total 8.2</t>
  </si>
  <si>
    <t>Sous total 8</t>
  </si>
  <si>
    <t>PEINTURE ET FAUX PLAFOND</t>
  </si>
  <si>
    <t>9.1</t>
  </si>
  <si>
    <t>Peinture acrylique lavable sur enduit de lissage</t>
  </si>
  <si>
    <t>9.2</t>
  </si>
  <si>
    <t>Peinture glycérophtalique sur menuiserie métallique et ouvrage métallique</t>
  </si>
  <si>
    <t>9.3</t>
  </si>
  <si>
    <t>Enduit plastique type marmorex sur enduit extérieur</t>
  </si>
  <si>
    <t>9.4</t>
  </si>
  <si>
    <t>Peinture vinylique sur faux plafond en staff lisse</t>
  </si>
  <si>
    <t>9.5</t>
  </si>
  <si>
    <t>Faux plafond en staff lisse</t>
  </si>
  <si>
    <t>Sous total 9</t>
  </si>
  <si>
    <t>ELECTRICITE COURANT FORT_COURANT ONDULE_CLIMATISATION ET VENTILATION_ELECTRICITE COURANT FAIBLE_SECURITE INCENDIE</t>
  </si>
  <si>
    <t>10.1</t>
  </si>
  <si>
    <t>ELECTRICITE COURANT FORT</t>
  </si>
  <si>
    <t>10.1.1</t>
  </si>
  <si>
    <t>AMENEE D'ENERGIE</t>
  </si>
  <si>
    <t>10.1.1.1</t>
  </si>
  <si>
    <t>Raccordement au réseau BT de la SONABEL et abonnement au Tarif normal C1 - 30A triphasé 4 fils, conformément au bilan de puissance y compris toutes sujétions</t>
  </si>
  <si>
    <t>FF</t>
  </si>
  <si>
    <t>10.1.1.2</t>
  </si>
  <si>
    <t>Fourniture et pose de 20 mètres de câble U1000R2V 4x16mm² dans des canalisations adaptées pour alimentation du Coffret électrique depuis le disjoncteur d'abonné, y compris lit de sable et agrillage avertisseur rouge et toutes sujétions</t>
  </si>
  <si>
    <t>10.1.1.3</t>
  </si>
  <si>
    <t>Fourniture et pose d'armoire métallique électrique 96 modules encastré équipée y compris toutes sujétions</t>
  </si>
  <si>
    <t>Sous total 10.1.1</t>
  </si>
  <si>
    <t>10.1.2</t>
  </si>
  <si>
    <t>RESEAU ELECTRIQUE</t>
  </si>
  <si>
    <t>10.1.2.1</t>
  </si>
  <si>
    <t xml:space="preserve">Fourniture, pose et mise à la terre générale par piquet de terre par câblette cuivre de 29 mm² pour la prise de terre des masses, y compris liaisons effectives de toutes les masses métalliques du bâtiment et liaison à la prise de terre du paratonnerre et toutes sujétions </t>
  </si>
  <si>
    <t>10.1.2.2</t>
  </si>
  <si>
    <t>Fourniture et pose d'un ensemble de fourreautage en tube ICTA, filerie et cablerie encastré y compris boîtes de tirage, boîtes d'encastrement, les amenées d'énergie au droit des interrupteurs, d' appareils d'éclairage, de prises de courant, des appareils et appareillages de climatisation et ventilation  etc., y compris toute sujétion pour la réalisation complète des installations électriques intérieurs du batiment.</t>
  </si>
  <si>
    <t>Sous total 10.1.2</t>
  </si>
  <si>
    <t>10.1.3</t>
  </si>
  <si>
    <t>FOURNITURE ET POSE DES APPAREILS Y COMPRIS CONTRÔLE DE MISE EN FONCTIONNEMENT</t>
  </si>
  <si>
    <t>10.1.3.1</t>
  </si>
  <si>
    <t xml:space="preserve">Dalle LED carrée 60x60 - 35,2W </t>
  </si>
  <si>
    <t>10.1.3.2</t>
  </si>
  <si>
    <t xml:space="preserve">Luminaire étanche type réglette 1x18W </t>
  </si>
  <si>
    <t>10.1.3.3</t>
  </si>
  <si>
    <t xml:space="preserve">Luminaire type Hublot </t>
  </si>
  <si>
    <t>10.1.3.4</t>
  </si>
  <si>
    <t xml:space="preserve">Applique sanitaire </t>
  </si>
  <si>
    <t>10.1.3.5</t>
  </si>
  <si>
    <t xml:space="preserve">Luminaire type Spot LED 12W </t>
  </si>
  <si>
    <t>10.1.3.6</t>
  </si>
  <si>
    <t xml:space="preserve">Luminaire type Spot LED 6W </t>
  </si>
  <si>
    <t>10.1.3.7</t>
  </si>
  <si>
    <t xml:space="preserve">Projecteur solaire 100W </t>
  </si>
  <si>
    <t>Sous total 10.1.3</t>
  </si>
  <si>
    <t>10.1.4</t>
  </si>
  <si>
    <t>FOURNITURE ET POSE DE PETITS APPAREILLAGES ELECTRIQUES Y COMPRIS CONTRÔLE DE MISE EN FONCTIONNEMENT</t>
  </si>
  <si>
    <t>10.1.4.1</t>
  </si>
  <si>
    <t xml:space="preserve">Mécanisme va-et-vient double allumage encastré </t>
  </si>
  <si>
    <t>10.1.4.2</t>
  </si>
  <si>
    <t xml:space="preserve">Mécanisme étanche simple allumage encastré </t>
  </si>
  <si>
    <t>10.1.4.3</t>
  </si>
  <si>
    <t xml:space="preserve">Mécanisme simple allumage encastré </t>
  </si>
  <si>
    <t>10.1.4.4</t>
  </si>
  <si>
    <t xml:space="preserve">Prise de courant 2P+T encastré </t>
  </si>
  <si>
    <t>10.1.4.5</t>
  </si>
  <si>
    <t xml:space="preserve">Prise de courant 2P+T étanche encastré </t>
  </si>
  <si>
    <t>Sous total 10.1.4</t>
  </si>
  <si>
    <t>10.1.5</t>
  </si>
  <si>
    <t>ECLAIRAGE DE SECURITE</t>
  </si>
  <si>
    <t>10.1.5.1</t>
  </si>
  <si>
    <t>Fourniture et pose de bloc d'éclairage de sécurité  classe II à LED,  pictogramme suivant NFX08-003, fixation en encastré drapeau au plafond 45lm/W (BAES)</t>
  </si>
  <si>
    <t>10.1.5.2</t>
  </si>
  <si>
    <t>Fourniture et pose de bloc d'éclairage d'ambiance classe II à LED, flux 360lm/W (BAEA)</t>
  </si>
  <si>
    <t>Sous total 10.1.5</t>
  </si>
  <si>
    <t>10.1.6</t>
  </si>
  <si>
    <t>CLIMATISATION &amp; VENTILATION</t>
  </si>
  <si>
    <t>10.1.6.1</t>
  </si>
  <si>
    <t>Fourniture et pose Climatiseur split 1,5CV Inverter y compris tuyauterie et dismatic 20 A, et support compresseur et toutes sujétions de pose</t>
  </si>
  <si>
    <t>10.1.6.2</t>
  </si>
  <si>
    <t>Fourniture et pose de Brasseur d’air type plafonnier y compris variateur de vitesseet toutes sujétions</t>
  </si>
  <si>
    <t>Sous total 10.1.6</t>
  </si>
  <si>
    <t>10.1.7</t>
  </si>
  <si>
    <t>COURANT ONDULE</t>
  </si>
  <si>
    <t>10.1.7.1</t>
  </si>
  <si>
    <t>10.1.7.2</t>
  </si>
  <si>
    <t>Coffret électrique de 12 modules de métallique encastré équipé y compris toutes sujétions</t>
  </si>
  <si>
    <t>10.1.7.3</t>
  </si>
  <si>
    <t xml:space="preserve">Fourniture et pose de prises de courant ondulé 2P+T encastré étanche </t>
  </si>
  <si>
    <t>10.1.7.4</t>
  </si>
  <si>
    <t>Onduleur 3000VA E3 PRO RT,Onduleur On Line convertible tour ou rack 2U, affichage LCD 3000VA par Infosec. Autonomie jusqu'à 30 minutes, 4 prises IEC + bornier, port usb et RS-232</t>
  </si>
  <si>
    <t>Sous total 10.1.7</t>
  </si>
  <si>
    <t>Sous total 10.1</t>
  </si>
  <si>
    <t>10.2</t>
  </si>
  <si>
    <t>ELECTRICITE COURANT FAIBLE</t>
  </si>
  <si>
    <t>10.2.1</t>
  </si>
  <si>
    <t xml:space="preserve">Cheminement courant faible - Informatique - Téléphone </t>
  </si>
  <si>
    <t>10.2.1.1</t>
  </si>
  <si>
    <t>Abonnement et raccordement du réseau informatique au réseau public d'internet par fibre optique et toutes sujétions</t>
  </si>
  <si>
    <t>10.2.1.2</t>
  </si>
  <si>
    <t>Gaines, fileries, boitiers de dérivation et toutes autres sujétions pour réalisation du réseau courant faible (téléphone et Informatique) du bâtiment - y compris liaison armoire de Brassages diverses par câble RJ45 Cat. 6 y compris toutes sujétions</t>
  </si>
  <si>
    <t>10.2.1.3</t>
  </si>
  <si>
    <t>Fourniture et pose d'un autocommutateur conformément au descriptif 4 lignes 16 Postes et toutes sujétions</t>
  </si>
  <si>
    <t>10.2.1.4</t>
  </si>
  <si>
    <t>Liaison Autocom - Armoire de Brassage par câble téléphonique multipaire et toutes sujétions (Fourniture et pose de câble téléphonique STY2 50 paires entre le coffret de brassage et l'autocom)</t>
  </si>
  <si>
    <t>10.2.1.5</t>
  </si>
  <si>
    <t>Fourniture et pose d'une armoire de Brassage 9U à baie vitrée conforme au descriptif et composé de :
* Panneaux de Brassage 24 ports
* Switch 24 ports RJ45
*  Bloc d'alimentation rackable
*  lot de cordons de brassage
* autres accessoires de raccordement et toutes sujétions</t>
  </si>
  <si>
    <t>10.2.1.6</t>
  </si>
  <si>
    <t>Fourniture et pose de postes téléphoniques analogiques à clavier numérique Panasonic ou équivalent</t>
  </si>
  <si>
    <t>10.2.1.7</t>
  </si>
  <si>
    <t>Fourniture et pose de prises informatiques RJ45</t>
  </si>
  <si>
    <t>Sous total 10.2.1</t>
  </si>
  <si>
    <t>10.2.2</t>
  </si>
  <si>
    <t>VIDEO-PROJECTEUR</t>
  </si>
  <si>
    <t>10.2.2.1</t>
  </si>
  <si>
    <t>Fourniture et pose de gaines, fileries, boitiers de dérivation, repartiteur divers et toutes autres sujétions</t>
  </si>
  <si>
    <t>10.2.2.2</t>
  </si>
  <si>
    <t>Fourniture et pose d'un vidéoprojecteur de 3000lm minimum, type XD280U y compris lampe de rechange, support de fixation plafonnier, télécommande et divers accessoires  et toutes autres sujétions</t>
  </si>
  <si>
    <t>10.2.2.3</t>
  </si>
  <si>
    <t>Fourniture et pose d'un tableau de projection 200 x200 cm manuel  et toutes autres sujétions</t>
  </si>
  <si>
    <t>Sous total 10.2.2</t>
  </si>
  <si>
    <t>10.2.3</t>
  </si>
  <si>
    <t>DETECTION INCENDIE</t>
  </si>
  <si>
    <t>10.2.3.1</t>
  </si>
  <si>
    <t xml:space="preserve">Gaines, câblerie 9/10 de catégorie C2 - 1 paire, boitiers de dérivation et toutes autres sujétions pour réalisation du réseau de détection incendie du bâtiment </t>
  </si>
  <si>
    <t>10.2.3.2</t>
  </si>
  <si>
    <t>Fourniture et pose d'une centrale d'Alarme incendie type adressable et toute sujétions</t>
  </si>
  <si>
    <t>10.2.3.3</t>
  </si>
  <si>
    <t>Fourniture et pose d'un déclencheur automatique de fumée à principe optique</t>
  </si>
  <si>
    <t>10.2.3.4</t>
  </si>
  <si>
    <t>Fourniture et pose d'un déclencheur manuel à membrane</t>
  </si>
  <si>
    <t>10.2.3.5</t>
  </si>
  <si>
    <t>Fourniture et pose d'un avertisseur sonore 2 tons émettant le son AFNOR</t>
  </si>
  <si>
    <t>10.2.3.6</t>
  </si>
  <si>
    <t>Fourniture et pose d'un indicateur d'action</t>
  </si>
  <si>
    <t>10.2.3.7</t>
  </si>
  <si>
    <t>Fourniture et pose d'un détecteur autonome avertisseur de fumée</t>
  </si>
  <si>
    <t>Sous total 10.2.3</t>
  </si>
  <si>
    <t>Sous total 10.2</t>
  </si>
  <si>
    <t>10.3</t>
  </si>
  <si>
    <t>PROTECTION CONTRE L'INCENDIE</t>
  </si>
  <si>
    <t>10.3.1</t>
  </si>
  <si>
    <t>Fourniture et pose d'un extincteur portatif à Poudre Polyvalente 6kg</t>
  </si>
  <si>
    <t>10.3.2</t>
  </si>
  <si>
    <t>Fourniture et pose d'extincteur au dioxyde de carbone C02 de 5 kg</t>
  </si>
  <si>
    <t>Sous total 10.3</t>
  </si>
  <si>
    <t>Sous total 10</t>
  </si>
  <si>
    <t xml:space="preserve">CHARPENTE - COUVERTURE </t>
  </si>
  <si>
    <t>11.1</t>
  </si>
  <si>
    <t xml:space="preserve">Fourniture et pose de pannes métalliques en IPN 80 y compris fixation sur platines et application de 02 couches de peinture anti-rouille </t>
  </si>
  <si>
    <t>11.2</t>
  </si>
  <si>
    <t xml:space="preserve">Fourniture et pose de support en IPE 120  y compris fixation sur platines et application de 02 couches de peinture anti-rouille </t>
  </si>
  <si>
    <t>11.3</t>
  </si>
  <si>
    <r>
      <t>Fourniture et pose d'une couverture en tôles bac aluminium de 7/10</t>
    </r>
    <r>
      <rPr>
        <vertAlign val="superscript"/>
        <sz val="10"/>
        <rFont val="Bookman Old Style"/>
        <family val="1"/>
      </rPr>
      <t xml:space="preserve">e </t>
    </r>
    <r>
      <rPr>
        <sz val="10"/>
        <rFont val="Bookman Old Style"/>
        <family val="1"/>
      </rPr>
      <t xml:space="preserve"> y compris faitière, crochets de pose, cales et bandes isolantes entre les tôles et les pannes et toutes sujetions de pose</t>
    </r>
  </si>
  <si>
    <t>11.4</t>
  </si>
  <si>
    <t xml:space="preserve">Fourniture et pose de poteaux en IPE 80  y compris fixation sur platines et application de 02 couches de peinture anti-rouille </t>
  </si>
  <si>
    <t>11.5</t>
  </si>
  <si>
    <t>Gouttière métallique y compris bardage métallique et étanchéité et toutes sujétions de fixation et de raccordement</t>
  </si>
  <si>
    <t>11.6</t>
  </si>
  <si>
    <t>Fourniture et pose d'un auvent métallique de 300x175cm constitué d'une charpente métallique composée de 3 fermes métalliques et 3 pannes le tout en tube carré 40x40mm et une couverture en tôles bac aluminium de 7/10e y compris fixation sur platines, crochets de pose, cales et bandes isolantes entre les tôles et les pannes, relevé d'étanchéité, application de 02 couches de peinture anti-rouille et toutes sujetions de pose</t>
  </si>
  <si>
    <t>Sous total 11</t>
  </si>
  <si>
    <t>AMENAGEMENTS PAYSAGERS</t>
  </si>
  <si>
    <t>12.1</t>
  </si>
  <si>
    <t>Aménagement des jardinnières comprenant la préparation du sol, l'apport et l'ameublissement de la terre végétale, la fertilisation, l'apport du gravier/quartz concassé et toutes sujétions</t>
  </si>
  <si>
    <t>12.2</t>
  </si>
  <si>
    <t xml:space="preserve">Plantation d'arbuste ou plantes de taille moyenne de type moringa, attier, palmier cycas/américain, yucca, liane goïne, etc. de minimum 120cm de haut </t>
  </si>
  <si>
    <t>12.3</t>
  </si>
  <si>
    <t xml:space="preserve">Fourniture et plantation de massif floral ou plantes herbacées de type citronnelle, verveine, pourpier d’ornement, lantana, etc. de minimum 120cm de haut </t>
  </si>
  <si>
    <t>12.4</t>
  </si>
  <si>
    <t>Aménagement et embellissement de la devanture des bâtiments comprenant la préparation du sol, compactage et l'apport du gravier/quartz concassé et toutes sujétions</t>
  </si>
  <si>
    <t>Sous total 12</t>
  </si>
  <si>
    <t>TOTAL GENERAL HT</t>
  </si>
  <si>
    <t>BÂTIMENT HEBERGEMENT (01 dortoir)</t>
  </si>
  <si>
    <t>2.8</t>
  </si>
  <si>
    <t>Béton armé pour poutres dosé à 350 kg/m3 de CPA 45 y compris coffrage, armatures et toutes sujétions</t>
  </si>
  <si>
    <t>Béton armé pour appui des baies et chainages horizontaux dosé à 350 kg/m3 de CPA 45 y compris coffrage, armatures et toutes sujétions</t>
  </si>
  <si>
    <t>3.2.5</t>
  </si>
  <si>
    <t>Béton armé pour dalle pleine de 20 cm dosé à 350 kg/m3, y compris coffrage, armatures et toutes sujétions</t>
  </si>
  <si>
    <t>3.2.6</t>
  </si>
  <si>
    <t>3.2.7</t>
  </si>
  <si>
    <t>Béton pour forme de pente dans les cheneaux ep 10cm</t>
  </si>
  <si>
    <t>3.2.8</t>
  </si>
  <si>
    <t>Gargouille en béton armé de 20x20x50 pour trop plein des cheneaux</t>
  </si>
  <si>
    <t>Maçonnerie d'agglos creux de 10 x 20 x 40</t>
  </si>
  <si>
    <t>Maçonnerie de claustras</t>
  </si>
  <si>
    <t>4.8</t>
  </si>
  <si>
    <t>5.2</t>
  </si>
  <si>
    <r>
      <rPr>
        <b/>
        <sz val="10"/>
        <rFont val="Bookman Old Style"/>
        <family val="1"/>
      </rPr>
      <t>PMVGMP3 :</t>
    </r>
    <r>
      <rPr>
        <sz val="10"/>
        <rFont val="Bookman Old Style"/>
        <family val="1"/>
      </rPr>
      <t xml:space="preserve"> Porte métallique vitrée de 90x220 à 01 battant y compris grille métallique de protection </t>
    </r>
  </si>
  <si>
    <r>
      <rPr>
        <b/>
        <sz val="10"/>
        <rFont val="Bookman Old Style"/>
        <family val="1"/>
      </rPr>
      <t>PMVGMP4 :</t>
    </r>
    <r>
      <rPr>
        <sz val="10"/>
        <rFont val="Bookman Old Style"/>
        <family val="1"/>
      </rPr>
      <t xml:space="preserve"> Porte métallique vitrée de 120x220 à 02 battants identiques y compris grille métallique de protection</t>
    </r>
  </si>
  <si>
    <t>Etancheite en hyerene dans les cheneaux avec un releve de 50cm</t>
  </si>
  <si>
    <t xml:space="preserve">Raccordement au réseau </t>
  </si>
  <si>
    <t>Lyre galvanisée complète de 20/27 y compris sa vanne d'arrêt et son robinet de puisage</t>
  </si>
  <si>
    <t>BÂTIMENT</t>
  </si>
  <si>
    <t>ELECTRICITE ET CLIMATISATION</t>
  </si>
  <si>
    <t>Fourniture et pose d'un ensemble de fourreautage et filerie encastré y compris coffret, boîtes de dérivation, boîtes d'encastrement, les amenées d'énergie au droit des interrupteurs, d'appareils d'éclairage, de prises de courant, de climatisation et ventilation  etc. compris toute sujétion pour la réalisation complète des installations électriques du bâtiment</t>
  </si>
  <si>
    <t>Fourniture et mise en place d'un circuit de terre (câblette en cuivre S= 29 mm²) en fond de fouille, et relié aux éléments conducteurs de courant</t>
  </si>
  <si>
    <t>Interrupteur simple allumage mosaïc de chez LEGRAND</t>
  </si>
  <si>
    <t>10.4</t>
  </si>
  <si>
    <t>Interrupteur simple allumage  étanche de chez LEGRAND</t>
  </si>
  <si>
    <t>10.5</t>
  </si>
  <si>
    <t>Interrupteur double allumage mosaïc de chez LEGRAND</t>
  </si>
  <si>
    <t>10.6</t>
  </si>
  <si>
    <t>Interrupteur  va et vient mosaïc de chez LEGRAND</t>
  </si>
  <si>
    <t>10.7</t>
  </si>
  <si>
    <t>Bouton poussoir mosaïc de chez LEGRAND</t>
  </si>
  <si>
    <t>10.8</t>
  </si>
  <si>
    <t xml:space="preserve">Prise de courant 2P+T type mosaïc de chez LEGRAND </t>
  </si>
  <si>
    <t>10.9</t>
  </si>
  <si>
    <t>Prise de courant 2P+T étanche type plexo de chez LEGRAND</t>
  </si>
  <si>
    <t>10.10</t>
  </si>
  <si>
    <t>Prise télévision mosaïc de chez Legrand</t>
  </si>
  <si>
    <t>10.11</t>
  </si>
  <si>
    <t>Applique murale décorative Etanche</t>
  </si>
  <si>
    <t>10.12</t>
  </si>
  <si>
    <t>Applique sanitaire</t>
  </si>
  <si>
    <t>10.13</t>
  </si>
  <si>
    <t>Spot lumineux de type led</t>
  </si>
  <si>
    <t>10.14</t>
  </si>
  <si>
    <t>Borne de jardin solaire</t>
  </si>
  <si>
    <t>10.15</t>
  </si>
  <si>
    <t>Ruban led</t>
  </si>
  <si>
    <t>10.16</t>
  </si>
  <si>
    <t>Suspension lumineuse design</t>
  </si>
  <si>
    <t>10.17</t>
  </si>
  <si>
    <t>Hotte aspirante y compris conduit, accessoires et toutes sujétions de pose</t>
  </si>
  <si>
    <t>10.18</t>
  </si>
  <si>
    <t>Extracteur d'air y compris conduit, accessoires et toutes sujétions de pose</t>
  </si>
  <si>
    <t>10.19</t>
  </si>
  <si>
    <t>Climatiseur split system de 3CV inverter y compris disait, liaisons frigorifique, liaisons électriques, évacuation des eaux de condensat, protection anti-vol de l'unité extérieur et toute sujétion</t>
  </si>
  <si>
    <t>10.20</t>
  </si>
  <si>
    <t>Climatiseur split system de 2CV inverter y compris disait, liaisons frigorifique, liaisons électriques, évacuation des eaux de condensat, protection anti-vol de l'unité extérieur et toute sujétion</t>
  </si>
  <si>
    <t>10.21</t>
  </si>
  <si>
    <t>Climatiseur split system de 1,5CV inverter y compris disait, liaisons frigorifique, liaisons électriques, évacuation des eaux de condensat, protection anti-vol de l'unité extérieur et toute sujétion</t>
  </si>
  <si>
    <t>10.22</t>
  </si>
  <si>
    <t>Climatiseur split system de 1CV inverter y compris disait, liaisons frigorifique, liaisons électriques, évacuation des eaux de condensat, protection anti-vol de l'unité extérieur et toute sujétion</t>
  </si>
  <si>
    <t>Fourniture et pose de 40 mètres de câble U1000R2V 3x6mm² dans des canalisations adaptées pour alimentation du Coffret électrique depuis le disjoncteur d'abonné, y compris lit de sable et agrillage avertisseur rouge et toutes sujétions</t>
  </si>
  <si>
    <t>Fourniture et pose d'armoire métallique électrique 36 modules encastré équipée y compris toutes sujétions</t>
  </si>
  <si>
    <t>Fourniture et pose Climatiseur split 1,5CV Inverter  y compris tuyauterie et dismatic 20 A , et support compresseur et toutes sujétions de pose</t>
  </si>
  <si>
    <t>Fourniture et pose de Brasseur d’air type plafonnier y compris variateur de vitesse  et toutes sujétions</t>
  </si>
  <si>
    <t>Fourniture et pose d'extincteur au dioxyde de carbone C02 de 2 kg</t>
  </si>
  <si>
    <t>CLÔTURE</t>
  </si>
  <si>
    <t>Préparation des supports des murs existants y compris corrections des défauts et pathologies (fissures, décollements, cloquages, gonflements) constatées avant raffraichissement de la peinture, dépose des menuiseries existantes et toutes sujétions</t>
  </si>
  <si>
    <t>Béton armé pour couronnement dosé à 350 kg/m3 de CPA 45 y compris coffrage, armatures et toutes sujétions</t>
  </si>
  <si>
    <t>Enduit extérieur taloché vertical sur mur, y compris sur enduits et éléments décoratifs</t>
  </si>
  <si>
    <t>MENUISERIE METALLIQUE</t>
  </si>
  <si>
    <t>Fourniture et pose d'un portillon métallique douple peau de 150x220cm y  compris traitement anti rouille, peinture glycérophtalique et toute sujétions de pose</t>
  </si>
  <si>
    <t>Fourniture et pose d'un portail métallique douple peau de 600x220cm à deux battants identiques y  compris traitement anti rouille, peinture glycérophtalique et toute sujétions de pose</t>
  </si>
  <si>
    <t>Réparation, mise en état et pose du portail et portillon déposé y compris toute sujétions</t>
  </si>
  <si>
    <t>PEINTURE</t>
  </si>
  <si>
    <t>Enduit plastique type tyrolien identique à l'existant sur enduit extérieur neuf</t>
  </si>
  <si>
    <t xml:space="preserve">Raffraichissment enduit tyrolien extérieur de la clôture existante y compris toutes sujétions </t>
  </si>
  <si>
    <t>Devis quantitatif et estimatif de VIP 03 Cabines (01 cabine de defecation + 01 cabine de PMR + 01 Douche) pour Hommes</t>
  </si>
  <si>
    <t>DESIGNATION</t>
  </si>
  <si>
    <t>UNITÉ</t>
  </si>
  <si>
    <t>QUANTITÉS</t>
  </si>
  <si>
    <t>PRIX UNITAIRE</t>
  </si>
  <si>
    <t>PRIX TOTAL</t>
  </si>
  <si>
    <t>I</t>
  </si>
  <si>
    <t>I/ TERRASSEMENT</t>
  </si>
  <si>
    <t>Décapage et nivellement 1m au pourtour de l'emprise</t>
  </si>
  <si>
    <t>m2</t>
  </si>
  <si>
    <t>Implantation</t>
  </si>
  <si>
    <t>Fouilles en puit pour fosses latrines et puisard</t>
  </si>
  <si>
    <t>m3</t>
  </si>
  <si>
    <t>Fouilles en rigole pour fondations de murs</t>
  </si>
  <si>
    <t>Remblai hydraulique bien compacté autour des fosses</t>
  </si>
  <si>
    <t xml:space="preserve">Remblai compacté sans apport latéritique sous dallage </t>
  </si>
  <si>
    <t>Nettoyage de chantier</t>
  </si>
  <si>
    <t>Sous total I</t>
  </si>
  <si>
    <t>II</t>
  </si>
  <si>
    <t>II/ INFRASTRUCTURE</t>
  </si>
  <si>
    <t>Béton de propreté dosé à 150 kg/m3 pour semelles de latrine épais=0,05m</t>
  </si>
  <si>
    <t>Béton armé dosé à 350 kg/m3 pour semelles filantes sous murs pour latrine (30cm x 15cm)</t>
  </si>
  <si>
    <t>Maçonnerie d'agglos pleins de 15x20x40 cm (fosse + soubassement) latrine + puisards + cabine</t>
  </si>
  <si>
    <t>Béton armé dosé à 350 kg/m3 pour poteaux (fosse)</t>
  </si>
  <si>
    <t>Béton armé dosé à 350 kg/m3 pour poutre de 15x30ht au dessus des briques pleines et sous les agglos creux y compris toutes sujetions</t>
  </si>
  <si>
    <t>Béton armé dosé à 350 kg/m3 pour dalle au dessus de la fosse d'épaisseur 10cm compris toutes sujetions</t>
  </si>
  <si>
    <t>Enduits lisse étanche sur murs intérieurs (fosse)</t>
  </si>
  <si>
    <t>Ensemble puisard (cailloux sauvage + tuyaux de vidange de diam. 110 et epaisseur 1,5cm) profondeur de 200cm y compris toutes sujetions</t>
  </si>
  <si>
    <t>Sous total II</t>
  </si>
  <si>
    <t>III</t>
  </si>
  <si>
    <t>III/ SUPERSTRUCTURE</t>
  </si>
  <si>
    <t>Béton armé dosé à 350 kg/m3 pour raidisseurs pour cabine</t>
  </si>
  <si>
    <t>Béton légèrement armé dosé à 300 kg/m3 pour dallage + chape + marche + rampe + bèche y compris toutes sujetions</t>
  </si>
  <si>
    <t>Béton armé dosé à 350 kg/m3 pour chainage et appui de mur d'intimidité de 15x10ht y compris toutes sujetions</t>
  </si>
  <si>
    <t>Maçonnerie d'agglos creux de 15x20x40cm Har=2,3m, Hav=2,5m ; Harpmr=2,3m et Havpmr=2,7m</t>
  </si>
  <si>
    <t>Maçonnerie de claustras d'aération type boite à lettre (80x60ht) équipé d'un grillage anti moutique y compris toutes sujétions</t>
  </si>
  <si>
    <t>Maçonnerie de claustras de ventilation y compris grillage +toutes sujétions</t>
  </si>
  <si>
    <t>U</t>
  </si>
  <si>
    <t>Enduits sur murs intérieurs et extérieurs des cabines</t>
  </si>
  <si>
    <t>Enduit tyrolien extérieurs y compris signalitiques</t>
  </si>
  <si>
    <t>Sous total III</t>
  </si>
  <si>
    <t>IV</t>
  </si>
  <si>
    <t>IV/ MENUISERIE MÉTALLIQUE ET BOIS</t>
  </si>
  <si>
    <t>Porte à châssis métallique un battant pleine 80 x 2,00 m compris anti-rouille, toutes sujétions (avec des boucles soudées sur les portes, et 2 cadenas)</t>
  </si>
  <si>
    <t>Porte à châssis métallique un battant pleine 90 x 2,00 m compris anti-rouille, toutes sujétions (avec des boucles soudées sur les portes, et 2 cadenas)</t>
  </si>
  <si>
    <t>Sous total IV</t>
  </si>
  <si>
    <t>V</t>
  </si>
  <si>
    <t>V/ CHARPENTE - COUVERTURE</t>
  </si>
  <si>
    <t>Fourniture et pose de charpente en tube rectangulaire lourd (1,5mm) de 40x80 y compris toutes sujétions</t>
  </si>
  <si>
    <t>Couverture en tôles prélaqué 35/100 y compris toutes sujétions</t>
  </si>
  <si>
    <t>Sous total V</t>
  </si>
  <si>
    <t>VI</t>
  </si>
  <si>
    <t>VI/ REVÊTEMENT ET ÉTANCHÉITÉ</t>
  </si>
  <si>
    <t>Relevé d'étanchéité au paxaluminium de 40</t>
  </si>
  <si>
    <t>Sous total VI</t>
  </si>
  <si>
    <t>VII</t>
  </si>
  <si>
    <t>VII/ PEINTURE</t>
  </si>
  <si>
    <t>Peinture a huile sur murs intérieur des cabines de couleur rouge, gris ou jaune</t>
  </si>
  <si>
    <t>Peinture glycéro sur menuiserie métallique (portes + garde corps) de couleur rouge,  gris ou jaune</t>
  </si>
  <si>
    <t>Sous total VII</t>
  </si>
  <si>
    <t>VIII</t>
  </si>
  <si>
    <t>VIII/ AMENAGEMENT CABINE PMR</t>
  </si>
  <si>
    <t>Fourniture et pose de siège PMR en béton armé moulé de hauteur 40cm y compris toutes sujétions</t>
  </si>
  <si>
    <t>Barre de soutien en tube rond lourd de 40 de hauteur 60cm fixé contre le sol et le mur (L=80cm)</t>
  </si>
  <si>
    <t>Barre de soutien en tube rond lourd de 40 fixé contre le mur (L=80cm)</t>
  </si>
  <si>
    <t>Garde corps en tube rond lourd de 40mm (Ht 80 cm du sol)</t>
  </si>
  <si>
    <t>Main courante en tube rond lourd de 40mm  (Ht 80 cm du sol)</t>
  </si>
  <si>
    <t>Sous total VIII</t>
  </si>
  <si>
    <t>IX</t>
  </si>
  <si>
    <t>IX/ Douche</t>
  </si>
  <si>
    <t>Ensemble de barre métallique en tube rond lourd de 40 pour acrochage des habits</t>
  </si>
  <si>
    <t>Fourniture et pose de carreaux sur sol de 30x30 y compris toutes sujetions</t>
  </si>
  <si>
    <t>Fourniture et pose de carreaux faiences de 15x25 sur murs a hauteur 2,00m y compris toutes sujetions</t>
  </si>
  <si>
    <t>Fourniture et pose de reservations de tuyauterie pour alimentation et evacuation y compris raccorment au reseau d'alimentation et d'évacuation et toutes sujétions</t>
  </si>
  <si>
    <t>Fourniture et pose de syphons et portes savon y compris toutes sujétions</t>
  </si>
  <si>
    <t>Réalisation d'un regard en agglos pleins de 15cm avec un couvercle en béton armé raccordé au réseau d'évacuation y compris toutes sujetions</t>
  </si>
  <si>
    <t>Sous total IX</t>
  </si>
  <si>
    <t>X</t>
  </si>
  <si>
    <t>X Dispositif de lave mains et amenagement</t>
  </si>
  <si>
    <t>Maconnerie en briques pleines pour support du reservoir d'eau de 20 l de dimensions 50x50 (hauteur 70cm) avec crépissage y compris toutes sujetions</t>
  </si>
  <si>
    <t>Fourniture et pose de reservoir en béton armé de 20l muni d'une fermeture metallique avec cadenas et d'un robinet de puisage</t>
  </si>
  <si>
    <t>Amenagement de l'aire de lavage de mains de 120x120 en cuvette de -5cm avec une chape lissée y compris toutes sujetions</t>
  </si>
  <si>
    <t>Fourniture et pose de reseau d'evacuation d'eau en PVC de 63mm y compris syphon de sol et toutes sujetions</t>
  </si>
  <si>
    <t>Ensemble realisation d'un puisard de diametre 80cm et profondeuir 120cm et remplir de moellons avec une dalle de couverture</t>
  </si>
  <si>
    <t>Fourniture et pose de pavés de luxe de 30x30 d'épaisseur 7cm sur une largeur de 120cm autour des latrines (reliant les cabines au dispositif de lavage de mains) y compris pose de bordure et toutes sujétions</t>
  </si>
  <si>
    <t>Ensemble de caligraphie pour les cabines pour PMR; GHM; dispositif de laves mains, Nom du projet, dessins sur murs, dessins de jeux sur pavé y compris toutes sujetions</t>
  </si>
  <si>
    <t xml:space="preserve">Fourniture de sceau a eau dur de 15l </t>
  </si>
  <si>
    <t>Fourniture d'un gobelet de 50cl</t>
  </si>
  <si>
    <t>Fourniture d'un bidon vide de 20 l</t>
  </si>
  <si>
    <t>Fourniture de boulloires</t>
  </si>
  <si>
    <t>Sous total X</t>
  </si>
  <si>
    <t>IX Urinoir</t>
  </si>
  <si>
    <t>Béton Cyclopéen dosé à 250 kg/m3 pour semelles filantes sous murs (30cm x 20cm)</t>
  </si>
  <si>
    <t>Maçonnerie d'agglos pleins de 15x20x40 cm</t>
  </si>
  <si>
    <t>Maçonnerie d'agglos Creux de 15x20x40 cm pour soubassement</t>
  </si>
  <si>
    <t>Crepissage sur murs</t>
  </si>
  <si>
    <t>Fourniture et pose de tuyauterie PVC de 63mm pour evacuation des urine dans la fosse y compris toutes sujétions</t>
  </si>
  <si>
    <t>Fourniture et pose de syphons y compris toutes sujétions</t>
  </si>
  <si>
    <t>Béton légèrement armé dosé a 300Kg/m3 pour dallage et rampe de 10cm d'épaisseur</t>
  </si>
  <si>
    <t>Total général HT</t>
  </si>
  <si>
    <t>Devis quantitatif et estimatif de VIP 03 Cabines (01 cabine de defecation + 01 cabine de PMR + 01 Douche) pour Femmes</t>
  </si>
  <si>
    <t>Total général Latrines externes HT</t>
  </si>
  <si>
    <t>Lot 2 : Travaux de réhabilitation / extension des locaux y compris la finition du mur de clôture existant et la construction d’une salle d’hébergement au profit de la Direction Provinciale de la Famille et de la Solidarité dans la région du Oubri/Ziniaré (ex-Plateau Central)</t>
  </si>
  <si>
    <t>Montant travaux réhabilitation/extension bâtiment principal HT</t>
  </si>
  <si>
    <t>Montant travaux de construction d'une salle d'hébergement HT</t>
  </si>
  <si>
    <t>Montant travaux de finition du mur de clôture HT</t>
  </si>
  <si>
    <t>Montant travaux de réalisation de latrines externes HT</t>
  </si>
  <si>
    <t>Montant total travaux lot 2 HT</t>
  </si>
  <si>
    <t>Montant TVA lot 2 (18%)</t>
  </si>
  <si>
    <t>Montant total travaux lot 2 TTC</t>
  </si>
  <si>
    <t>Désignations</t>
  </si>
  <si>
    <t>Nombres</t>
  </si>
  <si>
    <t>HA6</t>
  </si>
  <si>
    <t>HA8</t>
  </si>
  <si>
    <t>HA10</t>
  </si>
  <si>
    <t>HA12</t>
  </si>
  <si>
    <t>HA14</t>
  </si>
  <si>
    <t>HA16</t>
  </si>
  <si>
    <t>Se1</t>
  </si>
  <si>
    <t>Se2</t>
  </si>
  <si>
    <t>Se2A</t>
  </si>
  <si>
    <t>TOTAL</t>
  </si>
  <si>
    <t>DEVIS QUANTITATIF DES MATERIAUX</t>
  </si>
  <si>
    <t>BATIMENT</t>
  </si>
  <si>
    <t>NIVEAU</t>
  </si>
  <si>
    <t>PARTIE D'OUVRAGE</t>
  </si>
  <si>
    <t>BETON</t>
  </si>
  <si>
    <t>QUANTITE D'ACIER (Kg)</t>
  </si>
  <si>
    <t>CIMENT</t>
  </si>
  <si>
    <t>SABLE</t>
  </si>
  <si>
    <t>GRAVIER</t>
  </si>
  <si>
    <t>Tonnes</t>
  </si>
  <si>
    <t>ADMINISTRATION</t>
  </si>
  <si>
    <t>FONDATION</t>
  </si>
  <si>
    <t>Semelles isolées</t>
  </si>
  <si>
    <t>Longrines/Chainage bas</t>
  </si>
  <si>
    <t>Potelets</t>
  </si>
  <si>
    <t>Dallage</t>
  </si>
  <si>
    <t>TOTAL BRUT FONDATION</t>
  </si>
  <si>
    <t>TOTAL AVEC MARGE DE 10%</t>
  </si>
  <si>
    <t>PLANCHER HAUT RDC/ TOITURE</t>
  </si>
  <si>
    <t>Poteaux</t>
  </si>
  <si>
    <t xml:space="preserve">Chainages </t>
  </si>
  <si>
    <t xml:space="preserve">Poutres </t>
  </si>
  <si>
    <t>Dalle</t>
  </si>
  <si>
    <t>Acrotère/Appui de baie et tôle</t>
  </si>
  <si>
    <t>TOTAL PH RDC</t>
  </si>
  <si>
    <t>TOTAL ADMINISTRATION</t>
  </si>
  <si>
    <t>LOGEMENT A</t>
  </si>
  <si>
    <t>Longrines</t>
  </si>
  <si>
    <t>LOGEMENT B</t>
  </si>
  <si>
    <t>Chainahe</t>
  </si>
  <si>
    <t>LABORATOIRE</t>
  </si>
  <si>
    <t>TOTAL GENERAL</t>
  </si>
  <si>
    <t>TOTAL GENERAL AVEC MARGE DE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</si>
</sst>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 #,##0_-;_-* &quot;-&quot;_-;_-@_-"/>
    <numFmt numFmtId="165" formatCode="_-* #,##0.00\ _€_-;\-* #,##0.00\ _€_-;_-* &quot;-&quot;??\ _€_-;_-@_-"/>
    <numFmt numFmtId="166" formatCode="_-* #,##0\ _€_-;\-* #,##0\ _€_-;_-* &quot;-&quot;??\ _€_-;_-@_-"/>
    <numFmt numFmtId="167" formatCode="0.000"/>
    <numFmt numFmtId="168" formatCode="_-* #,##0.00\ [$€-40C]_-;\-* #,##0.00\ [$€-40C]_-;_-* &quot;-&quot;??\ [$€-40C]_-;_-@_-"/>
    <numFmt numFmtId="169" formatCode="0.0"/>
  </numFmts>
  <fonts count="71">
    <font>
      <sz val="10"/>
      <name val="Arial"/>
    </font>
    <font>
      <sz val="11"/>
      <color theme="1"/>
      <name val="Calibri"/>
      <family val="2"/>
      <scheme val="minor"/>
    </font>
    <font>
      <sz val="10"/>
      <name val="Arial"/>
      <family val="2"/>
    </font>
    <font>
      <b/>
      <sz val="10"/>
      <name val="Bookman Old Style"/>
      <family val="1"/>
    </font>
    <font>
      <sz val="10"/>
      <name val="Bookman Old Style"/>
      <family val="1"/>
    </font>
    <font>
      <b/>
      <sz val="11"/>
      <name val="Bookman Old Style"/>
      <family val="1"/>
    </font>
    <font>
      <b/>
      <sz val="10"/>
      <name val="Arial"/>
      <family val="2"/>
    </font>
    <font>
      <sz val="10"/>
      <name val="Arial"/>
      <family val="2"/>
    </font>
    <font>
      <sz val="10"/>
      <color indexed="8"/>
      <name val="Bookman Old Style"/>
      <family val="1"/>
    </font>
    <font>
      <sz val="10"/>
      <color indexed="10"/>
      <name val="Bookman Old Style"/>
      <family val="1"/>
    </font>
    <font>
      <b/>
      <sz val="10"/>
      <color indexed="10"/>
      <name val="Bookman Old Style"/>
      <family val="1"/>
    </font>
    <font>
      <b/>
      <sz val="10"/>
      <name val="Arial"/>
      <family val="2"/>
    </font>
    <font>
      <b/>
      <sz val="11"/>
      <name val="Arial"/>
      <family val="2"/>
    </font>
    <font>
      <sz val="10"/>
      <color theme="5"/>
      <name val="Bookman Old Style"/>
      <family val="1"/>
    </font>
    <font>
      <sz val="10"/>
      <color theme="5"/>
      <name val="Arial"/>
      <family val="2"/>
    </font>
    <font>
      <sz val="10"/>
      <color rgb="FFFF0000"/>
      <name val="Bookman Old Style"/>
      <family val="1"/>
    </font>
    <font>
      <sz val="10"/>
      <color rgb="FFFF0000"/>
      <name val="Arial"/>
      <family val="2"/>
    </font>
    <font>
      <b/>
      <sz val="10"/>
      <color rgb="FFFF0000"/>
      <name val="Arial"/>
      <family val="2"/>
    </font>
    <font>
      <b/>
      <sz val="11"/>
      <color rgb="FFFF0000"/>
      <name val="Arial"/>
      <family val="2"/>
    </font>
    <font>
      <sz val="10"/>
      <color rgb="FFFFC000"/>
      <name val="Arial"/>
      <family val="2"/>
    </font>
    <font>
      <b/>
      <u/>
      <sz val="26"/>
      <name val="Agency FB"/>
      <family val="2"/>
    </font>
    <font>
      <b/>
      <i/>
      <u/>
      <sz val="10"/>
      <name val="Arial"/>
      <family val="2"/>
    </font>
    <font>
      <b/>
      <sz val="12"/>
      <name val="Arial"/>
      <family val="2"/>
    </font>
    <font>
      <b/>
      <sz val="12"/>
      <color theme="1"/>
      <name val="Arial"/>
      <family val="2"/>
    </font>
    <font>
      <b/>
      <sz val="11"/>
      <color theme="1"/>
      <name val="Arial"/>
      <family val="2"/>
    </font>
    <font>
      <sz val="12"/>
      <name val="Arial"/>
      <family val="2"/>
    </font>
    <font>
      <b/>
      <i/>
      <sz val="12"/>
      <name val="Arial"/>
      <family val="2"/>
    </font>
    <font>
      <sz val="14"/>
      <name val="Cambria"/>
      <family val="1"/>
    </font>
    <font>
      <b/>
      <sz val="14"/>
      <name val="Cambria"/>
      <family val="1"/>
    </font>
    <font>
      <sz val="9"/>
      <color indexed="81"/>
      <name val="Tahoma"/>
      <family val="2"/>
    </font>
    <font>
      <b/>
      <sz val="9"/>
      <color indexed="81"/>
      <name val="Tahoma"/>
      <family val="2"/>
    </font>
    <font>
      <sz val="11"/>
      <name val="Arial"/>
      <family val="2"/>
    </font>
    <font>
      <sz val="11"/>
      <name val="Bookman Old Style"/>
      <family val="1"/>
    </font>
    <font>
      <b/>
      <sz val="10"/>
      <color rgb="FFFF0000"/>
      <name val="Bookman Old Style"/>
      <family val="1"/>
    </font>
    <font>
      <sz val="8"/>
      <name val="Arial"/>
      <family val="2"/>
    </font>
    <font>
      <i/>
      <sz val="8"/>
      <name val="Arial"/>
      <family val="2"/>
    </font>
    <font>
      <sz val="8"/>
      <color rgb="FFFF0000"/>
      <name val="Arial"/>
      <family val="2"/>
    </font>
    <font>
      <b/>
      <sz val="8"/>
      <name val="Arial"/>
      <family val="2"/>
    </font>
    <font>
      <i/>
      <sz val="10"/>
      <color theme="9" tint="-0.249977111117893"/>
      <name val="Arial"/>
      <family val="2"/>
    </font>
    <font>
      <b/>
      <sz val="12"/>
      <name val="Bookman Old Style"/>
      <family val="1"/>
    </font>
    <font>
      <sz val="8"/>
      <name val="Bookman Old Style"/>
      <family val="1"/>
    </font>
    <font>
      <sz val="12"/>
      <name val="Times New Roman"/>
      <family val="1"/>
    </font>
    <font>
      <b/>
      <sz val="8"/>
      <name val="Bookman Old Style"/>
      <family val="1"/>
    </font>
    <font>
      <sz val="9"/>
      <name val="Bookman Old Style"/>
      <family val="1"/>
    </font>
    <font>
      <sz val="11"/>
      <name val="Gill Sans MT"/>
      <family val="2"/>
    </font>
    <font>
      <i/>
      <sz val="10"/>
      <name val="Bookman Old Style"/>
      <family val="1"/>
    </font>
    <font>
      <vertAlign val="superscript"/>
      <sz val="10"/>
      <name val="Bookman Old Style"/>
      <family val="1"/>
    </font>
    <font>
      <i/>
      <sz val="10"/>
      <name val="Arial"/>
      <family val="2"/>
    </font>
    <font>
      <b/>
      <sz val="10"/>
      <color theme="1"/>
      <name val="Bookman Old Style"/>
      <family val="1"/>
    </font>
    <font>
      <sz val="10"/>
      <name val="Arial"/>
      <family val="2"/>
    </font>
    <font>
      <b/>
      <sz val="11"/>
      <color theme="1"/>
      <name val="Calibri"/>
      <family val="2"/>
      <scheme val="minor"/>
    </font>
    <font>
      <b/>
      <sz val="14"/>
      <color theme="1"/>
      <name val="Calibri"/>
      <family val="2"/>
      <scheme val="minor"/>
    </font>
    <font>
      <b/>
      <sz val="12"/>
      <color theme="0"/>
      <name val="Calibri"/>
      <family val="2"/>
      <scheme val="minor"/>
    </font>
    <font>
      <sz val="14"/>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b/>
      <i/>
      <sz val="11"/>
      <color theme="1"/>
      <name val="Calibri"/>
      <family val="2"/>
      <scheme val="minor"/>
    </font>
    <font>
      <b/>
      <i/>
      <sz val="10"/>
      <color theme="1"/>
      <name val="Calibri"/>
      <family val="2"/>
      <scheme val="minor"/>
    </font>
    <font>
      <sz val="10"/>
      <name val="Calibri"/>
      <family val="2"/>
      <scheme val="minor"/>
    </font>
    <font>
      <b/>
      <sz val="10"/>
      <name val="Calibri"/>
      <family val="2"/>
      <scheme val="minor"/>
    </font>
    <font>
      <i/>
      <sz val="11"/>
      <color theme="1"/>
      <name val="Calibri"/>
      <family val="2"/>
      <scheme val="minor"/>
    </font>
    <font>
      <b/>
      <sz val="14"/>
      <name val="Bookman Old Style"/>
      <family val="1"/>
    </font>
    <font>
      <b/>
      <sz val="16"/>
      <name val="Bookman Old Style"/>
      <family val="1"/>
    </font>
    <font>
      <sz val="10"/>
      <color rgb="FF000000"/>
      <name val="Bookman Old Style"/>
      <family val="1"/>
    </font>
    <font>
      <sz val="8"/>
      <color rgb="FF000000"/>
      <name val="Arial"/>
      <family val="2"/>
    </font>
    <font>
      <sz val="10"/>
      <color rgb="FF000000"/>
      <name val="Arial"/>
      <family val="2"/>
    </font>
    <font>
      <sz val="9"/>
      <color rgb="FF000000"/>
      <name val="Bookman Old Style"/>
      <family val="1"/>
    </font>
    <font>
      <b/>
      <sz val="8"/>
      <color rgb="FF000000"/>
      <name val="Arial"/>
      <family val="2"/>
    </font>
    <font>
      <b/>
      <sz val="10"/>
      <color rgb="FF000000"/>
      <name val="Arial"/>
      <family val="2"/>
    </font>
    <font>
      <sz val="8"/>
      <color rgb="FF000000"/>
      <name val="Bookman Old Style"/>
      <family val="1"/>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rgb="FFFF0000"/>
        <bgColor indexed="64"/>
      </patternFill>
    </fill>
  </fills>
  <borders count="73">
    <border>
      <left/>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style="thin">
        <color indexed="64"/>
      </right>
      <top/>
      <bottom/>
      <diagonal/>
    </border>
    <border>
      <left style="double">
        <color indexed="64"/>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double">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uble">
        <color indexed="64"/>
      </left>
      <right style="double">
        <color indexed="64"/>
      </right>
      <top/>
      <bottom style="thin">
        <color indexed="64"/>
      </bottom>
      <diagonal/>
    </border>
    <border>
      <left style="double">
        <color indexed="64"/>
      </left>
      <right/>
      <top/>
      <bottom/>
      <diagonal/>
    </border>
    <border>
      <left style="double">
        <color indexed="64"/>
      </left>
      <right style="thin">
        <color indexed="64"/>
      </right>
      <top/>
      <bottom/>
      <diagonal/>
    </border>
    <border>
      <left style="double">
        <color indexed="64"/>
      </left>
      <right/>
      <top/>
      <bottom style="double">
        <color indexed="64"/>
      </bottom>
      <diagonal/>
    </border>
    <border>
      <left style="medium">
        <color indexed="64"/>
      </left>
      <right style="thin">
        <color indexed="64"/>
      </right>
      <top/>
      <bottom style="double">
        <color auto="1"/>
      </bottom>
      <diagonal/>
    </border>
    <border>
      <left style="thin">
        <color indexed="64"/>
      </left>
      <right style="medium">
        <color indexed="64"/>
      </right>
      <top/>
      <bottom style="double">
        <color auto="1"/>
      </bottom>
      <diagonal/>
    </border>
    <border>
      <left style="thin">
        <color auto="1"/>
      </left>
      <right style="thin">
        <color auto="1"/>
      </right>
      <top/>
      <bottom style="double">
        <color auto="1"/>
      </bottom>
      <diagonal/>
    </border>
    <border>
      <left/>
      <right style="thin">
        <color auto="1"/>
      </right>
      <top/>
      <bottom style="double">
        <color auto="1"/>
      </bottom>
      <diagonal/>
    </border>
    <border>
      <left style="thin">
        <color auto="1"/>
      </left>
      <right style="double">
        <color auto="1"/>
      </right>
      <top/>
      <bottom style="double">
        <color auto="1"/>
      </bottom>
      <diagonal/>
    </border>
    <border>
      <left style="medium">
        <color indexed="64"/>
      </left>
      <right style="thin">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bottom style="hair">
        <color indexed="64"/>
      </bottom>
      <diagonal/>
    </border>
    <border>
      <left style="double">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double">
        <color indexed="64"/>
      </right>
      <top style="thick">
        <color indexed="64"/>
      </top>
      <bottom style="thick">
        <color indexed="64"/>
      </bottom>
      <diagonal/>
    </border>
    <border>
      <left style="double">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double">
        <color indexed="64"/>
      </right>
      <top style="thick">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165" fontId="2" fillId="0" borderId="0" applyFont="0" applyFill="0" applyBorder="0" applyAlignment="0" applyProtection="0"/>
    <xf numFmtId="0" fontId="2" fillId="0" borderId="0"/>
    <xf numFmtId="0" fontId="2" fillId="0" borderId="0"/>
    <xf numFmtId="0" fontId="1" fillId="0" borderId="0"/>
    <xf numFmtId="165" fontId="1" fillId="0" borderId="0" applyFont="0" applyFill="0" applyBorder="0" applyAlignment="0" applyProtection="0"/>
    <xf numFmtId="165" fontId="2" fillId="0" borderId="0" applyFont="0" applyFill="0" applyBorder="0" applyAlignment="0" applyProtection="0"/>
    <xf numFmtId="164" fontId="49" fillId="0" borderId="0" applyFont="0" applyFill="0" applyBorder="0" applyAlignment="0" applyProtection="0"/>
  </cellStyleXfs>
  <cellXfs count="479">
    <xf numFmtId="0" fontId="0" fillId="0" borderId="0" xfId="0"/>
    <xf numFmtId="3" fontId="3" fillId="0" borderId="1"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4" fontId="3" fillId="0" borderId="5" xfId="0" applyNumberFormat="1" applyFont="1" applyBorder="1" applyAlignment="1">
      <alignment horizontal="left" vertical="center" wrapText="1"/>
    </xf>
    <xf numFmtId="4" fontId="3" fillId="0" borderId="5" xfId="0" applyNumberFormat="1" applyFont="1" applyBorder="1" applyAlignment="1">
      <alignment horizontal="center" vertical="center" wrapText="1"/>
    </xf>
    <xf numFmtId="3" fontId="3" fillId="0" borderId="6" xfId="0" applyNumberFormat="1" applyFont="1" applyBorder="1" applyAlignment="1">
      <alignment horizontal="right" vertical="center" wrapText="1"/>
    </xf>
    <xf numFmtId="4" fontId="4" fillId="0" borderId="5" xfId="0" applyNumberFormat="1" applyFont="1" applyBorder="1" applyAlignment="1">
      <alignment horizontal="center" vertical="center"/>
    </xf>
    <xf numFmtId="4" fontId="3" fillId="0" borderId="5" xfId="0" applyNumberFormat="1" applyFont="1" applyBorder="1" applyAlignment="1">
      <alignment horizontal="center" vertical="center"/>
    </xf>
    <xf numFmtId="3" fontId="3" fillId="0" borderId="5" xfId="0" applyNumberFormat="1" applyFont="1" applyBorder="1" applyAlignment="1">
      <alignment horizontal="right" vertical="center"/>
    </xf>
    <xf numFmtId="4" fontId="3" fillId="0" borderId="5" xfId="0" applyNumberFormat="1" applyFont="1" applyBorder="1" applyAlignment="1">
      <alignment vertical="center" wrapText="1"/>
    </xf>
    <xf numFmtId="3" fontId="4" fillId="0" borderId="5" xfId="0" applyNumberFormat="1" applyFont="1" applyBorder="1" applyAlignment="1">
      <alignment horizontal="right" vertical="center"/>
    </xf>
    <xf numFmtId="4" fontId="4" fillId="0" borderId="5" xfId="0" applyNumberFormat="1" applyFont="1" applyBorder="1" applyAlignment="1">
      <alignment vertical="center" wrapText="1"/>
    </xf>
    <xf numFmtId="3" fontId="4" fillId="0" borderId="6" xfId="0" applyNumberFormat="1" applyFont="1" applyBorder="1" applyAlignment="1">
      <alignment horizontal="right" vertical="center"/>
    </xf>
    <xf numFmtId="3" fontId="4" fillId="0" borderId="4" xfId="0" applyNumberFormat="1" applyFont="1" applyBorder="1" applyAlignment="1">
      <alignment horizontal="center" vertical="top" wrapText="1"/>
    </xf>
    <xf numFmtId="0" fontId="6" fillId="0" borderId="0" xfId="0" applyFont="1"/>
    <xf numFmtId="0" fontId="7" fillId="0" borderId="0" xfId="0" applyFont="1"/>
    <xf numFmtId="3" fontId="4" fillId="0" borderId="5" xfId="0" applyNumberFormat="1" applyFont="1" applyBorder="1" applyAlignment="1">
      <alignment horizontal="right" vertical="center" wrapText="1"/>
    </xf>
    <xf numFmtId="3" fontId="3" fillId="2" borderId="9" xfId="0" applyNumberFormat="1" applyFont="1" applyFill="1" applyBorder="1" applyAlignment="1">
      <alignment horizontal="center" vertical="center" wrapText="1"/>
    </xf>
    <xf numFmtId="4" fontId="5" fillId="2" borderId="10" xfId="0" applyNumberFormat="1" applyFont="1" applyFill="1" applyBorder="1" applyAlignment="1">
      <alignment horizontal="center" vertical="center" wrapText="1"/>
    </xf>
    <xf numFmtId="4" fontId="3" fillId="2" borderId="10" xfId="0" applyNumberFormat="1" applyFont="1" applyFill="1" applyBorder="1" applyAlignment="1">
      <alignment horizontal="center" vertical="center" wrapText="1"/>
    </xf>
    <xf numFmtId="3" fontId="4" fillId="2" borderId="10" xfId="0" applyNumberFormat="1" applyFont="1" applyFill="1" applyBorder="1" applyAlignment="1">
      <alignment horizontal="right" vertical="center" wrapText="1"/>
    </xf>
    <xf numFmtId="4" fontId="3" fillId="2" borderId="11" xfId="0" applyNumberFormat="1" applyFont="1" applyFill="1" applyBorder="1" applyAlignment="1">
      <alignment horizontal="center" vertical="center" wrapText="1"/>
    </xf>
    <xf numFmtId="0" fontId="2" fillId="0" borderId="0" xfId="0" applyFont="1"/>
    <xf numFmtId="3" fontId="3" fillId="3" borderId="4" xfId="0" applyNumberFormat="1" applyFont="1" applyFill="1" applyBorder="1" applyAlignment="1">
      <alignment horizontal="center" vertical="center" wrapText="1"/>
    </xf>
    <xf numFmtId="4" fontId="3" fillId="3" borderId="5" xfId="0" applyNumberFormat="1" applyFont="1" applyFill="1" applyBorder="1" applyAlignment="1">
      <alignment horizontal="center" vertical="center"/>
    </xf>
    <xf numFmtId="3" fontId="3" fillId="3" borderId="5" xfId="0" applyNumberFormat="1" applyFont="1" applyFill="1" applyBorder="1" applyAlignment="1">
      <alignment horizontal="right" vertical="center"/>
    </xf>
    <xf numFmtId="4" fontId="3" fillId="3" borderId="5" xfId="0" applyNumberFormat="1" applyFont="1" applyFill="1" applyBorder="1" applyAlignment="1">
      <alignment horizontal="center" vertical="center" wrapText="1"/>
    </xf>
    <xf numFmtId="3" fontId="4" fillId="0" borderId="0" xfId="0" applyNumberFormat="1" applyFont="1" applyAlignment="1">
      <alignment horizontal="center" vertical="center" wrapText="1"/>
    </xf>
    <xf numFmtId="4" fontId="4" fillId="0" borderId="0" xfId="0" applyNumberFormat="1" applyFont="1" applyAlignment="1">
      <alignment vertical="center" wrapText="1"/>
    </xf>
    <xf numFmtId="4" fontId="4" fillId="0" borderId="0" xfId="0" applyNumberFormat="1" applyFont="1" applyAlignment="1">
      <alignment horizontal="center" vertical="center"/>
    </xf>
    <xf numFmtId="3" fontId="4" fillId="0" borderId="0" xfId="0" applyNumberFormat="1" applyFont="1" applyAlignment="1">
      <alignment horizontal="right" vertical="center"/>
    </xf>
    <xf numFmtId="3" fontId="3" fillId="0" borderId="0" xfId="0" applyNumberFormat="1" applyFont="1" applyAlignment="1">
      <alignment horizontal="center" vertical="center" wrapText="1"/>
    </xf>
    <xf numFmtId="4" fontId="3" fillId="0" borderId="0" xfId="0" applyNumberFormat="1" applyFont="1" applyAlignment="1">
      <alignment vertical="center" wrapText="1"/>
    </xf>
    <xf numFmtId="4" fontId="3" fillId="0" borderId="0" xfId="0" applyNumberFormat="1" applyFont="1" applyAlignment="1">
      <alignment horizontal="center" vertical="center"/>
    </xf>
    <xf numFmtId="3" fontId="3" fillId="0" borderId="0" xfId="0" applyNumberFormat="1" applyFont="1" applyAlignment="1">
      <alignment horizontal="right" vertical="center"/>
    </xf>
    <xf numFmtId="3" fontId="8" fillId="0" borderId="0" xfId="0" applyNumberFormat="1" applyFont="1" applyAlignment="1">
      <alignment horizontal="right" vertical="center"/>
    </xf>
    <xf numFmtId="3" fontId="9" fillId="0" borderId="0" xfId="0" applyNumberFormat="1" applyFont="1" applyAlignment="1">
      <alignment horizontal="center" vertical="center" wrapText="1"/>
    </xf>
    <xf numFmtId="4" fontId="9" fillId="0" borderId="0" xfId="0" applyNumberFormat="1" applyFont="1" applyAlignment="1">
      <alignment horizontal="center" vertical="center"/>
    </xf>
    <xf numFmtId="3" fontId="9" fillId="0" borderId="0" xfId="0" applyNumberFormat="1" applyFont="1" applyAlignment="1">
      <alignment horizontal="right" vertical="center"/>
    </xf>
    <xf numFmtId="4" fontId="8" fillId="0" borderId="0" xfId="0" applyNumberFormat="1" applyFont="1" applyAlignment="1">
      <alignment vertical="center" wrapText="1"/>
    </xf>
    <xf numFmtId="4" fontId="8" fillId="0" borderId="0" xfId="0" applyNumberFormat="1" applyFont="1" applyAlignment="1">
      <alignment horizontal="center" vertical="center"/>
    </xf>
    <xf numFmtId="0" fontId="4" fillId="0" borderId="0" xfId="0" applyFont="1" applyAlignment="1">
      <alignment wrapText="1"/>
    </xf>
    <xf numFmtId="4" fontId="9" fillId="0" borderId="0" xfId="0" applyNumberFormat="1" applyFont="1" applyAlignment="1">
      <alignment vertical="center" wrapText="1"/>
    </xf>
    <xf numFmtId="3" fontId="10" fillId="0" borderId="0" xfId="0" applyNumberFormat="1" applyFont="1" applyAlignment="1">
      <alignment horizontal="right" vertical="center"/>
    </xf>
    <xf numFmtId="3" fontId="3" fillId="3" borderId="5" xfId="0" applyNumberFormat="1" applyFont="1" applyFill="1" applyBorder="1" applyAlignment="1">
      <alignment horizontal="right" vertical="center" wrapText="1"/>
    </xf>
    <xf numFmtId="0" fontId="11" fillId="0" borderId="0" xfId="0" applyFont="1"/>
    <xf numFmtId="3" fontId="3" fillId="3" borderId="4" xfId="0" applyNumberFormat="1" applyFont="1" applyFill="1" applyBorder="1" applyAlignment="1">
      <alignment horizontal="center" vertical="top" wrapText="1"/>
    </xf>
    <xf numFmtId="0" fontId="12" fillId="0" borderId="0" xfId="0" applyFont="1"/>
    <xf numFmtId="4" fontId="3" fillId="0" borderId="8" xfId="0" applyNumberFormat="1" applyFont="1" applyBorder="1" applyAlignment="1">
      <alignment vertical="center" wrapText="1"/>
    </xf>
    <xf numFmtId="0" fontId="14" fillId="0" borderId="0" xfId="0" applyFont="1"/>
    <xf numFmtId="4" fontId="13" fillId="0" borderId="0" xfId="0" applyNumberFormat="1" applyFont="1" applyAlignment="1">
      <alignment horizontal="center" vertical="center"/>
    </xf>
    <xf numFmtId="2" fontId="14" fillId="0" borderId="0" xfId="0" applyNumberFormat="1" applyFont="1" applyAlignment="1">
      <alignment horizontal="center" wrapText="1"/>
    </xf>
    <xf numFmtId="4" fontId="0" fillId="0" borderId="0" xfId="0" applyNumberFormat="1"/>
    <xf numFmtId="4" fontId="15" fillId="0" borderId="5" xfId="0" applyNumberFormat="1" applyFont="1" applyBorder="1" applyAlignment="1">
      <alignment horizontal="center" vertical="center"/>
    </xf>
    <xf numFmtId="3" fontId="3" fillId="0" borderId="4" xfId="0" applyNumberFormat="1" applyFont="1" applyBorder="1" applyAlignment="1">
      <alignment horizontal="center" vertical="top" wrapText="1"/>
    </xf>
    <xf numFmtId="3" fontId="4" fillId="0" borderId="4" xfId="0" applyNumberFormat="1" applyFont="1" applyBorder="1" applyAlignment="1">
      <alignment horizontal="center" vertical="center" wrapText="1"/>
    </xf>
    <xf numFmtId="3" fontId="4" fillId="0" borderId="8" xfId="0" applyNumberFormat="1" applyFont="1" applyBorder="1" applyAlignment="1">
      <alignment horizontal="right" vertical="center"/>
    </xf>
    <xf numFmtId="4" fontId="4" fillId="0" borderId="8" xfId="0" applyNumberFormat="1" applyFont="1" applyBorder="1" applyAlignment="1">
      <alignment vertical="center" wrapText="1"/>
    </xf>
    <xf numFmtId="4" fontId="4" fillId="0" borderId="8" xfId="0" applyNumberFormat="1" applyFont="1" applyBorder="1" applyAlignment="1">
      <alignment horizontal="center" vertical="center"/>
    </xf>
    <xf numFmtId="0" fontId="16" fillId="0" borderId="0" xfId="0" applyFont="1"/>
    <xf numFmtId="0" fontId="17" fillId="0" borderId="0" xfId="0" applyFont="1"/>
    <xf numFmtId="0" fontId="18" fillId="0" borderId="0" xfId="0" applyFont="1"/>
    <xf numFmtId="4" fontId="16" fillId="0" borderId="0" xfId="0" applyNumberFormat="1" applyFont="1"/>
    <xf numFmtId="3" fontId="4" fillId="5" borderId="4" xfId="0" applyNumberFormat="1" applyFont="1" applyFill="1" applyBorder="1" applyAlignment="1">
      <alignment horizontal="center" vertical="center" wrapText="1"/>
    </xf>
    <xf numFmtId="4" fontId="3" fillId="5" borderId="5" xfId="0" applyNumberFormat="1" applyFont="1" applyFill="1" applyBorder="1" applyAlignment="1">
      <alignment vertical="center" wrapText="1"/>
    </xf>
    <xf numFmtId="4" fontId="3" fillId="5" borderId="5" xfId="0" applyNumberFormat="1" applyFont="1" applyFill="1" applyBorder="1" applyAlignment="1">
      <alignment horizontal="center" vertical="center"/>
    </xf>
    <xf numFmtId="3" fontId="3" fillId="5" borderId="5" xfId="0" applyNumberFormat="1" applyFont="1" applyFill="1" applyBorder="1" applyAlignment="1">
      <alignment horizontal="right" vertical="center"/>
    </xf>
    <xf numFmtId="3" fontId="3" fillId="5" borderId="6" xfId="0" applyNumberFormat="1" applyFont="1" applyFill="1" applyBorder="1" applyAlignment="1">
      <alignment horizontal="right" vertical="center"/>
    </xf>
    <xf numFmtId="3" fontId="3" fillId="5" borderId="4" xfId="0" applyNumberFormat="1" applyFont="1" applyFill="1" applyBorder="1" applyAlignment="1">
      <alignment horizontal="center" vertical="center" wrapText="1"/>
    </xf>
    <xf numFmtId="4" fontId="4" fillId="0" borderId="5" xfId="0" applyNumberFormat="1" applyFont="1" applyBorder="1" applyAlignment="1">
      <alignment horizontal="center" vertical="center" wrapText="1"/>
    </xf>
    <xf numFmtId="4" fontId="4" fillId="0" borderId="6" xfId="0" applyNumberFormat="1" applyFont="1" applyBorder="1" applyAlignment="1">
      <alignment horizontal="right" vertical="center"/>
    </xf>
    <xf numFmtId="3" fontId="3" fillId="6" borderId="4" xfId="0" applyNumberFormat="1" applyFont="1" applyFill="1" applyBorder="1" applyAlignment="1">
      <alignment horizontal="center" vertical="top" wrapText="1"/>
    </xf>
    <xf numFmtId="4" fontId="3" fillId="6" borderId="5" xfId="0" applyNumberFormat="1" applyFont="1" applyFill="1" applyBorder="1" applyAlignment="1">
      <alignment horizontal="center" vertical="center"/>
    </xf>
    <xf numFmtId="3" fontId="3" fillId="6" borderId="5" xfId="0" applyNumberFormat="1" applyFont="1" applyFill="1" applyBorder="1" applyAlignment="1">
      <alignment horizontal="right" vertical="center"/>
    </xf>
    <xf numFmtId="3" fontId="15" fillId="0" borderId="5" xfId="0" applyNumberFormat="1" applyFont="1" applyBorder="1" applyAlignment="1">
      <alignment horizontal="right" vertical="center"/>
    </xf>
    <xf numFmtId="0" fontId="19" fillId="0" borderId="0" xfId="0" applyFont="1"/>
    <xf numFmtId="0" fontId="2" fillId="0" borderId="0" xfId="0" applyFont="1" applyAlignment="1">
      <alignment horizontal="right"/>
    </xf>
    <xf numFmtId="3" fontId="4" fillId="0" borderId="7" xfId="0" applyNumberFormat="1" applyFont="1" applyBorder="1" applyAlignment="1">
      <alignment horizontal="center" vertical="top" wrapText="1"/>
    </xf>
    <xf numFmtId="4" fontId="3" fillId="0" borderId="15" xfId="0" applyNumberFormat="1" applyFont="1" applyBorder="1" applyAlignment="1">
      <alignment vertical="center" wrapText="1"/>
    </xf>
    <xf numFmtId="0" fontId="0" fillId="0" borderId="0" xfId="0" applyAlignment="1">
      <alignment vertical="center"/>
    </xf>
    <xf numFmtId="4" fontId="3" fillId="6" borderId="5" xfId="0" applyNumberFormat="1" applyFont="1" applyFill="1" applyBorder="1" applyAlignment="1">
      <alignment horizontal="right" vertical="center" wrapText="1"/>
    </xf>
    <xf numFmtId="4" fontId="3" fillId="3" borderId="5" xfId="0" applyNumberFormat="1" applyFont="1" applyFill="1" applyBorder="1" applyAlignment="1">
      <alignment horizontal="right" vertical="center" wrapText="1"/>
    </xf>
    <xf numFmtId="4" fontId="3" fillId="5" borderId="5" xfId="0" applyNumberFormat="1" applyFont="1" applyFill="1" applyBorder="1" applyAlignment="1">
      <alignment horizontal="right" vertical="center" wrapText="1"/>
    </xf>
    <xf numFmtId="4" fontId="4" fillId="5" borderId="5" xfId="0" applyNumberFormat="1" applyFont="1" applyFill="1" applyBorder="1" applyAlignment="1">
      <alignment horizontal="center" vertical="center"/>
    </xf>
    <xf numFmtId="3" fontId="4" fillId="0" borderId="6" xfId="0" applyNumberFormat="1" applyFont="1" applyBorder="1" applyAlignment="1">
      <alignment horizontal="right" vertical="center" wrapText="1"/>
    </xf>
    <xf numFmtId="4" fontId="4" fillId="0" borderId="12" xfId="0" applyNumberFormat="1" applyFont="1" applyBorder="1" applyAlignment="1">
      <alignment horizontal="center" vertical="center"/>
    </xf>
    <xf numFmtId="3" fontId="4" fillId="0" borderId="5" xfId="0" applyNumberFormat="1" applyFont="1" applyBorder="1" applyAlignment="1">
      <alignment horizontal="center" vertical="center"/>
    </xf>
    <xf numFmtId="0" fontId="4" fillId="0" borderId="5" xfId="0" applyFont="1" applyBorder="1" applyAlignment="1">
      <alignment vertical="center" wrapText="1"/>
    </xf>
    <xf numFmtId="0" fontId="4" fillId="0" borderId="5" xfId="0" applyFont="1" applyBorder="1" applyAlignment="1">
      <alignment horizontal="left" vertical="center" wrapText="1"/>
    </xf>
    <xf numFmtId="0" fontId="6" fillId="0" borderId="0" xfId="0" applyFont="1" applyAlignment="1">
      <alignment horizontal="center"/>
    </xf>
    <xf numFmtId="0" fontId="0" fillId="0" borderId="0" xfId="0" applyAlignment="1">
      <alignment horizontal="center"/>
    </xf>
    <xf numFmtId="0" fontId="22" fillId="0" borderId="21" xfId="0" applyFont="1" applyBorder="1" applyAlignment="1">
      <alignment horizontal="center" vertical="center"/>
    </xf>
    <xf numFmtId="0" fontId="22" fillId="0" borderId="17" xfId="0" applyFont="1" applyBorder="1" applyAlignment="1">
      <alignment horizontal="center" vertical="center"/>
    </xf>
    <xf numFmtId="0" fontId="23" fillId="0" borderId="16" xfId="0" applyFont="1" applyBorder="1" applyAlignment="1">
      <alignment horizontal="center" vertical="center"/>
    </xf>
    <xf numFmtId="0" fontId="23" fillId="0" borderId="18"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xf>
    <xf numFmtId="0" fontId="22" fillId="0" borderId="27" xfId="0" applyFont="1" applyBorder="1" applyAlignment="1">
      <alignment horizontal="center"/>
    </xf>
    <xf numFmtId="0" fontId="22" fillId="0" borderId="27" xfId="0" applyFont="1" applyBorder="1" applyAlignment="1">
      <alignment horizontal="center" vertical="center" wrapText="1"/>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27" xfId="0" applyFont="1" applyBorder="1" applyAlignment="1">
      <alignment horizontal="center" vertical="center"/>
    </xf>
    <xf numFmtId="0" fontId="22" fillId="0" borderId="30" xfId="0" applyFont="1" applyBorder="1" applyAlignment="1">
      <alignment horizontal="center" vertical="center"/>
    </xf>
    <xf numFmtId="0" fontId="25" fillId="0" borderId="33" xfId="0" applyFont="1" applyBorder="1" applyAlignment="1">
      <alignment horizontal="left"/>
    </xf>
    <xf numFmtId="2" fontId="25" fillId="0" borderId="34" xfId="0" applyNumberFormat="1" applyFont="1" applyBorder="1" applyAlignment="1">
      <alignment horizontal="center"/>
    </xf>
    <xf numFmtId="0" fontId="25" fillId="0" borderId="35" xfId="0" applyFont="1" applyBorder="1" applyAlignment="1">
      <alignment horizontal="center"/>
    </xf>
    <xf numFmtId="0" fontId="25" fillId="0" borderId="36" xfId="0" applyFont="1" applyBorder="1" applyAlignment="1">
      <alignment horizontal="center"/>
    </xf>
    <xf numFmtId="0" fontId="25" fillId="0" borderId="37" xfId="0" applyFont="1" applyBorder="1" applyAlignment="1">
      <alignment horizontal="center"/>
    </xf>
    <xf numFmtId="0" fontId="0" fillId="0" borderId="12" xfId="0" applyBorder="1" applyAlignment="1">
      <alignment horizontal="center"/>
    </xf>
    <xf numFmtId="0" fontId="0" fillId="0" borderId="38" xfId="0" applyBorder="1" applyAlignment="1">
      <alignment horizontal="center"/>
    </xf>
    <xf numFmtId="0" fontId="25" fillId="0" borderId="41" xfId="0" applyFont="1" applyBorder="1" applyAlignment="1">
      <alignment horizontal="left"/>
    </xf>
    <xf numFmtId="2" fontId="25" fillId="0" borderId="42" xfId="0" applyNumberFormat="1" applyFont="1" applyBorder="1" applyAlignment="1">
      <alignment horizontal="center"/>
    </xf>
    <xf numFmtId="2" fontId="25" fillId="0" borderId="41" xfId="0" applyNumberFormat="1" applyFont="1" applyBorder="1" applyAlignment="1">
      <alignment horizontal="center"/>
    </xf>
    <xf numFmtId="2" fontId="25" fillId="0" borderId="5" xfId="0" applyNumberFormat="1" applyFont="1" applyBorder="1" applyAlignment="1">
      <alignment horizontal="center"/>
    </xf>
    <xf numFmtId="0" fontId="25" fillId="0" borderId="5" xfId="0" applyFont="1" applyBorder="1" applyAlignment="1">
      <alignment horizontal="center" vertical="center"/>
    </xf>
    <xf numFmtId="2" fontId="25" fillId="0" borderId="37" xfId="0" applyNumberFormat="1" applyFont="1" applyBorder="1" applyAlignment="1">
      <alignment horizontal="center"/>
    </xf>
    <xf numFmtId="0" fontId="25" fillId="0" borderId="42" xfId="0" applyFont="1" applyBorder="1" applyAlignment="1">
      <alignment horizontal="center"/>
    </xf>
    <xf numFmtId="0" fontId="25" fillId="0" borderId="5" xfId="0" applyFont="1" applyBorder="1" applyAlignment="1">
      <alignment horizontal="center"/>
    </xf>
    <xf numFmtId="2" fontId="25" fillId="0" borderId="5" xfId="0" applyNumberFormat="1" applyFont="1" applyBorder="1" applyAlignment="1">
      <alignment horizontal="center" vertical="center"/>
    </xf>
    <xf numFmtId="0" fontId="6" fillId="0" borderId="37" xfId="0" applyFont="1" applyBorder="1" applyAlignment="1">
      <alignment horizontal="center" vertical="center"/>
    </xf>
    <xf numFmtId="0" fontId="26" fillId="0" borderId="24" xfId="0" applyFont="1" applyBorder="1" applyAlignment="1">
      <alignment horizontal="left" vertical="center"/>
    </xf>
    <xf numFmtId="2" fontId="26" fillId="0" borderId="25" xfId="0" applyNumberFormat="1" applyFont="1" applyBorder="1" applyAlignment="1">
      <alignment horizontal="center" vertical="center"/>
    </xf>
    <xf numFmtId="2" fontId="26" fillId="0" borderId="24" xfId="0" applyNumberFormat="1" applyFont="1" applyBorder="1" applyAlignment="1">
      <alignment horizontal="center" vertical="center"/>
    </xf>
    <xf numFmtId="2" fontId="26" fillId="0" borderId="43" xfId="0" applyNumberFormat="1" applyFont="1" applyBorder="1" applyAlignment="1">
      <alignment horizontal="center" vertical="center"/>
    </xf>
    <xf numFmtId="2" fontId="26" fillId="0" borderId="44" xfId="0" applyNumberFormat="1" applyFont="1" applyBorder="1" applyAlignment="1">
      <alignment horizontal="center" vertical="center"/>
    </xf>
    <xf numFmtId="2" fontId="26" fillId="0" borderId="45" xfId="0" applyNumberFormat="1" applyFont="1" applyBorder="1" applyAlignment="1">
      <alignment horizontal="center" vertical="center"/>
    </xf>
    <xf numFmtId="0" fontId="26" fillId="5" borderId="33" xfId="0" applyFont="1" applyFill="1" applyBorder="1" applyAlignment="1">
      <alignment horizontal="left" vertical="center"/>
    </xf>
    <xf numFmtId="2" fontId="26" fillId="5" borderId="34" xfId="0" applyNumberFormat="1" applyFont="1" applyFill="1" applyBorder="1" applyAlignment="1">
      <alignment horizontal="center" vertical="center"/>
    </xf>
    <xf numFmtId="2" fontId="26" fillId="5" borderId="33" xfId="0" applyNumberFormat="1" applyFont="1" applyFill="1" applyBorder="1" applyAlignment="1">
      <alignment horizontal="center" vertical="center"/>
    </xf>
    <xf numFmtId="2" fontId="26" fillId="5" borderId="12" xfId="0" applyNumberFormat="1" applyFont="1" applyFill="1" applyBorder="1" applyAlignment="1">
      <alignment horizontal="center" vertical="center"/>
    </xf>
    <xf numFmtId="2" fontId="26" fillId="5" borderId="38" xfId="0" applyNumberFormat="1" applyFont="1" applyFill="1" applyBorder="1" applyAlignment="1">
      <alignment horizontal="center" vertical="center"/>
    </xf>
    <xf numFmtId="0" fontId="25" fillId="0" borderId="35" xfId="0" applyFont="1" applyBorder="1" applyAlignment="1">
      <alignment horizontal="left"/>
    </xf>
    <xf numFmtId="0" fontId="25" fillId="0" borderId="47" xfId="0" applyFont="1" applyBorder="1" applyAlignment="1">
      <alignment horizontal="center"/>
    </xf>
    <xf numFmtId="0" fontId="25" fillId="0" borderId="34" xfId="0" applyFont="1" applyBorder="1" applyAlignment="1">
      <alignment horizontal="center"/>
    </xf>
    <xf numFmtId="0" fontId="25" fillId="0" borderId="33" xfId="0" applyFont="1" applyBorder="1" applyAlignment="1">
      <alignment horizontal="center"/>
    </xf>
    <xf numFmtId="0" fontId="25" fillId="0" borderId="12" xfId="0" applyFont="1" applyBorder="1" applyAlignment="1">
      <alignment horizontal="center"/>
    </xf>
    <xf numFmtId="0" fontId="25" fillId="0" borderId="12" xfId="0" applyFont="1" applyBorder="1" applyAlignment="1">
      <alignment horizontal="center" vertical="center"/>
    </xf>
    <xf numFmtId="0" fontId="26" fillId="5" borderId="24" xfId="0" applyFont="1" applyFill="1" applyBorder="1" applyAlignment="1">
      <alignment horizontal="left" vertical="center"/>
    </xf>
    <xf numFmtId="2" fontId="26" fillId="5" borderId="25" xfId="0" applyNumberFormat="1" applyFont="1" applyFill="1" applyBorder="1" applyAlignment="1">
      <alignment horizontal="center" vertical="center"/>
    </xf>
    <xf numFmtId="2" fontId="26" fillId="5" borderId="24" xfId="0" applyNumberFormat="1" applyFont="1" applyFill="1" applyBorder="1" applyAlignment="1">
      <alignment horizontal="center" vertical="center"/>
    </xf>
    <xf numFmtId="2" fontId="26" fillId="5" borderId="43" xfId="0" applyNumberFormat="1" applyFont="1" applyFill="1" applyBorder="1" applyAlignment="1">
      <alignment horizontal="center" vertical="center"/>
    </xf>
    <xf numFmtId="2" fontId="26" fillId="5" borderId="45" xfId="0" applyNumberFormat="1" applyFont="1" applyFill="1" applyBorder="1" applyAlignment="1">
      <alignment horizontal="center" vertical="center"/>
    </xf>
    <xf numFmtId="0" fontId="0" fillId="0" borderId="49" xfId="0" applyBorder="1" applyAlignment="1">
      <alignment vertical="center"/>
    </xf>
    <xf numFmtId="0" fontId="22" fillId="0" borderId="49" xfId="0" applyFont="1" applyBorder="1" applyAlignment="1">
      <alignment horizontal="center" vertical="center" wrapText="1"/>
    </xf>
    <xf numFmtId="2" fontId="26" fillId="5" borderId="37" xfId="0" applyNumberFormat="1" applyFont="1" applyFill="1" applyBorder="1" applyAlignment="1">
      <alignment horizontal="center" vertical="center"/>
    </xf>
    <xf numFmtId="0" fontId="0" fillId="0" borderId="49" xfId="0" applyBorder="1"/>
    <xf numFmtId="0" fontId="22" fillId="0" borderId="49" xfId="0" applyFont="1" applyBorder="1" applyAlignment="1">
      <alignment horizontal="left" vertical="center" wrapText="1"/>
    </xf>
    <xf numFmtId="0" fontId="26" fillId="0" borderId="33" xfId="0" applyFont="1" applyBorder="1" applyAlignment="1">
      <alignment horizontal="left"/>
    </xf>
    <xf numFmtId="0" fontId="26" fillId="0" borderId="34" xfId="0" applyFont="1" applyBorder="1" applyAlignment="1">
      <alignment horizontal="center"/>
    </xf>
    <xf numFmtId="2" fontId="26" fillId="0" borderId="33" xfId="0" applyNumberFormat="1" applyFont="1" applyBorder="1" applyAlignment="1">
      <alignment horizontal="center"/>
    </xf>
    <xf numFmtId="167" fontId="26" fillId="0" borderId="12" xfId="0" applyNumberFormat="1" applyFont="1" applyBorder="1" applyAlignment="1">
      <alignment horizontal="center"/>
    </xf>
    <xf numFmtId="167" fontId="26" fillId="0" borderId="12" xfId="0" applyNumberFormat="1" applyFont="1" applyBorder="1" applyAlignment="1">
      <alignment horizontal="center" vertical="center"/>
    </xf>
    <xf numFmtId="0" fontId="22" fillId="0" borderId="49" xfId="0" applyFont="1" applyBorder="1" applyAlignment="1">
      <alignment horizontal="left" vertical="center"/>
    </xf>
    <xf numFmtId="0" fontId="2" fillId="0" borderId="33" xfId="0" applyFont="1" applyBorder="1" applyAlignment="1">
      <alignment horizontal="left" vertical="center"/>
    </xf>
    <xf numFmtId="2" fontId="22" fillId="0" borderId="34" xfId="0" applyNumberFormat="1" applyFont="1" applyBorder="1" applyAlignment="1">
      <alignment horizontal="center" vertical="center"/>
    </xf>
    <xf numFmtId="2" fontId="22" fillId="0" borderId="33" xfId="0" applyNumberFormat="1" applyFont="1" applyBorder="1" applyAlignment="1">
      <alignment horizontal="center" vertical="center"/>
    </xf>
    <xf numFmtId="2" fontId="22" fillId="0" borderId="12" xfId="0" applyNumberFormat="1" applyFont="1" applyBorder="1" applyAlignment="1">
      <alignment horizontal="center" vertical="center"/>
    </xf>
    <xf numFmtId="2" fontId="22" fillId="0" borderId="37" xfId="0" applyNumberFormat="1" applyFont="1" applyBorder="1" applyAlignment="1">
      <alignment horizontal="center" vertical="center"/>
    </xf>
    <xf numFmtId="2" fontId="22" fillId="0" borderId="38" xfId="0" applyNumberFormat="1" applyFont="1" applyBorder="1" applyAlignment="1">
      <alignment horizontal="center" vertical="center"/>
    </xf>
    <xf numFmtId="0" fontId="26" fillId="5" borderId="50" xfId="0" applyFont="1" applyFill="1" applyBorder="1" applyAlignment="1">
      <alignment horizontal="left" vertical="center" wrapText="1"/>
    </xf>
    <xf numFmtId="0" fontId="2" fillId="6" borderId="33" xfId="0" applyFont="1" applyFill="1" applyBorder="1" applyAlignment="1">
      <alignment horizontal="left" vertical="center"/>
    </xf>
    <xf numFmtId="2" fontId="22" fillId="6" borderId="34" xfId="0" applyNumberFormat="1" applyFont="1" applyFill="1" applyBorder="1" applyAlignment="1">
      <alignment horizontal="center" vertical="center"/>
    </xf>
    <xf numFmtId="2" fontId="22" fillId="6" borderId="33" xfId="0" applyNumberFormat="1" applyFont="1" applyFill="1" applyBorder="1" applyAlignment="1">
      <alignment horizontal="center" vertical="center"/>
    </xf>
    <xf numFmtId="2" fontId="22" fillId="6" borderId="12" xfId="0" applyNumberFormat="1" applyFont="1" applyFill="1" applyBorder="1" applyAlignment="1">
      <alignment horizontal="center" vertical="center"/>
    </xf>
    <xf numFmtId="2" fontId="22" fillId="6" borderId="38" xfId="0" applyNumberFormat="1" applyFont="1" applyFill="1" applyBorder="1" applyAlignment="1">
      <alignment horizontal="center" vertical="center"/>
    </xf>
    <xf numFmtId="0" fontId="0" fillId="0" borderId="49"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12" xfId="0" applyBorder="1" applyAlignment="1">
      <alignment horizontal="center" vertical="center"/>
    </xf>
    <xf numFmtId="2" fontId="0" fillId="0" borderId="12" xfId="0" applyNumberFormat="1" applyBorder="1" applyAlignment="1">
      <alignment horizontal="center"/>
    </xf>
    <xf numFmtId="165" fontId="0" fillId="0" borderId="0" xfId="1" applyFont="1"/>
    <xf numFmtId="0" fontId="0" fillId="0" borderId="51" xfId="0" applyBorder="1"/>
    <xf numFmtId="0" fontId="0" fillId="0" borderId="51" xfId="0"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54" xfId="0" applyBorder="1" applyAlignment="1">
      <alignment horizontal="center" vertical="center"/>
    </xf>
    <xf numFmtId="0" fontId="6" fillId="0" borderId="55" xfId="0" applyFont="1" applyBorder="1" applyAlignment="1">
      <alignment horizontal="center" vertical="center"/>
    </xf>
    <xf numFmtId="0" fontId="0" fillId="0" borderId="56" xfId="0" applyBorder="1" applyAlignment="1">
      <alignment horizontal="center"/>
    </xf>
    <xf numFmtId="0" fontId="0" fillId="0" borderId="0" xfId="0" applyAlignment="1">
      <alignment horizontal="center" vertical="center"/>
    </xf>
    <xf numFmtId="0" fontId="6" fillId="0" borderId="0" xfId="0" applyFont="1" applyAlignment="1">
      <alignment horizontal="center" vertical="center"/>
    </xf>
    <xf numFmtId="2" fontId="25" fillId="0" borderId="33" xfId="0" applyNumberFormat="1" applyFont="1" applyBorder="1" applyAlignment="1">
      <alignment horizontal="center"/>
    </xf>
    <xf numFmtId="2" fontId="25" fillId="0" borderId="12" xfId="0" applyNumberFormat="1" applyFont="1" applyBorder="1" applyAlignment="1">
      <alignment horizontal="center"/>
    </xf>
    <xf numFmtId="2" fontId="25" fillId="0" borderId="12" xfId="0" applyNumberFormat="1" applyFont="1" applyBorder="1" applyAlignment="1">
      <alignment horizontal="center" vertical="center"/>
    </xf>
    <xf numFmtId="4" fontId="25" fillId="0" borderId="42" xfId="0" applyNumberFormat="1" applyFont="1" applyBorder="1" applyAlignment="1">
      <alignment horizontal="center"/>
    </xf>
    <xf numFmtId="4" fontId="25" fillId="0" borderId="34" xfId="0" applyNumberFormat="1" applyFont="1" applyBorder="1" applyAlignment="1">
      <alignment horizontal="center"/>
    </xf>
    <xf numFmtId="0" fontId="1" fillId="0" borderId="0" xfId="4"/>
    <xf numFmtId="0" fontId="27" fillId="0" borderId="0" xfId="4" applyFont="1" applyAlignment="1">
      <alignment horizontal="center" vertical="center"/>
    </xf>
    <xf numFmtId="0" fontId="28" fillId="0" borderId="27" xfId="4" applyFont="1" applyBorder="1" applyAlignment="1">
      <alignment horizontal="center" vertical="center"/>
    </xf>
    <xf numFmtId="0" fontId="27" fillId="0" borderId="37" xfId="4" applyFont="1" applyBorder="1" applyAlignment="1">
      <alignment horizontal="center" vertical="center"/>
    </xf>
    <xf numFmtId="0" fontId="27" fillId="0" borderId="27" xfId="4" applyFont="1" applyBorder="1" applyAlignment="1">
      <alignment horizontal="center" vertical="center"/>
    </xf>
    <xf numFmtId="0" fontId="28" fillId="7" borderId="29" xfId="4" applyFont="1" applyFill="1" applyBorder="1" applyAlignment="1">
      <alignment horizontal="center" vertical="center"/>
    </xf>
    <xf numFmtId="0" fontId="28" fillId="0" borderId="12" xfId="4" applyFont="1" applyBorder="1" applyAlignment="1">
      <alignment horizontal="center" vertical="center" wrapText="1"/>
    </xf>
    <xf numFmtId="167" fontId="28" fillId="7" borderId="12" xfId="4" applyNumberFormat="1" applyFont="1" applyFill="1" applyBorder="1" applyAlignment="1">
      <alignment horizontal="center" vertical="center"/>
    </xf>
    <xf numFmtId="0" fontId="24" fillId="0" borderId="39" xfId="0" applyFont="1" applyBorder="1" applyAlignment="1">
      <alignment horizontal="center" vertical="center"/>
    </xf>
    <xf numFmtId="0" fontId="22" fillId="0" borderId="40" xfId="0" applyFont="1" applyBorder="1" applyAlignment="1">
      <alignment horizontal="center" vertical="center" wrapText="1"/>
    </xf>
    <xf numFmtId="2" fontId="25" fillId="0" borderId="57" xfId="0" applyNumberFormat="1" applyFont="1" applyBorder="1" applyAlignment="1">
      <alignment horizontal="center"/>
    </xf>
    <xf numFmtId="2" fontId="25" fillId="0" borderId="36" xfId="0" applyNumberFormat="1" applyFont="1" applyBorder="1" applyAlignment="1">
      <alignment horizontal="center"/>
    </xf>
    <xf numFmtId="4" fontId="25" fillId="0" borderId="47" xfId="0" applyNumberFormat="1" applyFont="1" applyBorder="1" applyAlignment="1">
      <alignment horizontal="center"/>
    </xf>
    <xf numFmtId="165" fontId="25" fillId="0" borderId="37" xfId="1" applyFont="1" applyBorder="1" applyAlignment="1">
      <alignment horizontal="center"/>
    </xf>
    <xf numFmtId="165" fontId="0" fillId="0" borderId="12" xfId="1" applyFont="1" applyBorder="1" applyAlignment="1">
      <alignment horizontal="center"/>
    </xf>
    <xf numFmtId="165" fontId="0" fillId="0" borderId="38" xfId="1" applyFont="1" applyBorder="1" applyAlignment="1">
      <alignment horizontal="center"/>
    </xf>
    <xf numFmtId="2" fontId="26" fillId="5" borderId="58" xfId="0" applyNumberFormat="1" applyFont="1" applyFill="1" applyBorder="1" applyAlignment="1">
      <alignment horizontal="center" vertical="center"/>
    </xf>
    <xf numFmtId="2" fontId="26" fillId="5" borderId="27" xfId="0" applyNumberFormat="1" applyFont="1" applyFill="1" applyBorder="1" applyAlignment="1">
      <alignment horizontal="center" vertical="center"/>
    </xf>
    <xf numFmtId="2" fontId="26" fillId="5" borderId="59" xfId="0" applyNumberFormat="1" applyFont="1" applyFill="1" applyBorder="1" applyAlignment="1">
      <alignment horizontal="center" vertical="center"/>
    </xf>
    <xf numFmtId="2" fontId="22" fillId="0" borderId="43" xfId="0" applyNumberFormat="1" applyFont="1" applyBorder="1" applyAlignment="1">
      <alignment horizontal="center" vertical="center"/>
    </xf>
    <xf numFmtId="0" fontId="26" fillId="8" borderId="26" xfId="0" applyFont="1" applyFill="1" applyBorder="1" applyAlignment="1">
      <alignment horizontal="left" vertical="center"/>
    </xf>
    <xf numFmtId="2" fontId="26" fillId="8" borderId="60" xfId="0" applyNumberFormat="1" applyFont="1" applyFill="1" applyBorder="1" applyAlignment="1">
      <alignment horizontal="center" vertical="center"/>
    </xf>
    <xf numFmtId="2" fontId="26" fillId="8" borderId="26" xfId="0" applyNumberFormat="1" applyFont="1" applyFill="1" applyBorder="1" applyAlignment="1">
      <alignment horizontal="center" vertical="center"/>
    </xf>
    <xf numFmtId="2" fontId="26" fillId="8" borderId="27" xfId="0" applyNumberFormat="1" applyFont="1" applyFill="1" applyBorder="1" applyAlignment="1">
      <alignment horizontal="center" vertical="center"/>
    </xf>
    <xf numFmtId="2" fontId="26" fillId="8" borderId="28" xfId="0" applyNumberFormat="1" applyFont="1" applyFill="1" applyBorder="1" applyAlignment="1">
      <alignment horizontal="center" vertical="center"/>
    </xf>
    <xf numFmtId="2" fontId="26" fillId="8" borderId="30" xfId="0" applyNumberFormat="1" applyFont="1" applyFill="1" applyBorder="1" applyAlignment="1">
      <alignment horizontal="center" vertical="center"/>
    </xf>
    <xf numFmtId="3" fontId="3" fillId="2" borderId="13" xfId="0" applyNumberFormat="1" applyFont="1" applyFill="1" applyBorder="1" applyAlignment="1">
      <alignment horizontal="center" vertical="center" wrapText="1"/>
    </xf>
    <xf numFmtId="4" fontId="5" fillId="2" borderId="14" xfId="0" applyNumberFormat="1" applyFont="1" applyFill="1" applyBorder="1" applyAlignment="1">
      <alignment horizontal="center" vertical="center" wrapText="1"/>
    </xf>
    <xf numFmtId="4" fontId="3" fillId="2" borderId="14" xfId="0" applyNumberFormat="1" applyFont="1" applyFill="1" applyBorder="1" applyAlignment="1">
      <alignment horizontal="center" vertical="center" wrapText="1"/>
    </xf>
    <xf numFmtId="3" fontId="4" fillId="2" borderId="14" xfId="0" applyNumberFormat="1" applyFont="1" applyFill="1" applyBorder="1" applyAlignment="1">
      <alignment horizontal="right" vertical="center" wrapText="1"/>
    </xf>
    <xf numFmtId="4" fontId="3" fillId="2" borderId="61" xfId="0" applyNumberFormat="1" applyFont="1" applyFill="1" applyBorder="1" applyAlignment="1">
      <alignment horizontal="center" vertical="center" wrapText="1"/>
    </xf>
    <xf numFmtId="3" fontId="3" fillId="5" borderId="62" xfId="0" applyNumberFormat="1" applyFont="1" applyFill="1" applyBorder="1" applyAlignment="1">
      <alignment horizontal="center" vertical="center" wrapText="1"/>
    </xf>
    <xf numFmtId="4" fontId="3" fillId="5" borderId="63" xfId="0" applyNumberFormat="1" applyFont="1" applyFill="1" applyBorder="1" applyAlignment="1">
      <alignment horizontal="center" vertical="center" wrapText="1"/>
    </xf>
    <xf numFmtId="3" fontId="4" fillId="5" borderId="63" xfId="0" applyNumberFormat="1" applyFont="1" applyFill="1" applyBorder="1" applyAlignment="1">
      <alignment horizontal="right" vertical="center" wrapText="1"/>
    </xf>
    <xf numFmtId="4" fontId="3" fillId="5" borderId="64" xfId="0" applyNumberFormat="1" applyFont="1" applyFill="1" applyBorder="1" applyAlignment="1">
      <alignment horizontal="center" vertical="center" wrapText="1"/>
    </xf>
    <xf numFmtId="0" fontId="31" fillId="0" borderId="0" xfId="0" applyFont="1"/>
    <xf numFmtId="4" fontId="4" fillId="2" borderId="10" xfId="0" applyNumberFormat="1" applyFont="1" applyFill="1" applyBorder="1" applyAlignment="1">
      <alignment horizontal="center" vertical="center" wrapText="1"/>
    </xf>
    <xf numFmtId="4" fontId="4" fillId="2" borderId="14" xfId="0" applyNumberFormat="1" applyFont="1" applyFill="1" applyBorder="1" applyAlignment="1">
      <alignment horizontal="center" vertical="center" wrapText="1"/>
    </xf>
    <xf numFmtId="4" fontId="13" fillId="5" borderId="63" xfId="0" applyNumberFormat="1" applyFont="1" applyFill="1" applyBorder="1" applyAlignment="1">
      <alignment horizontal="center" vertical="center" wrapText="1"/>
    </xf>
    <xf numFmtId="4" fontId="4" fillId="3" borderId="5" xfId="0" applyNumberFormat="1" applyFont="1" applyFill="1" applyBorder="1" applyAlignment="1">
      <alignment horizontal="center" vertical="center" wrapText="1"/>
    </xf>
    <xf numFmtId="4" fontId="4" fillId="6" borderId="5" xfId="0" applyNumberFormat="1" applyFont="1" applyFill="1" applyBorder="1" applyAlignment="1">
      <alignment horizontal="center" vertical="center"/>
    </xf>
    <xf numFmtId="4" fontId="4" fillId="3" borderId="5" xfId="0" applyNumberFormat="1" applyFont="1" applyFill="1" applyBorder="1" applyAlignment="1">
      <alignment horizontal="center" vertical="center"/>
    </xf>
    <xf numFmtId="3" fontId="33" fillId="0" borderId="5" xfId="0" applyNumberFormat="1" applyFont="1" applyBorder="1" applyAlignment="1">
      <alignment horizontal="right" vertical="center"/>
    </xf>
    <xf numFmtId="3" fontId="15" fillId="0" borderId="6" xfId="0" applyNumberFormat="1" applyFont="1" applyBorder="1" applyAlignment="1">
      <alignment horizontal="right" vertical="center"/>
    </xf>
    <xf numFmtId="3" fontId="5" fillId="0" borderId="50" xfId="0" applyNumberFormat="1" applyFont="1" applyBorder="1" applyAlignment="1">
      <alignment horizontal="center" vertical="center" wrapText="1"/>
    </xf>
    <xf numFmtId="4" fontId="5" fillId="0" borderId="12" xfId="0" applyNumberFormat="1" applyFont="1" applyBorder="1" applyAlignment="1">
      <alignment vertical="center" wrapText="1"/>
    </xf>
    <xf numFmtId="4" fontId="5" fillId="0" borderId="12" xfId="0" applyNumberFormat="1" applyFont="1" applyBorder="1" applyAlignment="1">
      <alignment horizontal="center" vertical="center"/>
    </xf>
    <xf numFmtId="4" fontId="32" fillId="0" borderId="12" xfId="0" applyNumberFormat="1" applyFont="1" applyBorder="1" applyAlignment="1">
      <alignment horizontal="center" vertical="center"/>
    </xf>
    <xf numFmtId="3" fontId="5" fillId="0" borderId="12" xfId="0" applyNumberFormat="1" applyFont="1" applyBorder="1" applyAlignment="1">
      <alignment horizontal="right" vertical="center"/>
    </xf>
    <xf numFmtId="3" fontId="5" fillId="0" borderId="38" xfId="0" applyNumberFormat="1" applyFont="1" applyBorder="1" applyAlignment="1">
      <alignment horizontal="right" vertical="center"/>
    </xf>
    <xf numFmtId="0" fontId="35" fillId="0" borderId="0" xfId="0" applyFont="1" applyAlignment="1">
      <alignment horizontal="center" vertical="center"/>
    </xf>
    <xf numFmtId="165" fontId="17" fillId="0" borderId="0" xfId="1" applyFont="1"/>
    <xf numFmtId="0" fontId="34" fillId="0" borderId="0" xfId="0" applyFont="1" applyAlignment="1">
      <alignment horizontal="center"/>
    </xf>
    <xf numFmtId="0" fontId="36" fillId="0" borderId="0" xfId="0" applyFont="1" applyAlignment="1">
      <alignment horizontal="center"/>
    </xf>
    <xf numFmtId="0" fontId="37" fillId="0" borderId="0" xfId="0" applyFont="1" applyAlignment="1">
      <alignment horizontal="center"/>
    </xf>
    <xf numFmtId="0" fontId="35" fillId="0" borderId="0" xfId="0" applyFont="1"/>
    <xf numFmtId="4" fontId="4" fillId="9" borderId="5" xfId="0" applyNumberFormat="1" applyFont="1" applyFill="1" applyBorder="1" applyAlignment="1">
      <alignment vertical="center" wrapText="1"/>
    </xf>
    <xf numFmtId="4" fontId="15" fillId="0" borderId="8" xfId="0" applyNumberFormat="1" applyFont="1" applyBorder="1" applyAlignment="1">
      <alignment vertical="center" wrapText="1"/>
    </xf>
    <xf numFmtId="4" fontId="15" fillId="0" borderId="8" xfId="0" applyNumberFormat="1" applyFont="1" applyBorder="1" applyAlignment="1">
      <alignment horizontal="center" vertical="center"/>
    </xf>
    <xf numFmtId="3" fontId="15" fillId="0" borderId="8" xfId="0" applyNumberFormat="1" applyFont="1" applyBorder="1" applyAlignment="1">
      <alignment horizontal="right" vertical="center"/>
    </xf>
    <xf numFmtId="165" fontId="34" fillId="0" borderId="0" xfId="1" applyFont="1" applyAlignment="1">
      <alignment horizontal="center"/>
    </xf>
    <xf numFmtId="165" fontId="2" fillId="0" borderId="0" xfId="1" applyFont="1"/>
    <xf numFmtId="3" fontId="3" fillId="5" borderId="65" xfId="0" applyNumberFormat="1" applyFont="1" applyFill="1" applyBorder="1" applyAlignment="1">
      <alignment horizontal="center" vertical="center" wrapText="1"/>
    </xf>
    <xf numFmtId="4" fontId="3" fillId="5" borderId="66" xfId="0" applyNumberFormat="1" applyFont="1" applyFill="1" applyBorder="1" applyAlignment="1">
      <alignment horizontal="center" vertical="center" wrapText="1"/>
    </xf>
    <xf numFmtId="4" fontId="13" fillId="5" borderId="66" xfId="0" applyNumberFormat="1" applyFont="1" applyFill="1" applyBorder="1" applyAlignment="1">
      <alignment horizontal="center" vertical="center" wrapText="1"/>
    </xf>
    <xf numFmtId="3" fontId="4" fillId="5" borderId="66" xfId="0" applyNumberFormat="1" applyFont="1" applyFill="1" applyBorder="1" applyAlignment="1">
      <alignment horizontal="right" vertical="center" wrapText="1"/>
    </xf>
    <xf numFmtId="3" fontId="2" fillId="0" borderId="0" xfId="0" applyNumberFormat="1" applyFont="1"/>
    <xf numFmtId="3" fontId="6" fillId="0" borderId="0" xfId="0" applyNumberFormat="1" applyFont="1"/>
    <xf numFmtId="0" fontId="38" fillId="0" borderId="0" xfId="0" applyFont="1" applyAlignment="1">
      <alignment vertical="center"/>
    </xf>
    <xf numFmtId="3" fontId="3" fillId="9" borderId="4" xfId="0" applyNumberFormat="1" applyFont="1" applyFill="1" applyBorder="1" applyAlignment="1">
      <alignment horizontal="center" vertical="center" wrapText="1"/>
    </xf>
    <xf numFmtId="4" fontId="3" fillId="9" borderId="5" xfId="0" applyNumberFormat="1" applyFont="1" applyFill="1" applyBorder="1" applyAlignment="1">
      <alignment vertical="center" wrapText="1"/>
    </xf>
    <xf numFmtId="4" fontId="3" fillId="9" borderId="5" xfId="0" applyNumberFormat="1" applyFont="1" applyFill="1" applyBorder="1" applyAlignment="1">
      <alignment horizontal="right" vertical="center" wrapText="1"/>
    </xf>
    <xf numFmtId="4" fontId="4" fillId="9" borderId="5" xfId="0" applyNumberFormat="1" applyFont="1" applyFill="1" applyBorder="1" applyAlignment="1">
      <alignment horizontal="center" vertical="center"/>
    </xf>
    <xf numFmtId="3" fontId="3" fillId="9" borderId="5" xfId="0" applyNumberFormat="1" applyFont="1" applyFill="1" applyBorder="1" applyAlignment="1">
      <alignment horizontal="right" vertical="center"/>
    </xf>
    <xf numFmtId="3" fontId="4" fillId="9" borderId="6" xfId="0" applyNumberFormat="1" applyFont="1" applyFill="1" applyBorder="1" applyAlignment="1">
      <alignment horizontal="right" vertical="center"/>
    </xf>
    <xf numFmtId="4" fontId="3" fillId="9" borderId="5" xfId="0" applyNumberFormat="1" applyFont="1" applyFill="1" applyBorder="1" applyAlignment="1">
      <alignment horizontal="center" vertical="center"/>
    </xf>
    <xf numFmtId="4" fontId="3" fillId="0" borderId="0" xfId="0" applyNumberFormat="1" applyFont="1" applyAlignment="1">
      <alignment horizontal="center" vertical="center" wrapText="1"/>
    </xf>
    <xf numFmtId="165" fontId="16" fillId="0" borderId="0" xfId="1" applyFont="1"/>
    <xf numFmtId="4" fontId="36" fillId="0" borderId="0" xfId="0" applyNumberFormat="1" applyFont="1" applyAlignment="1">
      <alignment horizontal="center"/>
    </xf>
    <xf numFmtId="3" fontId="40" fillId="0" borderId="4" xfId="0" applyNumberFormat="1" applyFont="1" applyBorder="1" applyAlignment="1">
      <alignment horizontal="center" vertical="center" wrapText="1"/>
    </xf>
    <xf numFmtId="0" fontId="41" fillId="9" borderId="68" xfId="0" applyFont="1" applyFill="1" applyBorder="1" applyAlignment="1">
      <alignment vertical="center" wrapText="1"/>
    </xf>
    <xf numFmtId="0" fontId="41" fillId="9" borderId="68" xfId="0" applyFont="1" applyFill="1" applyBorder="1" applyAlignment="1">
      <alignment horizontal="center" vertical="center" wrapText="1"/>
    </xf>
    <xf numFmtId="166" fontId="41" fillId="9" borderId="68" xfId="0" applyNumberFormat="1" applyFont="1" applyFill="1" applyBorder="1" applyAlignment="1">
      <alignment horizontal="center" vertical="center" wrapText="1"/>
    </xf>
    <xf numFmtId="166" fontId="41" fillId="0" borderId="68" xfId="6" applyNumberFormat="1" applyFont="1" applyFill="1" applyBorder="1" applyAlignment="1">
      <alignment horizontal="center" vertical="center" wrapText="1"/>
    </xf>
    <xf numFmtId="166" fontId="41" fillId="9" borderId="69" xfId="1" applyNumberFormat="1" applyFont="1" applyFill="1" applyBorder="1" applyAlignment="1">
      <alignment horizontal="center" vertical="center" wrapText="1"/>
    </xf>
    <xf numFmtId="3" fontId="42" fillId="0" borderId="4" xfId="0" applyNumberFormat="1" applyFont="1" applyBorder="1" applyAlignment="1">
      <alignment horizontal="center" vertical="center" wrapText="1"/>
    </xf>
    <xf numFmtId="0" fontId="4" fillId="0" borderId="68" xfId="0" applyFont="1" applyBorder="1" applyAlignment="1">
      <alignment vertical="center" wrapText="1"/>
    </xf>
    <xf numFmtId="0" fontId="4" fillId="9" borderId="68" xfId="0" applyFont="1" applyFill="1" applyBorder="1" applyAlignment="1">
      <alignment horizontal="center" vertical="center" wrapText="1"/>
    </xf>
    <xf numFmtId="166" fontId="4" fillId="9" borderId="68" xfId="6" applyNumberFormat="1" applyFont="1" applyFill="1" applyBorder="1" applyAlignment="1">
      <alignment horizontal="center" vertical="center" wrapText="1"/>
    </xf>
    <xf numFmtId="4" fontId="3" fillId="0" borderId="5" xfId="0" applyNumberFormat="1" applyFont="1" applyBorder="1" applyAlignment="1">
      <alignment horizontal="right" vertical="center" wrapText="1"/>
    </xf>
    <xf numFmtId="0" fontId="41" fillId="9" borderId="68" xfId="0" applyFont="1" applyFill="1" applyBorder="1" applyAlignment="1">
      <alignment horizontal="center" vertical="center"/>
    </xf>
    <xf numFmtId="166" fontId="41" fillId="0" borderId="68" xfId="6" applyNumberFormat="1" applyFont="1" applyFill="1" applyBorder="1" applyAlignment="1">
      <alignment horizontal="center" vertical="center"/>
    </xf>
    <xf numFmtId="0" fontId="3" fillId="9" borderId="68" xfId="0" applyFont="1" applyFill="1" applyBorder="1" applyAlignment="1">
      <alignment vertical="center" wrapText="1"/>
    </xf>
    <xf numFmtId="4" fontId="3" fillId="0" borderId="8" xfId="0" applyNumberFormat="1" applyFont="1" applyBorder="1" applyAlignment="1">
      <alignment horizontal="right" vertical="center" wrapText="1"/>
    </xf>
    <xf numFmtId="4" fontId="3" fillId="0" borderId="8" xfId="0" applyNumberFormat="1" applyFont="1" applyBorder="1" applyAlignment="1">
      <alignment horizontal="center" vertical="center"/>
    </xf>
    <xf numFmtId="3" fontId="3" fillId="0" borderId="8" xfId="0" applyNumberFormat="1" applyFont="1" applyBorder="1" applyAlignment="1">
      <alignment horizontal="right" vertical="center"/>
    </xf>
    <xf numFmtId="0" fontId="44" fillId="9" borderId="68" xfId="0" applyFont="1" applyFill="1" applyBorder="1" applyAlignment="1">
      <alignment vertical="center" wrapText="1"/>
    </xf>
    <xf numFmtId="4" fontId="4" fillId="0" borderId="4" xfId="0" applyNumberFormat="1" applyFont="1" applyBorder="1" applyAlignment="1">
      <alignment horizontal="center" vertical="center" wrapText="1"/>
    </xf>
    <xf numFmtId="4" fontId="4" fillId="9" borderId="5" xfId="0" applyNumberFormat="1" applyFont="1" applyFill="1" applyBorder="1" applyAlignment="1">
      <alignment horizontal="left" vertical="center" wrapText="1"/>
    </xf>
    <xf numFmtId="4" fontId="4" fillId="9" borderId="5" xfId="0" applyNumberFormat="1" applyFont="1" applyFill="1" applyBorder="1" applyAlignment="1">
      <alignment horizontal="center" vertical="center" wrapText="1"/>
    </xf>
    <xf numFmtId="3" fontId="4" fillId="9" borderId="5" xfId="0" applyNumberFormat="1" applyFont="1" applyFill="1" applyBorder="1" applyAlignment="1">
      <alignment horizontal="right" vertical="center" wrapText="1"/>
    </xf>
    <xf numFmtId="3" fontId="4" fillId="9" borderId="6" xfId="0" applyNumberFormat="1" applyFont="1" applyFill="1" applyBorder="1" applyAlignment="1">
      <alignment horizontal="right" vertical="center" wrapText="1"/>
    </xf>
    <xf numFmtId="3" fontId="4" fillId="0" borderId="5" xfId="0" applyNumberFormat="1" applyFont="1" applyBorder="1" applyAlignment="1">
      <alignment vertical="center" wrapText="1"/>
    </xf>
    <xf numFmtId="4" fontId="4" fillId="0" borderId="12" xfId="0" applyNumberFormat="1" applyFont="1" applyBorder="1" applyAlignment="1">
      <alignment vertical="center" wrapText="1"/>
    </xf>
    <xf numFmtId="3" fontId="4" fillId="9" borderId="5" xfId="0" applyNumberFormat="1" applyFont="1" applyFill="1" applyBorder="1" applyAlignment="1">
      <alignment horizontal="right" vertical="center"/>
    </xf>
    <xf numFmtId="0" fontId="4" fillId="0" borderId="5" xfId="0" applyFont="1" applyBorder="1" applyAlignment="1">
      <alignment vertical="top" wrapText="1"/>
    </xf>
    <xf numFmtId="3" fontId="4" fillId="0" borderId="5" xfId="0" applyNumberFormat="1" applyFont="1" applyBorder="1" applyAlignment="1">
      <alignment vertical="center"/>
    </xf>
    <xf numFmtId="3" fontId="4" fillId="9" borderId="4" xfId="0" applyNumberFormat="1" applyFont="1" applyFill="1" applyBorder="1" applyAlignment="1">
      <alignment horizontal="center" vertical="center" wrapText="1"/>
    </xf>
    <xf numFmtId="4" fontId="45" fillId="9" borderId="5" xfId="0" applyNumberFormat="1" applyFont="1" applyFill="1" applyBorder="1" applyAlignment="1">
      <alignment vertical="center" wrapText="1"/>
    </xf>
    <xf numFmtId="3" fontId="4" fillId="9" borderId="5" xfId="0" applyNumberFormat="1" applyFont="1" applyFill="1" applyBorder="1" applyAlignment="1">
      <alignment vertical="center" wrapText="1"/>
    </xf>
    <xf numFmtId="4" fontId="4" fillId="9" borderId="4" xfId="0" applyNumberFormat="1" applyFont="1" applyFill="1" applyBorder="1" applyAlignment="1">
      <alignment horizontal="center" vertical="center" wrapText="1"/>
    </xf>
    <xf numFmtId="4" fontId="3" fillId="9" borderId="14" xfId="0" applyNumberFormat="1" applyFont="1" applyFill="1" applyBorder="1" applyAlignment="1">
      <alignment horizontal="center" vertical="center" wrapText="1"/>
    </xf>
    <xf numFmtId="4" fontId="4" fillId="9" borderId="14" xfId="0" applyNumberFormat="1" applyFont="1" applyFill="1" applyBorder="1" applyAlignment="1">
      <alignment horizontal="center" vertical="center" wrapText="1"/>
    </xf>
    <xf numFmtId="3" fontId="4" fillId="9" borderId="14" xfId="0" applyNumberFormat="1" applyFont="1" applyFill="1" applyBorder="1" applyAlignment="1">
      <alignment horizontal="right" vertical="center" wrapText="1"/>
    </xf>
    <xf numFmtId="4" fontId="3" fillId="9" borderId="61" xfId="0" applyNumberFormat="1" applyFont="1" applyFill="1" applyBorder="1" applyAlignment="1">
      <alignment horizontal="center" vertical="center" wrapText="1"/>
    </xf>
    <xf numFmtId="0" fontId="16" fillId="9" borderId="0" xfId="0" applyFont="1" applyFill="1"/>
    <xf numFmtId="0" fontId="34" fillId="9" borderId="0" xfId="0" applyFont="1" applyFill="1" applyAlignment="1">
      <alignment horizontal="center"/>
    </xf>
    <xf numFmtId="0" fontId="2" fillId="9" borderId="0" xfId="0" applyFont="1" applyFill="1"/>
    <xf numFmtId="0" fontId="0" fillId="9" borderId="0" xfId="0" applyFill="1"/>
    <xf numFmtId="4" fontId="3" fillId="9" borderId="5" xfId="0" applyNumberFormat="1" applyFont="1" applyFill="1" applyBorder="1" applyAlignment="1">
      <alignment horizontal="left" vertical="center" wrapText="1"/>
    </xf>
    <xf numFmtId="3" fontId="40" fillId="9" borderId="4" xfId="0" applyNumberFormat="1" applyFont="1" applyFill="1" applyBorder="1" applyAlignment="1">
      <alignment horizontal="center" vertical="center" wrapText="1"/>
    </xf>
    <xf numFmtId="0" fontId="37" fillId="9" borderId="0" xfId="0" applyFont="1" applyFill="1" applyAlignment="1">
      <alignment horizontal="center"/>
    </xf>
    <xf numFmtId="0" fontId="17" fillId="9" borderId="0" xfId="0" applyFont="1" applyFill="1"/>
    <xf numFmtId="0" fontId="6" fillId="9" borderId="0" xfId="0" applyFont="1" applyFill="1"/>
    <xf numFmtId="4" fontId="3" fillId="9" borderId="8" xfId="0" applyNumberFormat="1" applyFont="1" applyFill="1" applyBorder="1" applyAlignment="1">
      <alignment horizontal="right" vertical="center" wrapText="1"/>
    </xf>
    <xf numFmtId="4" fontId="3" fillId="9" borderId="8" xfId="0" applyNumberFormat="1" applyFont="1" applyFill="1" applyBorder="1" applyAlignment="1">
      <alignment horizontal="center" vertical="center"/>
    </xf>
    <xf numFmtId="4" fontId="4" fillId="9" borderId="8" xfId="0" applyNumberFormat="1" applyFont="1" applyFill="1" applyBorder="1" applyAlignment="1">
      <alignment horizontal="center" vertical="center"/>
    </xf>
    <xf numFmtId="3" fontId="3" fillId="9" borderId="8" xfId="0" applyNumberFormat="1" applyFont="1" applyFill="1" applyBorder="1" applyAlignment="1">
      <alignment horizontal="right" vertical="center"/>
    </xf>
    <xf numFmtId="3" fontId="43" fillId="9" borderId="4" xfId="0" applyNumberFormat="1" applyFont="1" applyFill="1" applyBorder="1" applyAlignment="1">
      <alignment horizontal="center" vertical="center" wrapText="1"/>
    </xf>
    <xf numFmtId="0" fontId="4" fillId="9" borderId="5" xfId="0" applyFont="1" applyFill="1" applyBorder="1" applyAlignment="1">
      <alignment vertical="center" wrapText="1"/>
    </xf>
    <xf numFmtId="3" fontId="42" fillId="9" borderId="4" xfId="0" applyNumberFormat="1" applyFont="1" applyFill="1" applyBorder="1" applyAlignment="1">
      <alignment horizontal="center" vertical="center" wrapText="1"/>
    </xf>
    <xf numFmtId="3" fontId="4" fillId="9" borderId="8" xfId="0" applyNumberFormat="1" applyFont="1" applyFill="1" applyBorder="1" applyAlignment="1">
      <alignment horizontal="right" vertical="center"/>
    </xf>
    <xf numFmtId="4" fontId="3" fillId="9" borderId="5" xfId="0" applyNumberFormat="1" applyFont="1" applyFill="1" applyBorder="1" applyAlignment="1">
      <alignment horizontal="left" vertical="center"/>
    </xf>
    <xf numFmtId="4" fontId="4" fillId="9" borderId="5" xfId="0" applyNumberFormat="1" applyFont="1" applyFill="1" applyBorder="1" applyAlignment="1">
      <alignment horizontal="left" vertical="center"/>
    </xf>
    <xf numFmtId="3" fontId="3" fillId="9" borderId="5" xfId="0" applyNumberFormat="1" applyFont="1" applyFill="1" applyBorder="1" applyAlignment="1">
      <alignment horizontal="left" vertical="center"/>
    </xf>
    <xf numFmtId="0" fontId="37" fillId="9" borderId="0" xfId="0" applyFont="1" applyFill="1" applyAlignment="1">
      <alignment horizontal="left"/>
    </xf>
    <xf numFmtId="0" fontId="2" fillId="9" borderId="0" xfId="0" applyFont="1" applyFill="1" applyAlignment="1">
      <alignment horizontal="left"/>
    </xf>
    <xf numFmtId="0" fontId="6" fillId="9" borderId="0" xfId="0" applyFont="1" applyFill="1" applyAlignment="1">
      <alignment horizontal="left"/>
    </xf>
    <xf numFmtId="0" fontId="36" fillId="9" borderId="0" xfId="0" applyFont="1" applyFill="1" applyAlignment="1">
      <alignment horizontal="center"/>
    </xf>
    <xf numFmtId="4" fontId="16" fillId="9" borderId="0" xfId="0" applyNumberFormat="1" applyFont="1" applyFill="1"/>
    <xf numFmtId="165" fontId="17" fillId="9" borderId="0" xfId="1" applyFont="1" applyFill="1"/>
    <xf numFmtId="3" fontId="3" fillId="9" borderId="4" xfId="0" applyNumberFormat="1" applyFont="1" applyFill="1" applyBorder="1" applyAlignment="1">
      <alignment horizontal="center" vertical="top" wrapText="1"/>
    </xf>
    <xf numFmtId="0" fontId="47" fillId="9" borderId="0" xfId="0" applyFont="1" applyFill="1" applyAlignment="1">
      <alignment vertical="center"/>
    </xf>
    <xf numFmtId="166" fontId="41" fillId="9" borderId="68" xfId="6" applyNumberFormat="1" applyFont="1" applyFill="1" applyBorder="1" applyAlignment="1">
      <alignment horizontal="center" vertical="center"/>
    </xf>
    <xf numFmtId="3" fontId="3" fillId="9" borderId="0" xfId="0" applyNumberFormat="1" applyFont="1" applyFill="1" applyAlignment="1">
      <alignment horizontal="right" vertical="center"/>
    </xf>
    <xf numFmtId="168" fontId="3" fillId="9" borderId="0" xfId="0" applyNumberFormat="1" applyFont="1" applyFill="1" applyAlignment="1">
      <alignment horizontal="right" vertical="center"/>
    </xf>
    <xf numFmtId="3" fontId="4" fillId="9" borderId="0" xfId="0" applyNumberFormat="1" applyFont="1" applyFill="1" applyAlignment="1">
      <alignment horizontal="center" vertical="center"/>
    </xf>
    <xf numFmtId="3" fontId="4" fillId="9" borderId="0" xfId="0" applyNumberFormat="1" applyFont="1" applyFill="1" applyAlignment="1">
      <alignment horizontal="right" vertical="center"/>
    </xf>
    <xf numFmtId="4" fontId="13" fillId="9" borderId="0" xfId="0" applyNumberFormat="1" applyFont="1" applyFill="1" applyAlignment="1">
      <alignment horizontal="center" vertical="center"/>
    </xf>
    <xf numFmtId="3" fontId="4" fillId="9" borderId="5" xfId="0" applyNumberFormat="1" applyFont="1" applyFill="1" applyBorder="1" applyAlignment="1">
      <alignment vertical="center"/>
    </xf>
    <xf numFmtId="0" fontId="51" fillId="0" borderId="0" xfId="0" applyFont="1" applyAlignment="1">
      <alignment horizontal="left" vertical="top" wrapText="1"/>
    </xf>
    <xf numFmtId="0" fontId="52" fillId="10" borderId="27" xfId="0" applyFont="1" applyFill="1" applyBorder="1" applyAlignment="1">
      <alignment vertical="center" wrapText="1"/>
    </xf>
    <xf numFmtId="0" fontId="52" fillId="10" borderId="27" xfId="0" applyFont="1" applyFill="1" applyBorder="1" applyAlignment="1">
      <alignment vertical="top" wrapText="1"/>
    </xf>
    <xf numFmtId="0" fontId="53" fillId="0" borderId="0" xfId="0" applyFont="1"/>
    <xf numFmtId="0" fontId="54" fillId="0" borderId="27" xfId="0" applyFont="1" applyBorder="1" applyAlignment="1">
      <alignment horizontal="center" vertical="center"/>
    </xf>
    <xf numFmtId="0" fontId="55" fillId="0" borderId="27" xfId="0" applyFont="1" applyBorder="1" applyAlignment="1">
      <alignment wrapText="1"/>
    </xf>
    <xf numFmtId="0" fontId="55" fillId="0" borderId="27" xfId="0" applyFont="1" applyBorder="1" applyAlignment="1">
      <alignment vertical="top"/>
    </xf>
    <xf numFmtId="0" fontId="55" fillId="0" borderId="27" xfId="0" applyFont="1" applyBorder="1" applyAlignment="1">
      <alignment horizontal="center" vertical="top"/>
    </xf>
    <xf numFmtId="0" fontId="55" fillId="0" borderId="27" xfId="0" applyFont="1" applyBorder="1"/>
    <xf numFmtId="0" fontId="54" fillId="0" borderId="0" xfId="0" applyFont="1"/>
    <xf numFmtId="0" fontId="0" fillId="0" borderId="27" xfId="0" applyBorder="1" applyAlignment="1">
      <alignment horizontal="center" vertical="center"/>
    </xf>
    <xf numFmtId="0" fontId="56" fillId="0" borderId="27" xfId="0" applyFont="1" applyBorder="1" applyAlignment="1">
      <alignment vertical="top" wrapText="1"/>
    </xf>
    <xf numFmtId="0" fontId="56" fillId="0" borderId="27" xfId="0" applyFont="1" applyBorder="1" applyAlignment="1">
      <alignment horizontal="center" vertical="top"/>
    </xf>
    <xf numFmtId="169" fontId="56" fillId="0" borderId="27" xfId="0" applyNumberFormat="1" applyFont="1" applyBorder="1" applyAlignment="1">
      <alignment horizontal="center" vertical="top"/>
    </xf>
    <xf numFmtId="164" fontId="56" fillId="0" borderId="27" xfId="7" applyFont="1" applyBorder="1" applyAlignment="1">
      <alignment horizontal="center" vertical="top"/>
    </xf>
    <xf numFmtId="164" fontId="56" fillId="0" borderId="27" xfId="0" applyNumberFormat="1" applyFont="1" applyBorder="1" applyAlignment="1">
      <alignment vertical="top"/>
    </xf>
    <xf numFmtId="0" fontId="56" fillId="0" borderId="27" xfId="0" applyFont="1" applyBorder="1"/>
    <xf numFmtId="0" fontId="57" fillId="0" borderId="27" xfId="0" applyFont="1" applyBorder="1" applyAlignment="1">
      <alignment horizontal="center" vertical="center"/>
    </xf>
    <xf numFmtId="0" fontId="58" fillId="0" borderId="27" xfId="0" applyFont="1" applyBorder="1"/>
    <xf numFmtId="0" fontId="58" fillId="0" borderId="27" xfId="0" applyFont="1" applyBorder="1" applyAlignment="1">
      <alignment horizontal="center" vertical="top"/>
    </xf>
    <xf numFmtId="169" fontId="58" fillId="0" borderId="27" xfId="0" applyNumberFormat="1" applyFont="1" applyBorder="1" applyAlignment="1">
      <alignment horizontal="center" vertical="top"/>
    </xf>
    <xf numFmtId="164" fontId="58" fillId="0" borderId="27" xfId="7" applyFont="1" applyBorder="1" applyAlignment="1">
      <alignment horizontal="center" vertical="top"/>
    </xf>
    <xf numFmtId="164" fontId="58" fillId="0" borderId="27" xfId="0" applyNumberFormat="1" applyFont="1" applyBorder="1" applyAlignment="1">
      <alignment vertical="top"/>
    </xf>
    <xf numFmtId="0" fontId="57" fillId="0" borderId="0" xfId="0" applyFont="1"/>
    <xf numFmtId="169" fontId="55" fillId="0" borderId="27" xfId="0" applyNumberFormat="1" applyFont="1" applyBorder="1" applyAlignment="1">
      <alignment horizontal="center" vertical="top"/>
    </xf>
    <xf numFmtId="164" fontId="55" fillId="0" borderId="27" xfId="7" applyFont="1" applyBorder="1" applyAlignment="1">
      <alignment horizontal="center" vertical="top"/>
    </xf>
    <xf numFmtId="0" fontId="56" fillId="0" borderId="27" xfId="0" applyFont="1" applyBorder="1" applyAlignment="1">
      <alignment wrapText="1"/>
    </xf>
    <xf numFmtId="169" fontId="59" fillId="0" borderId="27" xfId="0" applyNumberFormat="1" applyFont="1" applyBorder="1" applyAlignment="1">
      <alignment horizontal="center" vertical="top"/>
    </xf>
    <xf numFmtId="2" fontId="56" fillId="0" borderId="27" xfId="0" applyNumberFormat="1" applyFont="1" applyBorder="1" applyAlignment="1">
      <alignment horizontal="center" vertical="top"/>
    </xf>
    <xf numFmtId="0" fontId="56" fillId="0" borderId="27" xfId="0" applyFont="1" applyBorder="1" applyAlignment="1">
      <alignment vertical="top"/>
    </xf>
    <xf numFmtId="0" fontId="0" fillId="0" borderId="27" xfId="0" applyBorder="1" applyAlignment="1">
      <alignment horizontal="center" vertical="center" wrapText="1"/>
    </xf>
    <xf numFmtId="0" fontId="56" fillId="0" borderId="27" xfId="0" applyFont="1" applyBorder="1" applyAlignment="1">
      <alignment horizontal="center" vertical="top" wrapText="1"/>
    </xf>
    <xf numFmtId="169" fontId="56" fillId="0" borderId="27" xfId="0" applyNumberFormat="1" applyFont="1" applyBorder="1" applyAlignment="1">
      <alignment horizontal="center" vertical="top" wrapText="1"/>
    </xf>
    <xf numFmtId="164" fontId="56" fillId="0" borderId="27" xfId="7" applyFont="1" applyBorder="1" applyAlignment="1">
      <alignment horizontal="center" vertical="top" wrapText="1"/>
    </xf>
    <xf numFmtId="0" fontId="55" fillId="0" borderId="27" xfId="0" applyFont="1" applyBorder="1" applyAlignment="1">
      <alignment vertical="top" wrapText="1"/>
    </xf>
    <xf numFmtId="0" fontId="59" fillId="0" borderId="27" xfId="0" applyFont="1" applyBorder="1" applyAlignment="1">
      <alignment vertical="top" wrapText="1"/>
    </xf>
    <xf numFmtId="0" fontId="54" fillId="0" borderId="27" xfId="0" applyFont="1" applyBorder="1" applyAlignment="1">
      <alignment horizontal="center" vertical="center" wrapText="1"/>
    </xf>
    <xf numFmtId="0" fontId="60" fillId="0" borderId="27" xfId="0" applyFont="1" applyBorder="1" applyAlignment="1">
      <alignment vertical="top" wrapText="1"/>
    </xf>
    <xf numFmtId="0" fontId="55" fillId="0" borderId="27" xfId="0" applyFont="1" applyBorder="1" applyAlignment="1">
      <alignment horizontal="center" vertical="top" wrapText="1"/>
    </xf>
    <xf numFmtId="169" fontId="55" fillId="0" borderId="27" xfId="0" applyNumberFormat="1" applyFont="1" applyBorder="1" applyAlignment="1">
      <alignment horizontal="center" vertical="top" wrapText="1"/>
    </xf>
    <xf numFmtId="0" fontId="54" fillId="0" borderId="27" xfId="0" applyFont="1" applyBorder="1" applyAlignment="1">
      <alignment vertical="top" wrapText="1"/>
    </xf>
    <xf numFmtId="0" fontId="50" fillId="0" borderId="27" xfId="0" applyFont="1" applyBorder="1" applyAlignment="1">
      <alignment horizontal="center" vertical="center"/>
    </xf>
    <xf numFmtId="0" fontId="59" fillId="0" borderId="27" xfId="0" applyFont="1" applyBorder="1"/>
    <xf numFmtId="0" fontId="59" fillId="0" borderId="27" xfId="0" applyFont="1" applyBorder="1" applyAlignment="1">
      <alignment wrapText="1"/>
    </xf>
    <xf numFmtId="0" fontId="0" fillId="0" borderId="27" xfId="0" applyBorder="1" applyAlignment="1">
      <alignment vertical="top" wrapText="1"/>
    </xf>
    <xf numFmtId="0" fontId="0" fillId="0" borderId="27" xfId="0" applyBorder="1" applyAlignment="1">
      <alignment vertical="top"/>
    </xf>
    <xf numFmtId="0" fontId="0" fillId="0" borderId="27" xfId="0" applyBorder="1" applyAlignment="1">
      <alignment horizontal="center" vertical="top"/>
    </xf>
    <xf numFmtId="0" fontId="50" fillId="0" borderId="27" xfId="0" applyFont="1" applyBorder="1" applyAlignment="1">
      <alignment vertical="top" wrapText="1"/>
    </xf>
    <xf numFmtId="164" fontId="0" fillId="0" borderId="27" xfId="7" applyFont="1" applyBorder="1" applyAlignment="1">
      <alignment horizontal="center" vertical="top"/>
    </xf>
    <xf numFmtId="0" fontId="61" fillId="0" borderId="27" xfId="0" applyFont="1" applyBorder="1" applyAlignment="1">
      <alignment horizontal="center" vertical="center"/>
    </xf>
    <xf numFmtId="0" fontId="22" fillId="0" borderId="27" xfId="0" applyFont="1" applyBorder="1"/>
    <xf numFmtId="0" fontId="6" fillId="0" borderId="0" xfId="0" applyFont="1" applyAlignment="1">
      <alignment wrapText="1"/>
    </xf>
    <xf numFmtId="0" fontId="63" fillId="0" borderId="0" xfId="0" applyFont="1"/>
    <xf numFmtId="0" fontId="62" fillId="0" borderId="0" xfId="0" applyFont="1"/>
    <xf numFmtId="165" fontId="3" fillId="5" borderId="67" xfId="1" applyFont="1" applyFill="1" applyBorder="1" applyAlignment="1">
      <alignment horizontal="right" vertical="center" wrapText="1"/>
    </xf>
    <xf numFmtId="165" fontId="3" fillId="5" borderId="6" xfId="1" applyFont="1" applyFill="1" applyBorder="1" applyAlignment="1">
      <alignment horizontal="right" vertical="center"/>
    </xf>
    <xf numFmtId="165" fontId="4" fillId="0" borderId="6" xfId="1" applyFont="1" applyBorder="1" applyAlignment="1">
      <alignment horizontal="right" vertical="center" wrapText="1"/>
    </xf>
    <xf numFmtId="165" fontId="4" fillId="0" borderId="6" xfId="1" applyFont="1" applyBorder="1" applyAlignment="1">
      <alignment horizontal="right" vertical="center"/>
    </xf>
    <xf numFmtId="165" fontId="4" fillId="9" borderId="6" xfId="1" applyFont="1" applyFill="1" applyBorder="1" applyAlignment="1">
      <alignment horizontal="right" vertical="center" wrapText="1"/>
    </xf>
    <xf numFmtId="165" fontId="3" fillId="0" borderId="6" xfId="1" applyFont="1" applyBorder="1" applyAlignment="1">
      <alignment horizontal="right" vertical="center"/>
    </xf>
    <xf numFmtId="165" fontId="3" fillId="0" borderId="8" xfId="1" applyFont="1" applyBorder="1" applyAlignment="1">
      <alignment horizontal="right" vertical="center" wrapText="1"/>
    </xf>
    <xf numFmtId="165" fontId="3" fillId="9" borderId="6" xfId="1" applyFont="1" applyFill="1" applyBorder="1" applyAlignment="1">
      <alignment horizontal="right" vertical="center"/>
    </xf>
    <xf numFmtId="165" fontId="41" fillId="9" borderId="69" xfId="1" applyFont="1" applyFill="1" applyBorder="1" applyAlignment="1">
      <alignment horizontal="center" vertical="center" wrapText="1"/>
    </xf>
    <xf numFmtId="165" fontId="3" fillId="4" borderId="6" xfId="1" applyFont="1" applyFill="1" applyBorder="1" applyAlignment="1">
      <alignment horizontal="right" vertical="center" wrapText="1"/>
    </xf>
    <xf numFmtId="165" fontId="3" fillId="0" borderId="6" xfId="1" applyFont="1" applyBorder="1" applyAlignment="1">
      <alignment horizontal="right" vertical="center" wrapText="1"/>
    </xf>
    <xf numFmtId="165" fontId="15" fillId="0" borderId="6" xfId="1" applyFont="1" applyBorder="1" applyAlignment="1">
      <alignment horizontal="right" vertical="center"/>
    </xf>
    <xf numFmtId="165" fontId="3" fillId="6" borderId="6" xfId="1" applyFont="1" applyFill="1" applyBorder="1" applyAlignment="1">
      <alignment horizontal="right" vertical="center"/>
    </xf>
    <xf numFmtId="165" fontId="3" fillId="4" borderId="6" xfId="1" applyFont="1" applyFill="1" applyBorder="1"/>
    <xf numFmtId="165" fontId="3" fillId="4" borderId="6" xfId="1" applyFont="1" applyFill="1" applyBorder="1" applyAlignment="1">
      <alignment horizontal="right" vertical="center"/>
    </xf>
    <xf numFmtId="165" fontId="4" fillId="9" borderId="6" xfId="1" applyFont="1" applyFill="1" applyBorder="1" applyAlignment="1">
      <alignment horizontal="right" vertical="center"/>
    </xf>
    <xf numFmtId="165" fontId="48" fillId="9" borderId="6" xfId="1" applyFont="1" applyFill="1" applyBorder="1" applyAlignment="1">
      <alignment horizontal="right" vertical="center"/>
    </xf>
    <xf numFmtId="165" fontId="4" fillId="9" borderId="69" xfId="1" applyFont="1" applyFill="1" applyBorder="1" applyAlignment="1">
      <alignment horizontal="center" vertical="center" wrapText="1"/>
    </xf>
    <xf numFmtId="165" fontId="3" fillId="9" borderId="6" xfId="1" applyFont="1" applyFill="1" applyBorder="1" applyAlignment="1">
      <alignment horizontal="left" vertical="center"/>
    </xf>
    <xf numFmtId="165" fontId="5" fillId="0" borderId="38" xfId="1" applyFont="1" applyBorder="1" applyAlignment="1">
      <alignment horizontal="right" vertical="center"/>
    </xf>
    <xf numFmtId="165" fontId="22" fillId="0" borderId="27" xfId="1" applyFont="1" applyBorder="1"/>
    <xf numFmtId="165" fontId="22" fillId="0" borderId="27" xfId="1" applyFont="1" applyBorder="1" applyAlignment="1"/>
    <xf numFmtId="0" fontId="2" fillId="0" borderId="0" xfId="0" applyFont="1" applyAlignment="1">
      <alignment wrapText="1"/>
    </xf>
    <xf numFmtId="0" fontId="2" fillId="0" borderId="0" xfId="0" applyFont="1" applyAlignment="1">
      <alignment horizontal="center" wrapText="1"/>
    </xf>
    <xf numFmtId="166" fontId="2" fillId="0" borderId="0" xfId="1" applyNumberFormat="1" applyFont="1" applyFill="1" applyBorder="1" applyAlignment="1">
      <alignment wrapText="1"/>
    </xf>
    <xf numFmtId="3" fontId="64" fillId="9" borderId="4" xfId="0" applyNumberFormat="1" applyFont="1" applyFill="1" applyBorder="1" applyAlignment="1">
      <alignment horizontal="center" vertical="center" wrapText="1"/>
    </xf>
    <xf numFmtId="4" fontId="64" fillId="9" borderId="5" xfId="0" applyNumberFormat="1" applyFont="1" applyFill="1" applyBorder="1" applyAlignment="1">
      <alignment vertical="center" wrapText="1"/>
    </xf>
    <xf numFmtId="4" fontId="64" fillId="0" borderId="5" xfId="0" applyNumberFormat="1" applyFont="1" applyBorder="1" applyAlignment="1">
      <alignment horizontal="center" vertical="center"/>
    </xf>
    <xf numFmtId="3" fontId="64" fillId="0" borderId="5" xfId="0" applyNumberFormat="1" applyFont="1" applyBorder="1" applyAlignment="1">
      <alignment horizontal="right" vertical="center"/>
    </xf>
    <xf numFmtId="165" fontId="64" fillId="0" borderId="6" xfId="1" applyFont="1" applyBorder="1" applyAlignment="1">
      <alignment horizontal="right" vertical="center" wrapText="1"/>
    </xf>
    <xf numFmtId="0" fontId="65" fillId="0" borderId="0" xfId="0" applyFont="1" applyAlignment="1">
      <alignment horizontal="center"/>
    </xf>
    <xf numFmtId="0" fontId="66" fillId="0" borderId="0" xfId="0" applyFont="1"/>
    <xf numFmtId="3" fontId="67" fillId="9" borderId="4" xfId="0" applyNumberFormat="1" applyFont="1" applyFill="1" applyBorder="1" applyAlignment="1">
      <alignment horizontal="center" vertical="center" wrapText="1"/>
    </xf>
    <xf numFmtId="4" fontId="64" fillId="9" borderId="5" xfId="0" applyNumberFormat="1" applyFont="1" applyFill="1" applyBorder="1" applyAlignment="1">
      <alignment horizontal="center" vertical="center"/>
    </xf>
    <xf numFmtId="3" fontId="64" fillId="9" borderId="5" xfId="0" applyNumberFormat="1" applyFont="1" applyFill="1" applyBorder="1" applyAlignment="1">
      <alignment horizontal="right" vertical="center"/>
    </xf>
    <xf numFmtId="3" fontId="64" fillId="9" borderId="6" xfId="0" applyNumberFormat="1" applyFont="1" applyFill="1" applyBorder="1" applyAlignment="1">
      <alignment horizontal="right" vertical="center" wrapText="1"/>
    </xf>
    <xf numFmtId="0" fontId="68" fillId="9" borderId="0" xfId="0" applyFont="1" applyFill="1" applyAlignment="1">
      <alignment horizontal="center"/>
    </xf>
    <xf numFmtId="0" fontId="66" fillId="9" borderId="0" xfId="0" applyFont="1" applyFill="1"/>
    <xf numFmtId="0" fontId="69" fillId="9" borderId="0" xfId="0" applyFont="1" applyFill="1"/>
    <xf numFmtId="3" fontId="70" fillId="9" borderId="4" xfId="0" applyNumberFormat="1" applyFont="1" applyFill="1" applyBorder="1" applyAlignment="1">
      <alignment horizontal="center" vertical="center" wrapText="1"/>
    </xf>
    <xf numFmtId="165" fontId="64" fillId="9" borderId="6" xfId="1" applyFont="1" applyFill="1" applyBorder="1" applyAlignment="1">
      <alignment horizontal="right" vertical="center" wrapText="1"/>
    </xf>
    <xf numFmtId="4" fontId="5" fillId="0" borderId="0" xfId="0" applyNumberFormat="1" applyFont="1" applyAlignment="1">
      <alignment horizontal="center" vertical="center" wrapText="1"/>
    </xf>
    <xf numFmtId="4" fontId="39" fillId="5" borderId="0" xfId="0" applyNumberFormat="1" applyFont="1" applyFill="1" applyAlignment="1">
      <alignment horizontal="center" vertical="center"/>
    </xf>
    <xf numFmtId="4" fontId="3" fillId="0" borderId="0" xfId="0" applyNumberFormat="1" applyFont="1" applyAlignment="1">
      <alignment horizontal="center" vertical="center"/>
    </xf>
    <xf numFmtId="0" fontId="51" fillId="0" borderId="70" xfId="0" applyFont="1" applyBorder="1" applyAlignment="1">
      <alignment horizontal="center" vertical="top" wrapText="1"/>
    </xf>
    <xf numFmtId="0" fontId="51" fillId="0" borderId="71" xfId="0" applyFont="1" applyBorder="1" applyAlignment="1">
      <alignment horizontal="center" vertical="top" wrapText="1"/>
    </xf>
    <xf numFmtId="0" fontId="51" fillId="0" borderId="72" xfId="0" applyFont="1" applyBorder="1" applyAlignment="1">
      <alignment horizontal="center" vertical="top" wrapText="1"/>
    </xf>
    <xf numFmtId="0" fontId="28" fillId="7" borderId="28" xfId="4" applyFont="1" applyFill="1" applyBorder="1" applyAlignment="1">
      <alignment horizontal="center" vertical="center"/>
    </xf>
    <xf numFmtId="0" fontId="28" fillId="7" borderId="29" xfId="4" applyFont="1" applyFill="1" applyBorder="1" applyAlignment="1">
      <alignment horizontal="center" vertical="center"/>
    </xf>
    <xf numFmtId="0" fontId="20" fillId="0" borderId="0" xfId="0" applyFont="1" applyAlignment="1">
      <alignment horizontal="center"/>
    </xf>
    <xf numFmtId="0" fontId="21" fillId="0" borderId="0" xfId="0" applyFont="1" applyAlignment="1">
      <alignment horizontal="center"/>
    </xf>
    <xf numFmtId="0" fontId="22" fillId="0" borderId="19" xfId="0" applyFont="1" applyBorder="1" applyAlignment="1">
      <alignment horizontal="center" vertical="center"/>
    </xf>
    <xf numFmtId="0" fontId="22" fillId="0" borderId="23" xfId="0" applyFont="1" applyBorder="1" applyAlignment="1">
      <alignment horizontal="center" vertical="center"/>
    </xf>
    <xf numFmtId="0" fontId="22" fillId="0" borderId="20" xfId="0" applyFont="1" applyBorder="1" applyAlignment="1">
      <alignment horizontal="center" vertical="center"/>
    </xf>
    <xf numFmtId="0" fontId="22" fillId="0" borderId="24" xfId="0" applyFont="1" applyBorder="1" applyAlignment="1">
      <alignment horizontal="center" vertical="center"/>
    </xf>
    <xf numFmtId="0" fontId="22" fillId="0" borderId="22" xfId="0" applyFont="1" applyBorder="1" applyAlignment="1">
      <alignment horizontal="center" vertical="center"/>
    </xf>
    <xf numFmtId="0" fontId="22" fillId="0" borderId="16" xfId="0" applyFont="1" applyBorder="1" applyAlignment="1">
      <alignment horizontal="center" vertical="center"/>
    </xf>
    <xf numFmtId="0" fontId="24" fillId="0" borderId="31" xfId="0" applyFont="1" applyBorder="1" applyAlignment="1">
      <alignment horizontal="center" vertical="center"/>
    </xf>
    <xf numFmtId="0" fontId="24" fillId="0" borderId="39" xfId="0" applyFont="1" applyBorder="1" applyAlignment="1">
      <alignment horizontal="center" vertical="center"/>
    </xf>
    <xf numFmtId="0" fontId="24" fillId="0" borderId="48" xfId="0" applyFont="1" applyBorder="1" applyAlignment="1">
      <alignment horizontal="center" vertical="center"/>
    </xf>
    <xf numFmtId="0" fontId="22" fillId="0" borderId="32" xfId="0" applyFont="1" applyBorder="1" applyAlignment="1">
      <alignment horizontal="center" vertical="center"/>
    </xf>
    <xf numFmtId="0" fontId="22" fillId="0" borderId="40" xfId="0" applyFont="1" applyBorder="1" applyAlignment="1">
      <alignment horizontal="center" vertical="center"/>
    </xf>
    <xf numFmtId="0" fontId="22" fillId="0" borderId="46" xfId="0" applyFont="1" applyBorder="1" applyAlignment="1">
      <alignment horizontal="center" vertical="center"/>
    </xf>
    <xf numFmtId="0" fontId="22" fillId="0" borderId="32"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6" xfId="0" applyFont="1" applyBorder="1" applyAlignment="1">
      <alignment horizontal="center" vertical="center" wrapText="1"/>
    </xf>
    <xf numFmtId="0" fontId="57" fillId="6" borderId="27" xfId="0" applyFont="1" applyFill="1" applyBorder="1" applyAlignment="1">
      <alignment horizontal="center" vertical="center"/>
    </xf>
    <xf numFmtId="0" fontId="58" fillId="6" borderId="27" xfId="0" applyFont="1" applyFill="1" applyBorder="1"/>
    <xf numFmtId="0" fontId="58" fillId="6" borderId="27" xfId="0" applyFont="1" applyFill="1" applyBorder="1" applyAlignment="1">
      <alignment horizontal="center" vertical="top"/>
    </xf>
    <xf numFmtId="169" fontId="58" fillId="6" borderId="27" xfId="0" applyNumberFormat="1" applyFont="1" applyFill="1" applyBorder="1" applyAlignment="1">
      <alignment horizontal="center" vertical="top"/>
    </xf>
    <xf numFmtId="164" fontId="58" fillId="6" borderId="27" xfId="7" applyFont="1" applyFill="1" applyBorder="1" applyAlignment="1">
      <alignment horizontal="center" vertical="top"/>
    </xf>
    <xf numFmtId="164" fontId="58" fillId="6" borderId="27" xfId="0" applyNumberFormat="1" applyFont="1" applyFill="1" applyBorder="1" applyAlignment="1">
      <alignment vertical="top"/>
    </xf>
    <xf numFmtId="2" fontId="58" fillId="6" borderId="27" xfId="0" applyNumberFormat="1" applyFont="1" applyFill="1" applyBorder="1" applyAlignment="1">
      <alignment horizontal="center" vertical="top"/>
    </xf>
    <xf numFmtId="0" fontId="55" fillId="6" borderId="27" xfId="0" applyFont="1" applyFill="1" applyBorder="1" applyAlignment="1">
      <alignment wrapText="1"/>
    </xf>
    <xf numFmtId="0" fontId="55" fillId="6" borderId="27" xfId="0" applyFont="1" applyFill="1" applyBorder="1" applyAlignment="1">
      <alignment horizontal="center" vertical="top"/>
    </xf>
    <xf numFmtId="2" fontId="55" fillId="6" borderId="27" xfId="0" applyNumberFormat="1" applyFont="1" applyFill="1" applyBorder="1" applyAlignment="1">
      <alignment horizontal="center" vertical="top"/>
    </xf>
    <xf numFmtId="164" fontId="55" fillId="6" borderId="27" xfId="7" applyFont="1" applyFill="1" applyBorder="1" applyAlignment="1">
      <alignment horizontal="center" vertical="top"/>
    </xf>
    <xf numFmtId="0" fontId="0" fillId="6" borderId="27" xfId="0" applyFill="1" applyBorder="1" applyAlignment="1">
      <alignment horizontal="center" vertical="center"/>
    </xf>
    <xf numFmtId="0" fontId="50" fillId="6" borderId="27" xfId="0" applyFont="1" applyFill="1" applyBorder="1" applyAlignment="1">
      <alignment vertical="top" wrapText="1"/>
    </xf>
    <xf numFmtId="0" fontId="0" fillId="6" borderId="27" xfId="0" applyFill="1" applyBorder="1" applyAlignment="1">
      <alignment vertical="top"/>
    </xf>
    <xf numFmtId="0" fontId="0" fillId="6" borderId="27" xfId="0" applyFill="1" applyBorder="1" applyAlignment="1">
      <alignment horizontal="center" vertical="top"/>
    </xf>
    <xf numFmtId="164" fontId="50" fillId="6" borderId="27" xfId="0" applyNumberFormat="1" applyFont="1" applyFill="1" applyBorder="1"/>
    <xf numFmtId="0" fontId="0" fillId="6" borderId="0" xfId="0" applyFill="1"/>
    <xf numFmtId="0" fontId="6" fillId="6" borderId="27" xfId="0" applyFont="1" applyFill="1" applyBorder="1"/>
    <xf numFmtId="0" fontId="0" fillId="6" borderId="27" xfId="0" applyFill="1" applyBorder="1"/>
    <xf numFmtId="166" fontId="6" fillId="6" borderId="27" xfId="1" applyNumberFormat="1" applyFont="1" applyFill="1" applyBorder="1"/>
  </cellXfs>
  <cellStyles count="8">
    <cellStyle name="Comma" xfId="1" builtinId="3"/>
    <cellStyle name="Comma [0]" xfId="7" builtinId="6"/>
    <cellStyle name="Milliers 10" xfId="6" xr:uid="{00000000-0005-0000-0000-000001000000}"/>
    <cellStyle name="Milliers 2" xfId="5" xr:uid="{00000000-0005-0000-0000-000002000000}"/>
    <cellStyle name="Normal" xfId="0" builtinId="0"/>
    <cellStyle name="Normal 2" xfId="4" xr:uid="{00000000-0005-0000-0000-000004000000}"/>
    <cellStyle name="Normal 2 5" xfId="3" xr:uid="{00000000-0005-0000-0000-000005000000}"/>
    <cellStyle name="Normal 3" xfId="2"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0AFF2-63C5-45C5-A112-FB74706AB8D1}">
  <dimension ref="A1:Q373"/>
  <sheetViews>
    <sheetView topLeftCell="A15" zoomScale="118" zoomScaleNormal="118" zoomScaleSheetLayoutView="90" workbookViewId="0">
      <selection activeCell="G15" sqref="G15"/>
    </sheetView>
  </sheetViews>
  <sheetFormatPr defaultColWidth="11.42578125" defaultRowHeight="13.15"/>
  <cols>
    <col min="1" max="1" width="8.5703125" customWidth="1"/>
    <col min="2" max="2" width="43.42578125" customWidth="1"/>
    <col min="3" max="3" width="6.85546875" customWidth="1"/>
    <col min="4" max="4" width="10.42578125" style="52" customWidth="1"/>
    <col min="5" max="5" width="11.85546875" customWidth="1"/>
    <col min="6" max="6" width="19.140625" customWidth="1"/>
    <col min="7" max="7" width="11.42578125" style="241"/>
    <col min="8" max="8" width="14.140625" style="25" bestFit="1" customWidth="1"/>
    <col min="9" max="9" width="11.42578125" style="62"/>
    <col min="10" max="10" width="7.42578125" customWidth="1"/>
    <col min="11" max="11" width="18.140625" bestFit="1" customWidth="1"/>
    <col min="13" max="13" width="16.85546875" customWidth="1"/>
  </cols>
  <sheetData>
    <row r="1" spans="1:12" ht="25.35" customHeight="1">
      <c r="A1" s="434" t="s">
        <v>0</v>
      </c>
      <c r="B1" s="434"/>
      <c r="C1" s="434"/>
      <c r="D1" s="434"/>
      <c r="E1" s="434"/>
      <c r="F1" s="434"/>
    </row>
    <row r="2" spans="1:12" ht="13.35" customHeight="1">
      <c r="A2" s="265"/>
      <c r="B2" s="265"/>
      <c r="C2" s="265"/>
      <c r="D2" s="265"/>
      <c r="E2" s="265"/>
      <c r="F2" s="265"/>
    </row>
    <row r="3" spans="1:12" ht="22.5" customHeight="1">
      <c r="A3" s="435" t="s">
        <v>1</v>
      </c>
      <c r="B3" s="435"/>
      <c r="C3" s="435"/>
      <c r="D3" s="435"/>
      <c r="E3" s="435"/>
      <c r="F3" s="435"/>
    </row>
    <row r="4" spans="1:12" ht="15.75" customHeight="1">
      <c r="A4" s="265"/>
      <c r="B4" s="265"/>
      <c r="C4" s="265"/>
      <c r="D4" s="265"/>
      <c r="E4" s="265"/>
      <c r="F4" s="265"/>
    </row>
    <row r="5" spans="1:12">
      <c r="A5" s="436" t="s">
        <v>2</v>
      </c>
      <c r="B5" s="436"/>
      <c r="C5" s="436"/>
      <c r="D5" s="436"/>
      <c r="E5" s="436"/>
      <c r="F5" s="436"/>
    </row>
    <row r="6" spans="1:12">
      <c r="A6" s="436"/>
      <c r="B6" s="436"/>
      <c r="C6" s="436"/>
      <c r="D6" s="436"/>
      <c r="E6" s="436"/>
      <c r="F6" s="436"/>
    </row>
    <row r="7" spans="1:12" ht="13.9" thickBot="1">
      <c r="A7" s="36"/>
      <c r="B7" s="36"/>
      <c r="C7" s="36"/>
      <c r="D7" s="32"/>
      <c r="E7" s="36"/>
      <c r="F7" s="36"/>
    </row>
    <row r="8" spans="1:12" ht="27.6" thickTop="1" thickBot="1">
      <c r="A8" s="1" t="s">
        <v>3</v>
      </c>
      <c r="B8" s="2" t="s">
        <v>4</v>
      </c>
      <c r="C8" s="2" t="s">
        <v>5</v>
      </c>
      <c r="D8" s="2" t="s">
        <v>6</v>
      </c>
      <c r="E8" s="3" t="s">
        <v>7</v>
      </c>
      <c r="F8" s="4" t="s">
        <v>8</v>
      </c>
    </row>
    <row r="9" spans="1:12" ht="14.45" thickTop="1">
      <c r="A9" s="20"/>
      <c r="B9" s="21"/>
      <c r="C9" s="22"/>
      <c r="D9" s="225"/>
      <c r="E9" s="23"/>
      <c r="F9" s="24"/>
    </row>
    <row r="10" spans="1:12" ht="14.45" thickBot="1">
      <c r="A10" s="215"/>
      <c r="B10" s="216"/>
      <c r="C10" s="217"/>
      <c r="D10" s="226"/>
      <c r="E10" s="218"/>
      <c r="F10" s="219"/>
    </row>
    <row r="11" spans="1:12" ht="19.5" customHeight="1" thickTop="1" thickBot="1">
      <c r="A11" s="220"/>
      <c r="B11" s="221"/>
      <c r="C11" s="221"/>
      <c r="D11" s="227"/>
      <c r="E11" s="222"/>
      <c r="F11" s="223"/>
    </row>
    <row r="12" spans="1:12" ht="14.45" thickTop="1">
      <c r="A12" s="215"/>
      <c r="B12" s="216"/>
      <c r="C12" s="217"/>
      <c r="D12" s="226"/>
      <c r="E12" s="218"/>
      <c r="F12" s="219"/>
    </row>
    <row r="13" spans="1:12" ht="26.45">
      <c r="A13" s="5">
        <v>1</v>
      </c>
      <c r="B13" s="12" t="s">
        <v>9</v>
      </c>
      <c r="C13" s="217"/>
      <c r="D13" s="226"/>
      <c r="E13" s="218"/>
      <c r="F13" s="219"/>
    </row>
    <row r="14" spans="1:12" s="304" customFormat="1" ht="117" customHeight="1">
      <c r="A14" s="299" t="s">
        <v>10</v>
      </c>
      <c r="B14" s="287" t="s">
        <v>11</v>
      </c>
      <c r="C14" s="288" t="s">
        <v>12</v>
      </c>
      <c r="D14" s="288">
        <v>1</v>
      </c>
      <c r="E14" s="289"/>
      <c r="F14" s="397">
        <f>E14*D14</f>
        <v>0</v>
      </c>
      <c r="G14" s="327"/>
      <c r="H14" s="306"/>
      <c r="L14" s="328"/>
    </row>
    <row r="15" spans="1:12" s="62" customFormat="1" ht="169.35" customHeight="1">
      <c r="A15" s="286" t="s">
        <v>13</v>
      </c>
      <c r="B15" s="287" t="s">
        <v>14</v>
      </c>
      <c r="C15" s="72" t="s">
        <v>12</v>
      </c>
      <c r="D15" s="72">
        <v>1</v>
      </c>
      <c r="E15" s="19"/>
      <c r="F15" s="395">
        <f>E15*D15</f>
        <v>0</v>
      </c>
      <c r="G15" s="242"/>
      <c r="L15" s="65"/>
    </row>
    <row r="16" spans="1:12" s="62" customFormat="1" ht="39" customHeight="1">
      <c r="A16" s="286" t="s">
        <v>15</v>
      </c>
      <c r="B16" s="287" t="s">
        <v>16</v>
      </c>
      <c r="C16" s="72" t="s">
        <v>17</v>
      </c>
      <c r="D16" s="72">
        <v>1</v>
      </c>
      <c r="E16" s="19"/>
      <c r="F16" s="395">
        <f>E16*D16</f>
        <v>0</v>
      </c>
      <c r="G16" s="242"/>
      <c r="L16" s="65"/>
    </row>
    <row r="17" spans="1:13" s="48" customFormat="1">
      <c r="A17" s="26"/>
      <c r="B17" s="84" t="s">
        <v>18</v>
      </c>
      <c r="C17" s="29"/>
      <c r="D17" s="228"/>
      <c r="E17" s="47"/>
      <c r="F17" s="402">
        <f>SUM(F14:F16)</f>
        <v>0</v>
      </c>
      <c r="G17" s="243"/>
      <c r="H17" s="17"/>
      <c r="I17" s="63"/>
      <c r="J17" s="17"/>
      <c r="K17" s="17"/>
      <c r="L17" s="17"/>
      <c r="M17" s="17"/>
    </row>
    <row r="18" spans="1:13">
      <c r="A18" s="5"/>
      <c r="B18" s="6"/>
      <c r="C18" s="7"/>
      <c r="D18" s="72"/>
      <c r="E18" s="19"/>
      <c r="F18" s="403"/>
    </row>
    <row r="19" spans="1:13">
      <c r="A19" s="5">
        <v>2</v>
      </c>
      <c r="B19" s="12" t="s">
        <v>19</v>
      </c>
      <c r="C19" s="9" t="s">
        <v>20</v>
      </c>
      <c r="D19" s="9"/>
      <c r="E19" s="13"/>
      <c r="F19" s="396"/>
    </row>
    <row r="20" spans="1:13" s="62" customFormat="1" ht="54.75" customHeight="1">
      <c r="A20" s="286" t="s">
        <v>21</v>
      </c>
      <c r="B20" s="14" t="s">
        <v>22</v>
      </c>
      <c r="C20" s="9" t="s">
        <v>23</v>
      </c>
      <c r="D20" s="9">
        <v>380.64</v>
      </c>
      <c r="E20" s="13"/>
      <c r="F20" s="395">
        <f t="shared" ref="F20:F26" si="0">E20*D20</f>
        <v>0</v>
      </c>
      <c r="G20" s="242"/>
      <c r="L20" s="65"/>
    </row>
    <row r="21" spans="1:13" s="62" customFormat="1" ht="32.25" customHeight="1">
      <c r="A21" s="286" t="s">
        <v>24</v>
      </c>
      <c r="B21" s="14" t="s">
        <v>25</v>
      </c>
      <c r="C21" s="9" t="s">
        <v>12</v>
      </c>
      <c r="D21" s="9">
        <v>1</v>
      </c>
      <c r="E21" s="291"/>
      <c r="F21" s="395">
        <f t="shared" si="0"/>
        <v>0</v>
      </c>
      <c r="G21" s="242"/>
      <c r="H21" s="266"/>
      <c r="L21" s="65"/>
    </row>
    <row r="22" spans="1:13" s="62" customFormat="1" ht="16.350000000000001" customHeight="1">
      <c r="A22" s="286" t="s">
        <v>26</v>
      </c>
      <c r="B22" s="14" t="s">
        <v>27</v>
      </c>
      <c r="C22" s="9" t="s">
        <v>28</v>
      </c>
      <c r="D22" s="9">
        <v>5.87</v>
      </c>
      <c r="E22" s="13"/>
      <c r="F22" s="395">
        <f t="shared" si="0"/>
        <v>0</v>
      </c>
      <c r="G22" s="242"/>
    </row>
    <row r="23" spans="1:13" s="62" customFormat="1" ht="16.5" customHeight="1">
      <c r="A23" s="286" t="s">
        <v>29</v>
      </c>
      <c r="B23" s="14" t="s">
        <v>30</v>
      </c>
      <c r="C23" s="9" t="s">
        <v>28</v>
      </c>
      <c r="D23" s="9">
        <v>1.75</v>
      </c>
      <c r="E23" s="13"/>
      <c r="F23" s="395">
        <f t="shared" si="0"/>
        <v>0</v>
      </c>
      <c r="G23" s="242"/>
    </row>
    <row r="24" spans="1:13" s="62" customFormat="1" ht="73.349999999999994" customHeight="1">
      <c r="A24" s="286" t="s">
        <v>31</v>
      </c>
      <c r="B24" s="14" t="s">
        <v>32</v>
      </c>
      <c r="C24" s="9" t="s">
        <v>28</v>
      </c>
      <c r="D24" s="9">
        <v>7.62</v>
      </c>
      <c r="E24" s="13"/>
      <c r="F24" s="395">
        <f t="shared" si="0"/>
        <v>0</v>
      </c>
      <c r="G24" s="242"/>
    </row>
    <row r="25" spans="1:13" s="62" customFormat="1" ht="86.1" customHeight="1">
      <c r="A25" s="286" t="s">
        <v>33</v>
      </c>
      <c r="B25" s="14" t="s">
        <v>34</v>
      </c>
      <c r="C25" s="9" t="s">
        <v>28</v>
      </c>
      <c r="D25" s="9">
        <v>79.900000000000006</v>
      </c>
      <c r="E25" s="13"/>
      <c r="F25" s="395">
        <f t="shared" si="0"/>
        <v>0</v>
      </c>
      <c r="G25" s="242"/>
      <c r="H25" s="304"/>
    </row>
    <row r="26" spans="1:13" s="62" customFormat="1" ht="59.25" customHeight="1">
      <c r="A26" s="286" t="s">
        <v>35</v>
      </c>
      <c r="B26" s="292" t="s">
        <v>36</v>
      </c>
      <c r="C26" s="88" t="s">
        <v>23</v>
      </c>
      <c r="D26" s="88">
        <v>220.07</v>
      </c>
      <c r="E26" s="13"/>
      <c r="F26" s="395">
        <f t="shared" si="0"/>
        <v>0</v>
      </c>
      <c r="G26" s="242"/>
    </row>
    <row r="27" spans="1:13" s="48" customFormat="1" ht="13.9">
      <c r="A27" s="71"/>
      <c r="B27" s="85" t="s">
        <v>37</v>
      </c>
      <c r="C27" s="68"/>
      <c r="D27" s="86"/>
      <c r="E27" s="69"/>
      <c r="F27" s="394">
        <f>SUM(F20:F26)</f>
        <v>0</v>
      </c>
      <c r="G27" s="243"/>
      <c r="H27" s="25"/>
      <c r="I27" s="63"/>
      <c r="J27" s="17"/>
      <c r="K27" s="17"/>
      <c r="L27" s="17"/>
      <c r="M27" s="50"/>
    </row>
    <row r="28" spans="1:13" ht="11.25" customHeight="1">
      <c r="A28" s="58"/>
      <c r="B28" s="14"/>
      <c r="C28" s="9"/>
      <c r="D28" s="88"/>
      <c r="E28" s="13"/>
      <c r="F28" s="396"/>
    </row>
    <row r="29" spans="1:13" ht="26.45">
      <c r="A29" s="5">
        <v>3</v>
      </c>
      <c r="B29" s="12" t="s">
        <v>38</v>
      </c>
      <c r="C29" s="56"/>
      <c r="D29" s="56"/>
      <c r="E29" s="231"/>
      <c r="F29" s="404"/>
      <c r="L29" s="25"/>
    </row>
    <row r="30" spans="1:13">
      <c r="A30" s="58" t="s">
        <v>39</v>
      </c>
      <c r="B30" s="12" t="s">
        <v>40</v>
      </c>
      <c r="C30" s="9"/>
      <c r="D30" s="9"/>
      <c r="E30" s="231"/>
      <c r="F30" s="404"/>
      <c r="L30" s="25"/>
    </row>
    <row r="31" spans="1:13" s="62" customFormat="1" ht="31.35" customHeight="1">
      <c r="A31" s="58" t="s">
        <v>41</v>
      </c>
      <c r="B31" s="14" t="s">
        <v>42</v>
      </c>
      <c r="C31" s="9" t="s">
        <v>28</v>
      </c>
      <c r="D31" s="9">
        <v>0.51</v>
      </c>
      <c r="E31" s="13"/>
      <c r="F31" s="395">
        <f t="shared" ref="F31:F44" si="1">E31*D31</f>
        <v>0</v>
      </c>
      <c r="G31" s="242"/>
    </row>
    <row r="32" spans="1:13" s="62" customFormat="1" ht="49.35" customHeight="1">
      <c r="A32" s="58" t="s">
        <v>43</v>
      </c>
      <c r="B32" s="14" t="s">
        <v>44</v>
      </c>
      <c r="C32" s="9" t="s">
        <v>28</v>
      </c>
      <c r="D32" s="9">
        <v>1.17</v>
      </c>
      <c r="E32" s="13"/>
      <c r="F32" s="395">
        <f t="shared" si="1"/>
        <v>0</v>
      </c>
      <c r="G32" s="242"/>
      <c r="M32" s="63"/>
    </row>
    <row r="33" spans="1:14" s="62" customFormat="1" ht="40.35" customHeight="1">
      <c r="A33" s="58" t="s">
        <v>45</v>
      </c>
      <c r="B33" s="14" t="s">
        <v>46</v>
      </c>
      <c r="C33" s="9" t="s">
        <v>28</v>
      </c>
      <c r="D33" s="9">
        <v>0.87</v>
      </c>
      <c r="E33" s="13"/>
      <c r="F33" s="395">
        <f t="shared" si="1"/>
        <v>0</v>
      </c>
      <c r="G33" s="242"/>
      <c r="M33" s="63"/>
    </row>
    <row r="34" spans="1:14" s="62" customFormat="1" ht="46.35" customHeight="1">
      <c r="A34" s="58" t="s">
        <v>47</v>
      </c>
      <c r="B34" s="14" t="s">
        <v>48</v>
      </c>
      <c r="C34" s="9" t="s">
        <v>28</v>
      </c>
      <c r="D34" s="9">
        <v>0.41</v>
      </c>
      <c r="E34" s="13"/>
      <c r="F34" s="395">
        <f>E34*D34</f>
        <v>0</v>
      </c>
      <c r="G34" s="242"/>
      <c r="M34" s="63"/>
    </row>
    <row r="35" spans="1:14" s="62" customFormat="1" ht="34.35" customHeight="1">
      <c r="A35" s="58" t="s">
        <v>49</v>
      </c>
      <c r="B35" s="14" t="s">
        <v>50</v>
      </c>
      <c r="C35" s="9" t="s">
        <v>28</v>
      </c>
      <c r="D35" s="9">
        <v>0.87</v>
      </c>
      <c r="E35" s="13"/>
      <c r="F35" s="395">
        <f t="shared" si="1"/>
        <v>0</v>
      </c>
      <c r="G35" s="242"/>
    </row>
    <row r="36" spans="1:14" s="62" customFormat="1" ht="60.6" customHeight="1">
      <c r="A36" s="58" t="s">
        <v>51</v>
      </c>
      <c r="B36" s="14" t="s">
        <v>52</v>
      </c>
      <c r="C36" s="9" t="s">
        <v>28</v>
      </c>
      <c r="D36" s="9">
        <v>0.55000000000000004</v>
      </c>
      <c r="E36" s="13"/>
      <c r="F36" s="395">
        <f t="shared" si="1"/>
        <v>0</v>
      </c>
      <c r="G36" s="242"/>
    </row>
    <row r="37" spans="1:14" s="304" customFormat="1" ht="64.349999999999994" customHeight="1">
      <c r="A37" s="296" t="s">
        <v>53</v>
      </c>
      <c r="B37" s="245" t="s">
        <v>54</v>
      </c>
      <c r="C37" s="261" t="s">
        <v>28</v>
      </c>
      <c r="D37" s="261">
        <v>28.61</v>
      </c>
      <c r="E37" s="293"/>
      <c r="F37" s="397">
        <f t="shared" si="1"/>
        <v>0</v>
      </c>
      <c r="G37" s="327"/>
    </row>
    <row r="38" spans="1:14" s="62" customFormat="1" ht="43.5" customHeight="1">
      <c r="A38" s="58" t="s">
        <v>55</v>
      </c>
      <c r="B38" s="14" t="s">
        <v>56</v>
      </c>
      <c r="C38" s="9" t="s">
        <v>23</v>
      </c>
      <c r="D38" s="9">
        <v>220.07</v>
      </c>
      <c r="E38" s="13"/>
      <c r="F38" s="395">
        <f t="shared" si="1"/>
        <v>0</v>
      </c>
      <c r="G38" s="242"/>
    </row>
    <row r="39" spans="1:14" s="62" customFormat="1" ht="48.75" customHeight="1">
      <c r="A39" s="58" t="s">
        <v>57</v>
      </c>
      <c r="B39" s="14" t="s">
        <v>58</v>
      </c>
      <c r="C39" s="9" t="s">
        <v>23</v>
      </c>
      <c r="D39" s="9">
        <v>6.55</v>
      </c>
      <c r="E39" s="13"/>
      <c r="F39" s="395">
        <f t="shared" si="1"/>
        <v>0</v>
      </c>
      <c r="G39" s="242"/>
    </row>
    <row r="40" spans="1:14" ht="19.350000000000001" customHeight="1">
      <c r="A40" s="58" t="s">
        <v>59</v>
      </c>
      <c r="B40" s="12" t="s">
        <v>60</v>
      </c>
      <c r="C40" s="9"/>
      <c r="D40" s="9"/>
      <c r="E40" s="77"/>
      <c r="F40" s="395"/>
    </row>
    <row r="41" spans="1:14" s="62" customFormat="1" ht="57.75" customHeight="1">
      <c r="A41" s="58" t="s">
        <v>61</v>
      </c>
      <c r="B41" s="14" t="s">
        <v>62</v>
      </c>
      <c r="C41" s="9" t="s">
        <v>28</v>
      </c>
      <c r="D41" s="9">
        <v>1.29</v>
      </c>
      <c r="E41" s="13"/>
      <c r="F41" s="395">
        <f t="shared" si="1"/>
        <v>0</v>
      </c>
      <c r="G41" s="242"/>
    </row>
    <row r="42" spans="1:14" s="62" customFormat="1" ht="66.75" customHeight="1">
      <c r="A42" s="58" t="s">
        <v>63</v>
      </c>
      <c r="B42" s="14" t="s">
        <v>64</v>
      </c>
      <c r="C42" s="9" t="s">
        <v>28</v>
      </c>
      <c r="D42" s="9">
        <v>0.44</v>
      </c>
      <c r="E42" s="13"/>
      <c r="F42" s="395">
        <f t="shared" si="1"/>
        <v>0</v>
      </c>
      <c r="G42" s="242"/>
    </row>
    <row r="43" spans="1:14" s="62" customFormat="1" ht="51.75" customHeight="1">
      <c r="A43" s="58" t="s">
        <v>65</v>
      </c>
      <c r="B43" s="14" t="s">
        <v>66</v>
      </c>
      <c r="C43" s="9" t="s">
        <v>28</v>
      </c>
      <c r="D43" s="9">
        <v>0.08</v>
      </c>
      <c r="E43" s="13"/>
      <c r="F43" s="395">
        <f t="shared" si="1"/>
        <v>0</v>
      </c>
      <c r="G43" s="267"/>
    </row>
    <row r="44" spans="1:14" s="62" customFormat="1" ht="56.1" customHeight="1">
      <c r="A44" s="58" t="s">
        <v>67</v>
      </c>
      <c r="B44" s="14" t="s">
        <v>68</v>
      </c>
      <c r="C44" s="261" t="s">
        <v>28</v>
      </c>
      <c r="D44" s="9">
        <v>8.75</v>
      </c>
      <c r="E44" s="293"/>
      <c r="F44" s="397">
        <f t="shared" si="1"/>
        <v>0</v>
      </c>
      <c r="G44" s="242"/>
    </row>
    <row r="45" spans="1:14" s="48" customFormat="1">
      <c r="A45" s="74"/>
      <c r="B45" s="83" t="s">
        <v>69</v>
      </c>
      <c r="C45" s="75"/>
      <c r="D45" s="229"/>
      <c r="E45" s="76"/>
      <c r="F45" s="405">
        <f>SUM(F31:F44)</f>
        <v>0</v>
      </c>
      <c r="G45" s="243"/>
      <c r="H45" s="25"/>
      <c r="I45" s="63"/>
      <c r="J45" s="17"/>
      <c r="K45" s="17"/>
      <c r="L45" s="17"/>
      <c r="M45" s="17"/>
      <c r="N45" s="17"/>
    </row>
    <row r="46" spans="1:14" ht="18.75" customHeight="1">
      <c r="A46" s="16"/>
      <c r="B46" s="12"/>
      <c r="C46" s="9"/>
      <c r="D46" s="9"/>
      <c r="E46" s="13"/>
      <c r="F46" s="396"/>
    </row>
    <row r="47" spans="1:14">
      <c r="A47" s="5">
        <v>4</v>
      </c>
      <c r="B47" s="12" t="s">
        <v>70</v>
      </c>
      <c r="C47" s="9"/>
      <c r="D47" s="9"/>
      <c r="E47" s="13"/>
      <c r="F47" s="396"/>
      <c r="H47" s="239"/>
      <c r="I47" s="239"/>
      <c r="J47" s="239"/>
      <c r="K47" s="239"/>
      <c r="L47" s="239"/>
    </row>
    <row r="48" spans="1:14" ht="20.25" customHeight="1">
      <c r="A48" s="58" t="s">
        <v>71</v>
      </c>
      <c r="B48" s="14" t="s">
        <v>72</v>
      </c>
      <c r="C48" s="9" t="s">
        <v>23</v>
      </c>
      <c r="D48" s="9">
        <v>274.79000000000002</v>
      </c>
      <c r="E48" s="13"/>
      <c r="F48" s="395">
        <f t="shared" ref="F48:F54" si="2">E48*D48</f>
        <v>0</v>
      </c>
      <c r="I48" s="25"/>
      <c r="J48" s="25"/>
      <c r="M48" s="240"/>
      <c r="N48" s="240"/>
    </row>
    <row r="49" spans="1:17" ht="21" customHeight="1">
      <c r="A49" s="58" t="s">
        <v>73</v>
      </c>
      <c r="B49" s="14" t="s">
        <v>74</v>
      </c>
      <c r="C49" s="9" t="s">
        <v>23</v>
      </c>
      <c r="D49" s="9">
        <v>10</v>
      </c>
      <c r="E49" s="13"/>
      <c r="F49" s="395">
        <f>E49*D49</f>
        <v>0</v>
      </c>
      <c r="I49" s="25"/>
      <c r="M49" s="240"/>
      <c r="N49" s="240"/>
    </row>
    <row r="50" spans="1:17" ht="29.85" customHeight="1">
      <c r="A50" s="58" t="s">
        <v>75</v>
      </c>
      <c r="B50" s="14" t="s">
        <v>76</v>
      </c>
      <c r="C50" s="9" t="s">
        <v>77</v>
      </c>
      <c r="D50" s="9">
        <v>24</v>
      </c>
      <c r="E50" s="13"/>
      <c r="F50" s="395">
        <f t="shared" ref="F50" si="3">E50*D50</f>
        <v>0</v>
      </c>
      <c r="I50" s="25"/>
      <c r="M50" s="240"/>
      <c r="N50" s="240"/>
    </row>
    <row r="51" spans="1:17" s="25" customFormat="1" ht="18" customHeight="1">
      <c r="A51" s="58" t="s">
        <v>78</v>
      </c>
      <c r="B51" s="14" t="s">
        <v>79</v>
      </c>
      <c r="C51" s="9" t="s">
        <v>23</v>
      </c>
      <c r="D51" s="9">
        <v>582</v>
      </c>
      <c r="E51" s="13"/>
      <c r="F51" s="395">
        <f t="shared" si="2"/>
        <v>0</v>
      </c>
      <c r="G51" s="241"/>
      <c r="J51" s="62"/>
      <c r="M51" s="240"/>
      <c r="N51" s="240"/>
      <c r="O51" s="78"/>
      <c r="Q51" s="62">
        <f>+O51+P51</f>
        <v>0</v>
      </c>
    </row>
    <row r="52" spans="1:17" s="25" customFormat="1" ht="34.5" customHeight="1">
      <c r="A52" s="58" t="s">
        <v>80</v>
      </c>
      <c r="B52" s="245" t="s">
        <v>81</v>
      </c>
      <c r="C52" s="9" t="s">
        <v>23</v>
      </c>
      <c r="D52" s="9">
        <v>5</v>
      </c>
      <c r="E52" s="13"/>
      <c r="F52" s="395">
        <f t="shared" si="2"/>
        <v>0</v>
      </c>
      <c r="G52" s="241"/>
      <c r="M52" s="240"/>
      <c r="N52" s="240"/>
      <c r="O52" s="78"/>
      <c r="Q52" s="62"/>
    </row>
    <row r="53" spans="1:17" s="25" customFormat="1" ht="42.75" customHeight="1">
      <c r="A53" s="58" t="s">
        <v>82</v>
      </c>
      <c r="B53" s="14" t="s">
        <v>83</v>
      </c>
      <c r="C53" s="9" t="s">
        <v>23</v>
      </c>
      <c r="D53" s="9">
        <v>417</v>
      </c>
      <c r="E53" s="13"/>
      <c r="F53" s="395">
        <f t="shared" si="2"/>
        <v>0</v>
      </c>
      <c r="G53" s="241"/>
      <c r="M53" s="240"/>
      <c r="N53" s="240"/>
    </row>
    <row r="54" spans="1:17" s="25" customFormat="1" ht="31.5" customHeight="1">
      <c r="A54" s="58" t="s">
        <v>84</v>
      </c>
      <c r="B54" s="14" t="s">
        <v>85</v>
      </c>
      <c r="C54" s="9" t="s">
        <v>17</v>
      </c>
      <c r="D54" s="9">
        <v>1</v>
      </c>
      <c r="E54" s="13"/>
      <c r="F54" s="395">
        <f t="shared" si="2"/>
        <v>0</v>
      </c>
      <c r="G54" s="241"/>
      <c r="L54" s="244"/>
      <c r="M54" s="240"/>
      <c r="N54" s="240"/>
    </row>
    <row r="55" spans="1:17" s="48" customFormat="1">
      <c r="A55" s="49"/>
      <c r="B55" s="84" t="s">
        <v>86</v>
      </c>
      <c r="C55" s="27"/>
      <c r="D55" s="230"/>
      <c r="E55" s="28"/>
      <c r="F55" s="406">
        <f>SUM(F48:F54)</f>
        <v>0</v>
      </c>
      <c r="G55" s="243"/>
      <c r="H55" s="25"/>
      <c r="I55" s="63"/>
      <c r="J55" s="17"/>
      <c r="K55" s="17"/>
      <c r="L55" s="17"/>
      <c r="M55" s="17"/>
      <c r="N55" s="17"/>
      <c r="O55" s="17"/>
      <c r="P55" s="17"/>
      <c r="Q55" s="17"/>
    </row>
    <row r="56" spans="1:17">
      <c r="A56" s="80"/>
      <c r="B56" s="51"/>
      <c r="C56" s="61"/>
      <c r="D56" s="9"/>
      <c r="E56" s="13"/>
      <c r="F56" s="396"/>
    </row>
    <row r="57" spans="1:17" ht="26.45">
      <c r="A57" s="57">
        <v>5</v>
      </c>
      <c r="B57" s="12" t="s">
        <v>87</v>
      </c>
      <c r="C57" s="9"/>
      <c r="D57" s="89"/>
      <c r="E57" s="13"/>
      <c r="F57" s="396"/>
      <c r="H57" s="241"/>
      <c r="I57" s="241"/>
    </row>
    <row r="58" spans="1:17" ht="59.25" customHeight="1">
      <c r="A58" s="16" t="s">
        <v>88</v>
      </c>
      <c r="B58" s="294" t="s">
        <v>89</v>
      </c>
      <c r="C58" s="9" t="s">
        <v>77</v>
      </c>
      <c r="D58" s="89">
        <v>6</v>
      </c>
      <c r="E58" s="13"/>
      <c r="F58" s="395">
        <f t="shared" ref="F58:F69" si="4">E58*D58</f>
        <v>0</v>
      </c>
      <c r="G58" s="249"/>
      <c r="H58" s="249"/>
      <c r="I58" s="249"/>
      <c r="M58" s="25"/>
    </row>
    <row r="59" spans="1:17" ht="54" customHeight="1">
      <c r="A59" s="16" t="s">
        <v>90</v>
      </c>
      <c r="B59" s="294" t="s">
        <v>91</v>
      </c>
      <c r="C59" s="9" t="s">
        <v>77</v>
      </c>
      <c r="D59" s="89">
        <v>2</v>
      </c>
      <c r="E59" s="13"/>
      <c r="F59" s="395">
        <f t="shared" si="4"/>
        <v>0</v>
      </c>
      <c r="M59" s="25"/>
    </row>
    <row r="60" spans="1:17" ht="58.35" customHeight="1">
      <c r="A60" s="16" t="s">
        <v>92</v>
      </c>
      <c r="B60" s="294" t="s">
        <v>93</v>
      </c>
      <c r="C60" s="9" t="s">
        <v>77</v>
      </c>
      <c r="D60" s="89">
        <v>2</v>
      </c>
      <c r="E60" s="13"/>
      <c r="F60" s="395">
        <f t="shared" si="4"/>
        <v>0</v>
      </c>
      <c r="M60" s="25"/>
    </row>
    <row r="61" spans="1:17" ht="45" customHeight="1">
      <c r="A61" s="16" t="s">
        <v>94</v>
      </c>
      <c r="B61" s="294" t="s">
        <v>95</v>
      </c>
      <c r="C61" s="9" t="s">
        <v>77</v>
      </c>
      <c r="D61" s="89">
        <v>1</v>
      </c>
      <c r="E61" s="13"/>
      <c r="F61" s="395">
        <f t="shared" si="4"/>
        <v>0</v>
      </c>
      <c r="M61" s="25"/>
    </row>
    <row r="62" spans="1:17" ht="58.5" customHeight="1">
      <c r="A62" s="16" t="s">
        <v>96</v>
      </c>
      <c r="B62" s="294" t="s">
        <v>97</v>
      </c>
      <c r="C62" s="9" t="s">
        <v>77</v>
      </c>
      <c r="D62" s="89">
        <v>3</v>
      </c>
      <c r="E62" s="13"/>
      <c r="F62" s="395">
        <f t="shared" si="4"/>
        <v>0</v>
      </c>
      <c r="M62" s="25"/>
    </row>
    <row r="63" spans="1:17" ht="26.45">
      <c r="A63" s="16" t="s">
        <v>98</v>
      </c>
      <c r="B63" s="294" t="s">
        <v>99</v>
      </c>
      <c r="C63" s="9" t="s">
        <v>77</v>
      </c>
      <c r="D63" s="89">
        <v>8</v>
      </c>
      <c r="E63" s="13"/>
      <c r="F63" s="395">
        <f t="shared" si="4"/>
        <v>0</v>
      </c>
      <c r="M63" s="25"/>
    </row>
    <row r="64" spans="1:17" ht="26.45">
      <c r="A64" s="16" t="s">
        <v>100</v>
      </c>
      <c r="B64" s="294" t="s">
        <v>101</v>
      </c>
      <c r="C64" s="9" t="s">
        <v>77</v>
      </c>
      <c r="D64" s="89">
        <v>1</v>
      </c>
      <c r="E64" s="13"/>
      <c r="F64" s="395">
        <f t="shared" si="4"/>
        <v>0</v>
      </c>
      <c r="M64" s="25"/>
    </row>
    <row r="65" spans="1:14" ht="39.6">
      <c r="A65" s="16" t="s">
        <v>102</v>
      </c>
      <c r="B65" s="294" t="s">
        <v>103</v>
      </c>
      <c r="C65" s="9" t="s">
        <v>77</v>
      </c>
      <c r="D65" s="89">
        <v>2</v>
      </c>
      <c r="E65" s="13"/>
      <c r="F65" s="395">
        <f t="shared" si="4"/>
        <v>0</v>
      </c>
      <c r="M65" s="25"/>
    </row>
    <row r="66" spans="1:14" ht="41.1" customHeight="1">
      <c r="A66" s="16" t="s">
        <v>104</v>
      </c>
      <c r="B66" s="294" t="s">
        <v>105</v>
      </c>
      <c r="C66" s="9" t="s">
        <v>77</v>
      </c>
      <c r="D66" s="89">
        <v>1</v>
      </c>
      <c r="E66" s="13"/>
      <c r="F66" s="395">
        <f t="shared" si="4"/>
        <v>0</v>
      </c>
      <c r="M66" s="25"/>
    </row>
    <row r="67" spans="1:14" ht="46.35" customHeight="1">
      <c r="A67" s="16" t="s">
        <v>106</v>
      </c>
      <c r="B67" s="294" t="s">
        <v>107</v>
      </c>
      <c r="C67" s="9" t="s">
        <v>77</v>
      </c>
      <c r="D67" s="89">
        <v>1</v>
      </c>
      <c r="E67" s="13"/>
      <c r="F67" s="395">
        <f t="shared" si="4"/>
        <v>0</v>
      </c>
    </row>
    <row r="68" spans="1:14" ht="57" customHeight="1">
      <c r="A68" s="16" t="s">
        <v>108</v>
      </c>
      <c r="B68" s="294" t="s">
        <v>109</v>
      </c>
      <c r="C68" s="9" t="s">
        <v>110</v>
      </c>
      <c r="D68" s="89">
        <v>15</v>
      </c>
      <c r="E68" s="13"/>
      <c r="F68" s="395">
        <f t="shared" si="4"/>
        <v>0</v>
      </c>
    </row>
    <row r="69" spans="1:14" ht="70.349999999999994" customHeight="1">
      <c r="A69" s="16" t="s">
        <v>111</v>
      </c>
      <c r="B69" s="294" t="s">
        <v>112</v>
      </c>
      <c r="C69" s="9" t="s">
        <v>113</v>
      </c>
      <c r="D69" s="89">
        <v>1</v>
      </c>
      <c r="E69" s="13"/>
      <c r="F69" s="395">
        <f t="shared" si="4"/>
        <v>0</v>
      </c>
    </row>
    <row r="70" spans="1:14" s="17" customFormat="1">
      <c r="A70" s="26"/>
      <c r="B70" s="84" t="s">
        <v>114</v>
      </c>
      <c r="C70" s="27"/>
      <c r="D70" s="230"/>
      <c r="E70" s="28"/>
      <c r="F70" s="407">
        <f>SUM(F58:F69)</f>
        <v>0</v>
      </c>
      <c r="G70" s="243"/>
      <c r="H70" s="25"/>
    </row>
    <row r="71" spans="1:14">
      <c r="A71" s="5"/>
      <c r="B71" s="12"/>
      <c r="C71" s="9"/>
      <c r="D71" s="9"/>
      <c r="E71" s="11"/>
      <c r="F71" s="396"/>
    </row>
    <row r="72" spans="1:14">
      <c r="A72" s="5">
        <v>6</v>
      </c>
      <c r="B72" s="12" t="s">
        <v>115</v>
      </c>
      <c r="C72" s="9"/>
      <c r="D72" s="9"/>
      <c r="E72" s="11"/>
      <c r="F72" s="396"/>
    </row>
    <row r="73" spans="1:14" s="62" customFormat="1" ht="27.75" customHeight="1">
      <c r="A73" s="58" t="s">
        <v>116</v>
      </c>
      <c r="B73" s="14" t="s">
        <v>117</v>
      </c>
      <c r="C73" s="9" t="s">
        <v>23</v>
      </c>
      <c r="D73" s="9">
        <v>42.8</v>
      </c>
      <c r="E73" s="13"/>
      <c r="F73" s="395">
        <f>E73*D73</f>
        <v>0</v>
      </c>
      <c r="G73" s="242"/>
    </row>
    <row r="74" spans="1:14" s="62" customFormat="1" ht="32.25" customHeight="1">
      <c r="A74" s="58" t="s">
        <v>118</v>
      </c>
      <c r="B74" s="14" t="s">
        <v>119</v>
      </c>
      <c r="C74" s="9" t="s">
        <v>23</v>
      </c>
      <c r="D74" s="9">
        <v>2.7</v>
      </c>
      <c r="E74" s="13"/>
      <c r="F74" s="395">
        <f t="shared" ref="F74:F76" si="5">E74*D74</f>
        <v>0</v>
      </c>
      <c r="G74" s="242"/>
    </row>
    <row r="75" spans="1:14" s="62" customFormat="1" ht="35.85" customHeight="1">
      <c r="A75" s="58" t="s">
        <v>120</v>
      </c>
      <c r="B75" s="14" t="s">
        <v>121</v>
      </c>
      <c r="C75" s="9" t="s">
        <v>23</v>
      </c>
      <c r="D75" s="9">
        <v>34.450000000000003</v>
      </c>
      <c r="E75" s="13"/>
      <c r="F75" s="395">
        <f t="shared" si="5"/>
        <v>0</v>
      </c>
      <c r="G75" s="242"/>
    </row>
    <row r="76" spans="1:14" s="62" customFormat="1" ht="32.25" customHeight="1">
      <c r="A76" s="58" t="s">
        <v>122</v>
      </c>
      <c r="B76" s="14" t="s">
        <v>123</v>
      </c>
      <c r="C76" s="9" t="s">
        <v>23</v>
      </c>
      <c r="D76" s="9">
        <v>3.5</v>
      </c>
      <c r="E76" s="13"/>
      <c r="F76" s="395">
        <f t="shared" si="5"/>
        <v>0</v>
      </c>
      <c r="G76" s="242"/>
    </row>
    <row r="77" spans="1:14" s="48" customFormat="1">
      <c r="A77" s="26"/>
      <c r="B77" s="84" t="s">
        <v>124</v>
      </c>
      <c r="C77" s="27"/>
      <c r="D77" s="230"/>
      <c r="E77" s="28"/>
      <c r="F77" s="407">
        <f>SUM(F73:F76)</f>
        <v>0</v>
      </c>
      <c r="G77" s="243"/>
      <c r="H77" s="25"/>
      <c r="I77" s="63"/>
      <c r="J77" s="17"/>
      <c r="K77" s="17"/>
      <c r="L77" s="17"/>
      <c r="M77" s="17"/>
      <c r="N77" s="17"/>
    </row>
    <row r="78" spans="1:14" ht="21" customHeight="1">
      <c r="A78" s="5"/>
      <c r="B78" s="12"/>
      <c r="C78" s="10"/>
      <c r="D78" s="9"/>
      <c r="E78" s="11"/>
      <c r="F78" s="396"/>
    </row>
    <row r="79" spans="1:14" ht="15" customHeight="1">
      <c r="A79" s="5">
        <v>7</v>
      </c>
      <c r="B79" s="12" t="s">
        <v>125</v>
      </c>
      <c r="C79" s="10"/>
      <c r="D79" s="9"/>
      <c r="E79" s="11"/>
      <c r="F79" s="396"/>
    </row>
    <row r="80" spans="1:14" s="307" customFormat="1" ht="34.5" customHeight="1">
      <c r="A80" s="296" t="s">
        <v>126</v>
      </c>
      <c r="B80" s="245" t="s">
        <v>127</v>
      </c>
      <c r="C80" s="261" t="s">
        <v>23</v>
      </c>
      <c r="D80" s="261">
        <v>179.79</v>
      </c>
      <c r="E80" s="293"/>
      <c r="F80" s="397">
        <f>E80*D80</f>
        <v>0</v>
      </c>
      <c r="G80" s="305"/>
      <c r="H80" s="306"/>
      <c r="I80" s="306"/>
      <c r="J80" s="306"/>
      <c r="K80" s="306"/>
      <c r="L80" s="304"/>
      <c r="M80" s="329"/>
      <c r="N80" s="329"/>
    </row>
    <row r="81" spans="1:14" s="307" customFormat="1" ht="45.75" customHeight="1">
      <c r="A81" s="296" t="s">
        <v>128</v>
      </c>
      <c r="B81" s="245" t="s">
        <v>129</v>
      </c>
      <c r="C81" s="261" t="s">
        <v>23</v>
      </c>
      <c r="D81" s="261">
        <v>32.82</v>
      </c>
      <c r="E81" s="293"/>
      <c r="F81" s="397">
        <f t="shared" ref="F81" si="6">E81*D81</f>
        <v>0</v>
      </c>
      <c r="G81" s="305"/>
      <c r="H81" s="306"/>
      <c r="I81" s="304"/>
      <c r="M81" s="329"/>
      <c r="N81" s="329"/>
    </row>
    <row r="82" spans="1:14" s="307" customFormat="1" ht="44.25" customHeight="1">
      <c r="A82" s="296" t="s">
        <v>130</v>
      </c>
      <c r="B82" s="245" t="s">
        <v>131</v>
      </c>
      <c r="C82" s="261" t="s">
        <v>23</v>
      </c>
      <c r="D82" s="261">
        <v>39.9</v>
      </c>
      <c r="E82" s="338"/>
      <c r="F82" s="397">
        <f>E82*D82</f>
        <v>0</v>
      </c>
      <c r="G82" s="305"/>
      <c r="H82" s="306"/>
      <c r="I82" s="304"/>
      <c r="M82" s="329"/>
      <c r="N82" s="329"/>
    </row>
    <row r="83" spans="1:14" ht="20.85" customHeight="1">
      <c r="A83" s="58" t="s">
        <v>132</v>
      </c>
      <c r="B83" s="14" t="s">
        <v>133</v>
      </c>
      <c r="C83" s="9" t="s">
        <v>23</v>
      </c>
      <c r="D83" s="9">
        <v>18.75</v>
      </c>
      <c r="E83" s="295"/>
      <c r="F83" s="395">
        <f>E83*D83</f>
        <v>0</v>
      </c>
      <c r="M83" s="240"/>
      <c r="N83" s="240"/>
    </row>
    <row r="84" spans="1:14" s="48" customFormat="1">
      <c r="A84" s="26"/>
      <c r="B84" s="84" t="s">
        <v>134</v>
      </c>
      <c r="C84" s="27"/>
      <c r="D84" s="230"/>
      <c r="E84" s="28"/>
      <c r="F84" s="407">
        <f>SUM(F80:F83)</f>
        <v>0</v>
      </c>
      <c r="G84" s="243"/>
      <c r="H84" s="79"/>
      <c r="I84" s="63"/>
      <c r="J84" s="17"/>
      <c r="K84" s="17"/>
      <c r="L84" s="17"/>
      <c r="M84" s="17"/>
      <c r="N84" s="17"/>
    </row>
    <row r="85" spans="1:14" ht="15" customHeight="1">
      <c r="A85" s="5"/>
      <c r="B85" s="14"/>
      <c r="C85" s="9"/>
      <c r="D85" s="9"/>
      <c r="E85" s="11"/>
      <c r="F85" s="396"/>
    </row>
    <row r="86" spans="1:14" ht="29.25" customHeight="1">
      <c r="A86" s="258">
        <v>8</v>
      </c>
      <c r="B86" s="259" t="s">
        <v>135</v>
      </c>
      <c r="C86" s="261"/>
      <c r="D86" s="261"/>
      <c r="E86" s="262"/>
      <c r="F86" s="408"/>
    </row>
    <row r="87" spans="1:14">
      <c r="A87" s="258"/>
      <c r="B87" s="260"/>
      <c r="C87" s="264"/>
      <c r="D87" s="261"/>
      <c r="E87" s="262"/>
      <c r="F87" s="400"/>
    </row>
    <row r="88" spans="1:14">
      <c r="A88" s="296" t="s">
        <v>136</v>
      </c>
      <c r="B88" s="259" t="s">
        <v>137</v>
      </c>
      <c r="C88" s="264"/>
      <c r="D88" s="261"/>
      <c r="E88" s="262"/>
      <c r="F88" s="400"/>
    </row>
    <row r="89" spans="1:14">
      <c r="A89" s="296"/>
      <c r="B89" s="259"/>
      <c r="C89" s="264"/>
      <c r="D89" s="261"/>
      <c r="E89" s="262"/>
      <c r="F89" s="400"/>
    </row>
    <row r="90" spans="1:14">
      <c r="A90" s="296" t="s">
        <v>138</v>
      </c>
      <c r="B90" s="259" t="s">
        <v>139</v>
      </c>
      <c r="C90" s="264"/>
      <c r="D90" s="261"/>
      <c r="E90" s="262"/>
      <c r="F90" s="400"/>
    </row>
    <row r="91" spans="1:14" ht="55.15">
      <c r="A91" s="296"/>
      <c r="B91" s="297" t="s">
        <v>140</v>
      </c>
      <c r="C91" s="9"/>
      <c r="D91" s="9"/>
      <c r="E91" s="13"/>
      <c r="F91" s="395"/>
    </row>
    <row r="92" spans="1:14">
      <c r="A92" s="296" t="s">
        <v>141</v>
      </c>
      <c r="B92" s="245" t="s">
        <v>142</v>
      </c>
      <c r="C92" s="9" t="s">
        <v>110</v>
      </c>
      <c r="D92" s="9">
        <v>70</v>
      </c>
      <c r="E92" s="13"/>
      <c r="F92" s="395">
        <f t="shared" ref="F92:F97" si="7">+E92*D92</f>
        <v>0</v>
      </c>
    </row>
    <row r="93" spans="1:14">
      <c r="A93" s="296" t="s">
        <v>143</v>
      </c>
      <c r="B93" s="245" t="s">
        <v>144</v>
      </c>
      <c r="C93" s="9" t="s">
        <v>110</v>
      </c>
      <c r="D93" s="9">
        <v>25</v>
      </c>
      <c r="E93" s="13"/>
      <c r="F93" s="395">
        <f t="shared" si="7"/>
        <v>0</v>
      </c>
    </row>
    <row r="94" spans="1:14" ht="26.45">
      <c r="A94" s="296" t="s">
        <v>145</v>
      </c>
      <c r="B94" s="245" t="s">
        <v>146</v>
      </c>
      <c r="C94" s="9" t="s">
        <v>110</v>
      </c>
      <c r="D94" s="9">
        <v>130</v>
      </c>
      <c r="E94" s="13"/>
      <c r="F94" s="395">
        <f t="shared" si="7"/>
        <v>0</v>
      </c>
    </row>
    <row r="95" spans="1:14">
      <c r="A95" s="296" t="s">
        <v>147</v>
      </c>
      <c r="B95" s="245" t="s">
        <v>148</v>
      </c>
      <c r="C95" s="9" t="s">
        <v>12</v>
      </c>
      <c r="D95" s="9">
        <v>1</v>
      </c>
      <c r="E95" s="13"/>
      <c r="F95" s="395">
        <f t="shared" si="7"/>
        <v>0</v>
      </c>
    </row>
    <row r="96" spans="1:14" s="424" customFormat="1" ht="14.25" customHeight="1">
      <c r="A96" s="418" t="s">
        <v>149</v>
      </c>
      <c r="B96" s="419" t="s">
        <v>150</v>
      </c>
      <c r="C96" s="420" t="s">
        <v>12</v>
      </c>
      <c r="D96" s="420">
        <v>1</v>
      </c>
      <c r="E96" s="421"/>
      <c r="F96" s="422" t="s">
        <v>151</v>
      </c>
      <c r="G96" s="423"/>
    </row>
    <row r="97" spans="1:9" ht="32.25" customHeight="1">
      <c r="A97" s="296" t="s">
        <v>152</v>
      </c>
      <c r="B97" s="245" t="s">
        <v>153</v>
      </c>
      <c r="C97" s="9" t="s">
        <v>154</v>
      </c>
      <c r="D97" s="9">
        <v>1</v>
      </c>
      <c r="E97" s="13"/>
      <c r="F97" s="395">
        <f t="shared" si="7"/>
        <v>0</v>
      </c>
    </row>
    <row r="98" spans="1:9">
      <c r="A98" s="296"/>
      <c r="B98" s="278" t="s">
        <v>155</v>
      </c>
      <c r="C98" s="10"/>
      <c r="D98" s="9"/>
      <c r="E98" s="11"/>
      <c r="F98" s="398">
        <f>SUM(F92:F97)</f>
        <v>0</v>
      </c>
    </row>
    <row r="99" spans="1:9">
      <c r="A99" s="296"/>
      <c r="B99" s="245"/>
      <c r="C99" s="264"/>
      <c r="D99" s="261"/>
      <c r="E99" s="262"/>
      <c r="F99" s="400"/>
    </row>
    <row r="100" spans="1:9" s="307" customFormat="1" ht="26.45">
      <c r="A100" s="296" t="s">
        <v>156</v>
      </c>
      <c r="B100" s="259" t="s">
        <v>157</v>
      </c>
      <c r="C100" s="264"/>
      <c r="D100" s="261"/>
      <c r="E100" s="262"/>
      <c r="F100" s="400"/>
      <c r="G100" s="305"/>
      <c r="H100" s="306"/>
      <c r="I100" s="304"/>
    </row>
    <row r="101" spans="1:9" s="307" customFormat="1" ht="60.75" customHeight="1">
      <c r="A101" s="296"/>
      <c r="B101" s="297" t="s">
        <v>158</v>
      </c>
      <c r="C101" s="264"/>
      <c r="D101" s="261"/>
      <c r="E101" s="262"/>
      <c r="F101" s="400"/>
      <c r="G101" s="305"/>
      <c r="H101" s="306"/>
      <c r="I101" s="304"/>
    </row>
    <row r="102" spans="1:9" s="307" customFormat="1">
      <c r="A102" s="296" t="s">
        <v>159</v>
      </c>
      <c r="B102" s="245" t="s">
        <v>160</v>
      </c>
      <c r="C102" s="261" t="s">
        <v>110</v>
      </c>
      <c r="D102" s="261">
        <v>40</v>
      </c>
      <c r="E102" s="293"/>
      <c r="F102" s="397">
        <f t="shared" ref="F102:F105" si="8">+E102*D102</f>
        <v>0</v>
      </c>
      <c r="G102" s="305"/>
      <c r="H102" s="306"/>
      <c r="I102" s="304"/>
    </row>
    <row r="103" spans="1:9" s="307" customFormat="1" ht="29.1" customHeight="1">
      <c r="A103" s="296" t="s">
        <v>161</v>
      </c>
      <c r="B103" s="245" t="s">
        <v>146</v>
      </c>
      <c r="C103" s="261" t="s">
        <v>110</v>
      </c>
      <c r="D103" s="261">
        <v>40</v>
      </c>
      <c r="E103" s="293"/>
      <c r="F103" s="397">
        <f t="shared" si="8"/>
        <v>0</v>
      </c>
      <c r="G103" s="305"/>
      <c r="H103" s="306"/>
      <c r="I103" s="304"/>
    </row>
    <row r="104" spans="1:9" s="307" customFormat="1" ht="20.25" customHeight="1">
      <c r="A104" s="296" t="s">
        <v>162</v>
      </c>
      <c r="B104" s="245" t="s">
        <v>163</v>
      </c>
      <c r="C104" s="261" t="s">
        <v>77</v>
      </c>
      <c r="D104" s="261">
        <v>1</v>
      </c>
      <c r="E104" s="293"/>
      <c r="F104" s="397">
        <f t="shared" si="8"/>
        <v>0</v>
      </c>
      <c r="G104" s="305"/>
      <c r="H104" s="306"/>
      <c r="I104" s="304"/>
    </row>
    <row r="105" spans="1:9" s="307" customFormat="1" ht="20.25" customHeight="1">
      <c r="A105" s="296" t="s">
        <v>164</v>
      </c>
      <c r="B105" s="245" t="s">
        <v>165</v>
      </c>
      <c r="C105" s="261" t="s">
        <v>77</v>
      </c>
      <c r="D105" s="261">
        <v>6</v>
      </c>
      <c r="E105" s="293"/>
      <c r="F105" s="397">
        <f t="shared" si="8"/>
        <v>0</v>
      </c>
      <c r="G105" s="305"/>
      <c r="H105" s="306"/>
      <c r="I105" s="304"/>
    </row>
    <row r="106" spans="1:9" s="307" customFormat="1" ht="28.35" customHeight="1">
      <c r="A106" s="296" t="s">
        <v>166</v>
      </c>
      <c r="B106" s="245" t="s">
        <v>167</v>
      </c>
      <c r="C106" s="261" t="s">
        <v>77</v>
      </c>
      <c r="D106" s="261">
        <v>1</v>
      </c>
      <c r="E106" s="293"/>
      <c r="F106" s="397">
        <f>+E106*D106</f>
        <v>0</v>
      </c>
      <c r="G106" s="305"/>
      <c r="H106" s="306"/>
      <c r="I106" s="304"/>
    </row>
    <row r="107" spans="1:9" s="307" customFormat="1" ht="47.25" customHeight="1">
      <c r="A107" s="296" t="s">
        <v>168</v>
      </c>
      <c r="B107" s="245" t="s">
        <v>169</v>
      </c>
      <c r="C107" s="261" t="s">
        <v>77</v>
      </c>
      <c r="D107" s="261">
        <v>1</v>
      </c>
      <c r="E107" s="293"/>
      <c r="F107" s="397">
        <f t="shared" ref="F107" si="9">+E107*D107</f>
        <v>0</v>
      </c>
      <c r="G107" s="305"/>
      <c r="H107" s="306"/>
      <c r="I107" s="304"/>
    </row>
    <row r="108" spans="1:9" s="307" customFormat="1">
      <c r="A108" s="296"/>
      <c r="B108" s="260" t="s">
        <v>170</v>
      </c>
      <c r="C108" s="264"/>
      <c r="D108" s="261"/>
      <c r="E108" s="262"/>
      <c r="F108" s="400">
        <f>F106+F107</f>
        <v>0</v>
      </c>
      <c r="G108" s="305"/>
      <c r="H108" s="306"/>
      <c r="I108" s="304"/>
    </row>
    <row r="109" spans="1:9" s="307" customFormat="1">
      <c r="A109" s="296"/>
      <c r="B109" s="260" t="s">
        <v>171</v>
      </c>
      <c r="C109" s="264"/>
      <c r="D109" s="261"/>
      <c r="E109" s="262"/>
      <c r="F109" s="400">
        <f>+F108+F98</f>
        <v>0</v>
      </c>
      <c r="G109" s="305"/>
      <c r="H109" s="306"/>
      <c r="I109" s="304"/>
    </row>
    <row r="110" spans="1:9" s="307" customFormat="1">
      <c r="A110" s="296"/>
      <c r="B110" s="245"/>
      <c r="C110" s="264"/>
      <c r="D110" s="261"/>
      <c r="E110" s="262"/>
      <c r="F110" s="400"/>
      <c r="G110" s="305"/>
      <c r="H110" s="306"/>
      <c r="I110" s="304"/>
    </row>
    <row r="111" spans="1:9" s="307" customFormat="1">
      <c r="A111" s="296" t="s">
        <v>172</v>
      </c>
      <c r="B111" s="259" t="s">
        <v>173</v>
      </c>
      <c r="C111" s="264"/>
      <c r="D111" s="261"/>
      <c r="E111" s="262"/>
      <c r="F111" s="400"/>
      <c r="G111" s="305"/>
      <c r="H111" s="306"/>
      <c r="I111" s="304"/>
    </row>
    <row r="112" spans="1:9" s="307" customFormat="1">
      <c r="A112" s="296"/>
      <c r="B112" s="245"/>
      <c r="C112" s="264"/>
      <c r="D112" s="261"/>
      <c r="E112" s="262"/>
      <c r="F112" s="400"/>
      <c r="G112" s="305"/>
      <c r="H112" s="306"/>
      <c r="I112" s="304"/>
    </row>
    <row r="113" spans="1:9" s="307" customFormat="1">
      <c r="A113" s="296" t="s">
        <v>174</v>
      </c>
      <c r="B113" s="259" t="s">
        <v>139</v>
      </c>
      <c r="C113" s="264"/>
      <c r="D113" s="261"/>
      <c r="E113" s="262"/>
      <c r="F113" s="400"/>
      <c r="G113" s="305"/>
      <c r="H113" s="306"/>
      <c r="I113" s="304"/>
    </row>
    <row r="114" spans="1:9" s="307" customFormat="1" ht="55.15">
      <c r="A114" s="296"/>
      <c r="B114" s="297" t="s">
        <v>175</v>
      </c>
      <c r="C114" s="261"/>
      <c r="D114" s="261"/>
      <c r="E114" s="293"/>
      <c r="F114" s="397"/>
      <c r="G114" s="305"/>
      <c r="H114" s="306"/>
      <c r="I114" s="304"/>
    </row>
    <row r="115" spans="1:9" s="307" customFormat="1">
      <c r="A115" s="296" t="s">
        <v>176</v>
      </c>
      <c r="B115" s="245" t="s">
        <v>142</v>
      </c>
      <c r="C115" s="261" t="s">
        <v>110</v>
      </c>
      <c r="D115" s="261">
        <v>4</v>
      </c>
      <c r="E115" s="293"/>
      <c r="F115" s="397">
        <f t="shared" ref="F115" si="10">+E115*D115</f>
        <v>0</v>
      </c>
      <c r="G115" s="305"/>
      <c r="H115" s="306"/>
      <c r="I115" s="304"/>
    </row>
    <row r="116" spans="1:9" s="307" customFormat="1">
      <c r="A116" s="296" t="s">
        <v>177</v>
      </c>
      <c r="B116" s="245" t="s">
        <v>144</v>
      </c>
      <c r="C116" s="261" t="s">
        <v>110</v>
      </c>
      <c r="D116" s="261">
        <v>10</v>
      </c>
      <c r="E116" s="293"/>
      <c r="F116" s="397">
        <f>+E116*D116</f>
        <v>0</v>
      </c>
      <c r="G116" s="305"/>
      <c r="H116" s="306"/>
      <c r="I116" s="304"/>
    </row>
    <row r="117" spans="1:9" s="307" customFormat="1">
      <c r="A117" s="296" t="s">
        <v>178</v>
      </c>
      <c r="B117" s="245" t="s">
        <v>179</v>
      </c>
      <c r="C117" s="261" t="s">
        <v>110</v>
      </c>
      <c r="D117" s="261">
        <v>1</v>
      </c>
      <c r="E117" s="293"/>
      <c r="F117" s="397">
        <f>+E117*D117</f>
        <v>0</v>
      </c>
      <c r="G117" s="305"/>
      <c r="H117" s="306"/>
      <c r="I117" s="304"/>
    </row>
    <row r="118" spans="1:9" s="307" customFormat="1">
      <c r="A118" s="296"/>
      <c r="B118" s="260" t="s">
        <v>180</v>
      </c>
      <c r="C118" s="264"/>
      <c r="D118" s="261"/>
      <c r="E118" s="262"/>
      <c r="F118" s="400">
        <f>SUM(F115:F117)</f>
        <v>0</v>
      </c>
      <c r="G118" s="305"/>
      <c r="H118" s="306"/>
      <c r="I118" s="304"/>
    </row>
    <row r="119" spans="1:9" s="307" customFormat="1">
      <c r="A119" s="296"/>
      <c r="B119" s="245"/>
      <c r="C119" s="264"/>
      <c r="D119" s="261"/>
      <c r="E119" s="262"/>
      <c r="F119" s="400"/>
      <c r="G119" s="305"/>
      <c r="H119" s="306"/>
      <c r="I119" s="304"/>
    </row>
    <row r="120" spans="1:9" s="307" customFormat="1" ht="26.45">
      <c r="A120" s="296" t="s">
        <v>181</v>
      </c>
      <c r="B120" s="259" t="s">
        <v>182</v>
      </c>
      <c r="C120" s="264"/>
      <c r="D120" s="261"/>
      <c r="E120" s="262"/>
      <c r="F120" s="400"/>
      <c r="G120" s="305"/>
      <c r="H120" s="306"/>
      <c r="I120" s="304"/>
    </row>
    <row r="121" spans="1:9" s="307" customFormat="1" ht="39.6">
      <c r="A121" s="296" t="s">
        <v>183</v>
      </c>
      <c r="B121" s="259" t="s">
        <v>184</v>
      </c>
      <c r="C121" s="264"/>
      <c r="D121" s="261"/>
      <c r="E121" s="262"/>
      <c r="F121" s="400"/>
      <c r="G121" s="305"/>
      <c r="H121" s="306"/>
      <c r="I121" s="304"/>
    </row>
    <row r="122" spans="1:9" s="307" customFormat="1" ht="44.25" customHeight="1">
      <c r="A122" s="296"/>
      <c r="B122" s="245" t="s">
        <v>185</v>
      </c>
      <c r="C122" s="261" t="s">
        <v>77</v>
      </c>
      <c r="D122" s="261">
        <v>1</v>
      </c>
      <c r="E122" s="293"/>
      <c r="F122" s="397">
        <f t="shared" ref="F122:F123" si="11">+E122*D122</f>
        <v>0</v>
      </c>
      <c r="G122" s="305"/>
      <c r="H122" s="306"/>
      <c r="I122" s="304"/>
    </row>
    <row r="123" spans="1:9" s="307" customFormat="1" ht="34.5" customHeight="1">
      <c r="A123" s="296"/>
      <c r="B123" s="245" t="s">
        <v>186</v>
      </c>
      <c r="C123" s="261" t="s">
        <v>77</v>
      </c>
      <c r="D123" s="261">
        <v>1</v>
      </c>
      <c r="E123" s="293"/>
      <c r="F123" s="397">
        <f t="shared" si="11"/>
        <v>0</v>
      </c>
      <c r="G123" s="305"/>
      <c r="H123" s="306"/>
      <c r="I123" s="304"/>
    </row>
    <row r="124" spans="1:9" s="307" customFormat="1" ht="26.45">
      <c r="A124" s="296" t="s">
        <v>187</v>
      </c>
      <c r="B124" s="259" t="s">
        <v>188</v>
      </c>
      <c r="C124" s="261"/>
      <c r="D124" s="261"/>
      <c r="E124" s="293"/>
      <c r="F124" s="397"/>
      <c r="G124" s="305"/>
      <c r="H124" s="306"/>
      <c r="I124" s="304"/>
    </row>
    <row r="125" spans="1:9" s="307" customFormat="1" ht="32.25" customHeight="1">
      <c r="A125" s="296"/>
      <c r="B125" s="245" t="s">
        <v>189</v>
      </c>
      <c r="C125" s="261" t="s">
        <v>77</v>
      </c>
      <c r="D125" s="261">
        <v>1</v>
      </c>
      <c r="E125" s="293"/>
      <c r="F125" s="397">
        <f t="shared" ref="F125:F131" si="12">+E125*D125</f>
        <v>0</v>
      </c>
      <c r="G125" s="305"/>
      <c r="H125" s="306"/>
      <c r="I125" s="304"/>
    </row>
    <row r="126" spans="1:9" s="307" customFormat="1" ht="30.6" customHeight="1">
      <c r="A126" s="296"/>
      <c r="B126" s="245" t="s">
        <v>190</v>
      </c>
      <c r="C126" s="261" t="s">
        <v>77</v>
      </c>
      <c r="D126" s="261">
        <v>1</v>
      </c>
      <c r="E126" s="293"/>
      <c r="F126" s="397">
        <f t="shared" si="12"/>
        <v>0</v>
      </c>
      <c r="G126" s="305"/>
      <c r="H126" s="306"/>
      <c r="I126" s="304"/>
    </row>
    <row r="127" spans="1:9" s="307" customFormat="1" ht="21" customHeight="1">
      <c r="A127" s="296"/>
      <c r="B127" s="245" t="s">
        <v>191</v>
      </c>
      <c r="C127" s="261" t="s">
        <v>77</v>
      </c>
      <c r="D127" s="261">
        <v>1</v>
      </c>
      <c r="E127" s="293"/>
      <c r="F127" s="397">
        <f t="shared" si="12"/>
        <v>0</v>
      </c>
      <c r="G127" s="305"/>
      <c r="H127" s="306"/>
      <c r="I127" s="304"/>
    </row>
    <row r="128" spans="1:9" s="307" customFormat="1">
      <c r="A128" s="296"/>
      <c r="B128" s="245" t="s">
        <v>192</v>
      </c>
      <c r="C128" s="261" t="s">
        <v>77</v>
      </c>
      <c r="D128" s="261">
        <v>1</v>
      </c>
      <c r="E128" s="293"/>
      <c r="F128" s="397">
        <f t="shared" si="12"/>
        <v>0</v>
      </c>
      <c r="G128" s="305"/>
      <c r="H128" s="306"/>
      <c r="I128" s="304"/>
    </row>
    <row r="129" spans="1:9" s="307" customFormat="1">
      <c r="A129" s="296"/>
      <c r="B129" s="245" t="s">
        <v>193</v>
      </c>
      <c r="C129" s="261" t="s">
        <v>77</v>
      </c>
      <c r="D129" s="261">
        <v>1</v>
      </c>
      <c r="E129" s="293"/>
      <c r="F129" s="397">
        <f t="shared" si="12"/>
        <v>0</v>
      </c>
      <c r="G129" s="305"/>
      <c r="H129" s="306"/>
      <c r="I129" s="304"/>
    </row>
    <row r="130" spans="1:9" s="307" customFormat="1">
      <c r="A130" s="296"/>
      <c r="B130" s="245" t="s">
        <v>194</v>
      </c>
      <c r="C130" s="261" t="s">
        <v>77</v>
      </c>
      <c r="D130" s="261">
        <v>1</v>
      </c>
      <c r="E130" s="293"/>
      <c r="F130" s="397">
        <f t="shared" si="12"/>
        <v>0</v>
      </c>
      <c r="G130" s="305"/>
      <c r="H130" s="306"/>
      <c r="I130" s="304"/>
    </row>
    <row r="131" spans="1:9" s="307" customFormat="1">
      <c r="A131" s="296"/>
      <c r="B131" s="245" t="s">
        <v>195</v>
      </c>
      <c r="C131" s="261" t="s">
        <v>77</v>
      </c>
      <c r="D131" s="261">
        <v>1</v>
      </c>
      <c r="E131" s="293"/>
      <c r="F131" s="397">
        <f t="shared" si="12"/>
        <v>0</v>
      </c>
      <c r="G131" s="305"/>
      <c r="H131" s="306"/>
      <c r="I131" s="304"/>
    </row>
    <row r="132" spans="1:9" s="307" customFormat="1">
      <c r="A132" s="296"/>
      <c r="B132" s="260" t="s">
        <v>196</v>
      </c>
      <c r="C132" s="264"/>
      <c r="D132" s="261"/>
      <c r="E132" s="262"/>
      <c r="F132" s="400">
        <f>SUM(F122:F131)</f>
        <v>0</v>
      </c>
      <c r="G132" s="305"/>
      <c r="H132" s="306"/>
      <c r="I132" s="304"/>
    </row>
    <row r="133" spans="1:9" s="307" customFormat="1">
      <c r="A133" s="296"/>
      <c r="B133" s="245"/>
      <c r="C133" s="264"/>
      <c r="D133" s="261"/>
      <c r="E133" s="262"/>
      <c r="F133" s="400"/>
      <c r="G133" s="305"/>
      <c r="H133" s="306"/>
      <c r="I133" s="304"/>
    </row>
    <row r="134" spans="1:9" s="307" customFormat="1" ht="26.45">
      <c r="A134" s="296" t="s">
        <v>197</v>
      </c>
      <c r="B134" s="259" t="s">
        <v>157</v>
      </c>
      <c r="C134" s="264"/>
      <c r="D134" s="261"/>
      <c r="E134" s="262"/>
      <c r="F134" s="400"/>
      <c r="G134" s="305"/>
      <c r="H134" s="306"/>
      <c r="I134" s="304"/>
    </row>
    <row r="135" spans="1:9" s="307" customFormat="1" ht="52.9">
      <c r="A135" s="296" t="s">
        <v>198</v>
      </c>
      <c r="B135" s="259" t="s">
        <v>199</v>
      </c>
      <c r="C135" s="264"/>
      <c r="D135" s="261"/>
      <c r="E135" s="262"/>
      <c r="F135" s="400"/>
      <c r="G135" s="305"/>
      <c r="H135" s="306"/>
      <c r="I135" s="304"/>
    </row>
    <row r="136" spans="1:9" s="307" customFormat="1">
      <c r="A136" s="296"/>
      <c r="B136" s="245" t="s">
        <v>160</v>
      </c>
      <c r="C136" s="261" t="s">
        <v>110</v>
      </c>
      <c r="D136" s="261">
        <v>6</v>
      </c>
      <c r="E136" s="293"/>
      <c r="F136" s="397">
        <f t="shared" ref="F136:F138" si="13">+E136*D136</f>
        <v>0</v>
      </c>
      <c r="G136" s="305"/>
      <c r="H136" s="306"/>
      <c r="I136" s="304"/>
    </row>
    <row r="137" spans="1:9" s="307" customFormat="1">
      <c r="A137" s="296"/>
      <c r="B137" s="245" t="s">
        <v>200</v>
      </c>
      <c r="C137" s="261" t="s">
        <v>110</v>
      </c>
      <c r="D137" s="261">
        <v>6</v>
      </c>
      <c r="E137" s="293"/>
      <c r="F137" s="397">
        <f t="shared" si="13"/>
        <v>0</v>
      </c>
      <c r="G137" s="305"/>
      <c r="H137" s="306"/>
      <c r="I137" s="304"/>
    </row>
    <row r="138" spans="1:9" s="307" customFormat="1">
      <c r="A138" s="296"/>
      <c r="B138" s="245" t="s">
        <v>201</v>
      </c>
      <c r="C138" s="261" t="s">
        <v>110</v>
      </c>
      <c r="D138" s="261">
        <v>6</v>
      </c>
      <c r="E138" s="293"/>
      <c r="F138" s="397">
        <f t="shared" si="13"/>
        <v>0</v>
      </c>
      <c r="G138" s="305"/>
      <c r="H138" s="306"/>
      <c r="I138" s="304"/>
    </row>
    <row r="139" spans="1:9" s="307" customFormat="1">
      <c r="A139" s="296"/>
      <c r="B139" s="260" t="s">
        <v>202</v>
      </c>
      <c r="C139" s="264"/>
      <c r="D139" s="261"/>
      <c r="E139" s="262"/>
      <c r="F139" s="400">
        <f>SUM(F136:F138)</f>
        <v>0</v>
      </c>
      <c r="G139" s="305"/>
      <c r="H139" s="306"/>
      <c r="I139" s="304"/>
    </row>
    <row r="140" spans="1:9" s="307" customFormat="1">
      <c r="A140" s="296"/>
      <c r="B140" s="245"/>
      <c r="C140" s="264"/>
      <c r="D140" s="261"/>
      <c r="E140" s="262"/>
      <c r="F140" s="400"/>
      <c r="G140" s="305"/>
      <c r="H140" s="306"/>
      <c r="I140" s="304"/>
    </row>
    <row r="141" spans="1:9" s="307" customFormat="1" ht="52.9">
      <c r="A141" s="296" t="s">
        <v>203</v>
      </c>
      <c r="B141" s="245" t="s">
        <v>204</v>
      </c>
      <c r="C141" s="264"/>
      <c r="D141" s="261"/>
      <c r="E141" s="262"/>
      <c r="F141" s="400"/>
      <c r="G141" s="305"/>
      <c r="H141" s="306"/>
      <c r="I141" s="304"/>
    </row>
    <row r="142" spans="1:9" s="307" customFormat="1">
      <c r="A142" s="296"/>
      <c r="B142" s="245" t="s">
        <v>205</v>
      </c>
      <c r="C142" s="261" t="s">
        <v>110</v>
      </c>
      <c r="D142" s="261">
        <v>35</v>
      </c>
      <c r="E142" s="293"/>
      <c r="F142" s="397">
        <f t="shared" ref="F142" si="14">+E142*D142</f>
        <v>0</v>
      </c>
      <c r="G142" s="305"/>
      <c r="H142" s="306"/>
      <c r="I142" s="304"/>
    </row>
    <row r="143" spans="1:9" s="307" customFormat="1">
      <c r="A143" s="296"/>
      <c r="B143" s="260" t="s">
        <v>206</v>
      </c>
      <c r="C143" s="264"/>
      <c r="D143" s="261"/>
      <c r="E143" s="262"/>
      <c r="F143" s="400">
        <f>SUM(F142)</f>
        <v>0</v>
      </c>
      <c r="G143" s="305"/>
      <c r="H143" s="306"/>
      <c r="I143" s="304"/>
    </row>
    <row r="144" spans="1:9" s="307" customFormat="1">
      <c r="A144" s="296"/>
      <c r="B144" s="260" t="s">
        <v>207</v>
      </c>
      <c r="C144" s="264"/>
      <c r="D144" s="261"/>
      <c r="E144" s="262"/>
      <c r="F144" s="400">
        <f>+F143+F139</f>
        <v>0</v>
      </c>
      <c r="G144" s="305"/>
      <c r="H144" s="306"/>
      <c r="I144" s="304"/>
    </row>
    <row r="145" spans="1:11" s="307" customFormat="1">
      <c r="A145" s="296"/>
      <c r="B145" s="245"/>
      <c r="C145" s="264"/>
      <c r="D145" s="261"/>
      <c r="E145" s="262"/>
      <c r="F145" s="400"/>
      <c r="G145" s="305"/>
      <c r="H145" s="306"/>
      <c r="I145" s="304"/>
    </row>
    <row r="146" spans="1:11" s="307" customFormat="1">
      <c r="A146" s="296"/>
      <c r="B146" s="260" t="s">
        <v>208</v>
      </c>
      <c r="C146" s="264"/>
      <c r="D146" s="261"/>
      <c r="E146" s="262"/>
      <c r="F146" s="400">
        <f>F144+F132+F118</f>
        <v>0</v>
      </c>
      <c r="G146" s="305"/>
      <c r="H146" s="306"/>
      <c r="I146" s="304"/>
    </row>
    <row r="147" spans="1:11" s="307" customFormat="1">
      <c r="A147" s="296"/>
      <c r="B147" s="245"/>
      <c r="C147" s="264"/>
      <c r="D147" s="261"/>
      <c r="E147" s="262"/>
      <c r="F147" s="400"/>
      <c r="G147" s="305"/>
      <c r="H147" s="306"/>
      <c r="I147" s="304"/>
    </row>
    <row r="148" spans="1:11" s="307" customFormat="1">
      <c r="A148" s="258"/>
      <c r="B148" s="308"/>
      <c r="C148" s="261"/>
      <c r="D148" s="261"/>
      <c r="E148" s="262"/>
      <c r="F148" s="408"/>
      <c r="G148" s="305"/>
      <c r="H148" s="306"/>
      <c r="I148" s="304"/>
    </row>
    <row r="149" spans="1:11" s="307" customFormat="1">
      <c r="A149" s="330"/>
      <c r="B149" s="260" t="s">
        <v>209</v>
      </c>
      <c r="C149" s="264"/>
      <c r="D149" s="261"/>
      <c r="E149" s="262"/>
      <c r="F149" s="409">
        <f>+F146+F109</f>
        <v>0</v>
      </c>
      <c r="G149" s="305"/>
      <c r="H149" s="306"/>
      <c r="I149" s="304"/>
    </row>
    <row r="150" spans="1:11" ht="15" customHeight="1">
      <c r="A150" s="16"/>
      <c r="B150" s="12"/>
      <c r="C150" s="9"/>
      <c r="D150" s="9"/>
      <c r="E150" s="13"/>
      <c r="F150" s="396"/>
    </row>
    <row r="151" spans="1:11" ht="15" customHeight="1">
      <c r="A151" s="5">
        <v>9</v>
      </c>
      <c r="B151" s="12" t="s">
        <v>210</v>
      </c>
      <c r="C151" s="9" t="s">
        <v>20</v>
      </c>
      <c r="D151" s="9"/>
      <c r="E151" s="13"/>
      <c r="F151" s="396"/>
    </row>
    <row r="152" spans="1:11" s="25" customFormat="1" ht="32.25" customHeight="1">
      <c r="A152" s="58" t="s">
        <v>211</v>
      </c>
      <c r="B152" s="14" t="s">
        <v>212</v>
      </c>
      <c r="C152" s="9" t="s">
        <v>23</v>
      </c>
      <c r="D152" s="9">
        <f>+D51</f>
        <v>582</v>
      </c>
      <c r="E152" s="13"/>
      <c r="F152" s="395">
        <f t="shared" ref="F152:F156" si="15">E152*D152</f>
        <v>0</v>
      </c>
      <c r="G152" s="241"/>
    </row>
    <row r="153" spans="1:11" s="25" customFormat="1" ht="30.75" customHeight="1">
      <c r="A153" s="58" t="s">
        <v>213</v>
      </c>
      <c r="B153" s="14" t="s">
        <v>214</v>
      </c>
      <c r="C153" s="9" t="s">
        <v>17</v>
      </c>
      <c r="D153" s="9">
        <v>1</v>
      </c>
      <c r="E153" s="13"/>
      <c r="F153" s="395">
        <f t="shared" si="15"/>
        <v>0</v>
      </c>
      <c r="G153" s="241"/>
    </row>
    <row r="154" spans="1:11" s="306" customFormat="1" ht="31.35" customHeight="1">
      <c r="A154" s="296" t="s">
        <v>215</v>
      </c>
      <c r="B154" s="318" t="s">
        <v>216</v>
      </c>
      <c r="C154" s="276" t="s">
        <v>23</v>
      </c>
      <c r="D154" s="261">
        <f>+D53+D52</f>
        <v>422</v>
      </c>
      <c r="E154" s="293"/>
      <c r="F154" s="397">
        <f t="shared" si="15"/>
        <v>0</v>
      </c>
      <c r="G154" s="305"/>
    </row>
    <row r="155" spans="1:11" s="25" customFormat="1" ht="32.1" customHeight="1">
      <c r="A155" s="58" t="s">
        <v>217</v>
      </c>
      <c r="B155" s="14" t="s">
        <v>218</v>
      </c>
      <c r="C155" s="9" t="s">
        <v>23</v>
      </c>
      <c r="D155" s="9">
        <f>D156</f>
        <v>178.98</v>
      </c>
      <c r="E155" s="13"/>
      <c r="F155" s="395">
        <f t="shared" si="15"/>
        <v>0</v>
      </c>
      <c r="G155" s="241"/>
    </row>
    <row r="156" spans="1:11" s="306" customFormat="1" ht="21" customHeight="1">
      <c r="A156" s="296" t="s">
        <v>219</v>
      </c>
      <c r="B156" s="245" t="s">
        <v>220</v>
      </c>
      <c r="C156" s="261" t="s">
        <v>23</v>
      </c>
      <c r="D156" s="261">
        <v>178.98</v>
      </c>
      <c r="E156" s="293"/>
      <c r="F156" s="397">
        <f t="shared" si="15"/>
        <v>0</v>
      </c>
      <c r="G156" s="305"/>
    </row>
    <row r="157" spans="1:11" s="48" customFormat="1">
      <c r="A157" s="26"/>
      <c r="B157" s="84" t="s">
        <v>221</v>
      </c>
      <c r="C157" s="27"/>
      <c r="D157" s="230"/>
      <c r="E157" s="28"/>
      <c r="F157" s="407">
        <f>SUM(F152:F156)</f>
        <v>0</v>
      </c>
      <c r="G157" s="243"/>
      <c r="H157" s="25"/>
      <c r="I157" s="63"/>
      <c r="J157" s="17"/>
      <c r="K157" s="17"/>
    </row>
    <row r="158" spans="1:11" ht="15.4" customHeight="1">
      <c r="A158" s="5"/>
      <c r="B158" s="12"/>
      <c r="C158" s="9"/>
      <c r="D158" s="9"/>
      <c r="E158" s="11"/>
      <c r="F158" s="396"/>
    </row>
    <row r="159" spans="1:11" s="17" customFormat="1" ht="58.5" customHeight="1">
      <c r="A159" s="5">
        <v>10</v>
      </c>
      <c r="B159" s="12" t="s">
        <v>222</v>
      </c>
      <c r="C159" s="9"/>
      <c r="D159" s="9"/>
      <c r="E159" s="13"/>
      <c r="F159" s="396"/>
      <c r="G159" s="243"/>
      <c r="H159" s="25"/>
      <c r="I159" s="63"/>
    </row>
    <row r="160" spans="1:11" s="17" customFormat="1" ht="18.75" customHeight="1">
      <c r="A160" s="5" t="s">
        <v>223</v>
      </c>
      <c r="B160" s="12" t="s">
        <v>224</v>
      </c>
      <c r="C160" s="9" t="s">
        <v>20</v>
      </c>
      <c r="D160" s="9"/>
      <c r="E160" s="13"/>
      <c r="F160" s="396"/>
      <c r="G160" s="243"/>
      <c r="H160" s="25"/>
      <c r="I160" s="63"/>
    </row>
    <row r="161" spans="1:9" s="17" customFormat="1" ht="15.6">
      <c r="A161" s="268"/>
      <c r="B161" s="269"/>
      <c r="C161" s="270"/>
      <c r="D161" s="271"/>
      <c r="E161" s="272"/>
      <c r="F161" s="401"/>
      <c r="G161" s="243"/>
      <c r="H161" s="25"/>
      <c r="I161" s="63"/>
    </row>
    <row r="162" spans="1:9" s="17" customFormat="1" ht="15.6">
      <c r="A162" s="274" t="s">
        <v>225</v>
      </c>
      <c r="B162" s="12" t="s">
        <v>226</v>
      </c>
      <c r="C162" s="270"/>
      <c r="D162" s="271"/>
      <c r="E162" s="272"/>
      <c r="F162" s="401"/>
      <c r="G162" s="243"/>
      <c r="H162" s="25"/>
      <c r="I162" s="63"/>
    </row>
    <row r="163" spans="1:9" s="17" customFormat="1" ht="60" customHeight="1">
      <c r="A163" s="268" t="s">
        <v>227</v>
      </c>
      <c r="B163" s="275" t="s">
        <v>228</v>
      </c>
      <c r="C163" s="276" t="s">
        <v>229</v>
      </c>
      <c r="D163" s="9">
        <v>1</v>
      </c>
      <c r="E163" s="277"/>
      <c r="F163" s="410">
        <f>D163*E163</f>
        <v>0</v>
      </c>
      <c r="G163" s="243"/>
      <c r="H163" s="25"/>
      <c r="I163" s="63"/>
    </row>
    <row r="164" spans="1:9" s="17" customFormat="1" ht="82.35" customHeight="1">
      <c r="A164" s="268" t="s">
        <v>230</v>
      </c>
      <c r="B164" s="14" t="s">
        <v>231</v>
      </c>
      <c r="C164" s="9" t="s">
        <v>113</v>
      </c>
      <c r="D164" s="9">
        <v>1</v>
      </c>
      <c r="E164" s="13"/>
      <c r="F164" s="395">
        <f t="shared" ref="F164:F170" si="16">D164*E164</f>
        <v>0</v>
      </c>
      <c r="G164" s="243"/>
      <c r="H164" s="25"/>
      <c r="I164" s="63"/>
    </row>
    <row r="165" spans="1:9" s="17" customFormat="1" ht="51.6" customHeight="1">
      <c r="A165" s="268" t="s">
        <v>232</v>
      </c>
      <c r="B165" s="14" t="s">
        <v>233</v>
      </c>
      <c r="C165" s="9" t="s">
        <v>113</v>
      </c>
      <c r="D165" s="9">
        <v>1</v>
      </c>
      <c r="E165" s="13"/>
      <c r="F165" s="395">
        <f>D165*E165</f>
        <v>0</v>
      </c>
      <c r="G165" s="243"/>
      <c r="H165" s="257"/>
      <c r="I165" s="63"/>
    </row>
    <row r="166" spans="1:9" s="17" customFormat="1">
      <c r="A166" s="58"/>
      <c r="B166" s="278" t="s">
        <v>234</v>
      </c>
      <c r="C166" s="10"/>
      <c r="D166" s="9"/>
      <c r="E166" s="11"/>
      <c r="F166" s="398">
        <f>SUM(F163:F165)</f>
        <v>0</v>
      </c>
      <c r="G166" s="243"/>
      <c r="H166" s="25"/>
      <c r="I166" s="63"/>
    </row>
    <row r="167" spans="1:9" s="17" customFormat="1" ht="15.6">
      <c r="A167" s="268"/>
      <c r="B167" s="269"/>
      <c r="C167" s="270"/>
      <c r="D167" s="271"/>
      <c r="E167" s="272"/>
      <c r="F167" s="401"/>
      <c r="G167" s="243"/>
      <c r="H167" s="25"/>
      <c r="I167" s="63"/>
    </row>
    <row r="168" spans="1:9" s="17" customFormat="1" ht="15.6">
      <c r="A168" s="274" t="s">
        <v>235</v>
      </c>
      <c r="B168" s="12" t="s">
        <v>236</v>
      </c>
      <c r="C168" s="270"/>
      <c r="D168" s="271"/>
      <c r="E168" s="272"/>
      <c r="F168" s="401"/>
      <c r="G168" s="243"/>
      <c r="H168" s="25"/>
      <c r="I168" s="63"/>
    </row>
    <row r="169" spans="1:9" s="17" customFormat="1" ht="93.6" customHeight="1">
      <c r="A169" s="268" t="s">
        <v>237</v>
      </c>
      <c r="B169" s="14" t="s">
        <v>238</v>
      </c>
      <c r="C169" s="9" t="s">
        <v>113</v>
      </c>
      <c r="D169" s="9">
        <v>1</v>
      </c>
      <c r="E169" s="13"/>
      <c r="F169" s="395">
        <f t="shared" si="16"/>
        <v>0</v>
      </c>
      <c r="G169" s="243"/>
      <c r="H169" s="25"/>
      <c r="I169" s="63"/>
    </row>
    <row r="170" spans="1:9" s="17" customFormat="1" ht="134.1" customHeight="1">
      <c r="A170" s="268" t="s">
        <v>239</v>
      </c>
      <c r="B170" s="14" t="s">
        <v>240</v>
      </c>
      <c r="C170" s="9" t="s">
        <v>113</v>
      </c>
      <c r="D170" s="9">
        <v>1</v>
      </c>
      <c r="E170" s="13"/>
      <c r="F170" s="395">
        <f t="shared" si="16"/>
        <v>0</v>
      </c>
      <c r="G170" s="243"/>
      <c r="H170" s="25"/>
      <c r="I170" s="63"/>
    </row>
    <row r="171" spans="1:9" s="17" customFormat="1" ht="15.6">
      <c r="A171" s="268"/>
      <c r="B171" s="278" t="s">
        <v>241</v>
      </c>
      <c r="C171" s="270"/>
      <c r="D171" s="271"/>
      <c r="E171" s="272"/>
      <c r="F171" s="398">
        <f>SUM(F169:F170)</f>
        <v>0</v>
      </c>
      <c r="G171" s="243"/>
      <c r="H171" s="25"/>
      <c r="I171" s="63"/>
    </row>
    <row r="172" spans="1:9" s="17" customFormat="1" ht="15.6">
      <c r="A172" s="268"/>
      <c r="B172" s="269"/>
      <c r="C172" s="270"/>
      <c r="D172" s="271"/>
      <c r="E172" s="272"/>
      <c r="F172" s="401"/>
      <c r="G172" s="243"/>
      <c r="H172" s="25"/>
      <c r="I172" s="63"/>
    </row>
    <row r="173" spans="1:9" s="17" customFormat="1" ht="39.6">
      <c r="A173" s="274" t="s">
        <v>242</v>
      </c>
      <c r="B173" s="12" t="s">
        <v>243</v>
      </c>
      <c r="C173" s="270"/>
      <c r="D173" s="271"/>
      <c r="E173" s="272"/>
      <c r="F173" s="401"/>
      <c r="G173" s="243"/>
      <c r="H173" s="25"/>
      <c r="I173" s="63"/>
    </row>
    <row r="174" spans="1:9" s="17" customFormat="1" ht="37.35" customHeight="1">
      <c r="A174" s="268" t="s">
        <v>244</v>
      </c>
      <c r="B174" s="14" t="s">
        <v>245</v>
      </c>
      <c r="C174" s="9" t="s">
        <v>77</v>
      </c>
      <c r="D174" s="9">
        <v>14</v>
      </c>
      <c r="E174" s="13"/>
      <c r="F174" s="395">
        <f>D174*E174</f>
        <v>0</v>
      </c>
      <c r="G174" s="243"/>
      <c r="H174" s="25"/>
      <c r="I174" s="63"/>
    </row>
    <row r="175" spans="1:9" s="17" customFormat="1" ht="31.5" customHeight="1">
      <c r="A175" s="268" t="s">
        <v>246</v>
      </c>
      <c r="B175" s="14" t="s">
        <v>247</v>
      </c>
      <c r="C175" s="9" t="s">
        <v>77</v>
      </c>
      <c r="D175" s="9">
        <v>1</v>
      </c>
      <c r="E175" s="13"/>
      <c r="F175" s="395">
        <f t="shared" ref="F175:F180" si="17">D175*E175</f>
        <v>0</v>
      </c>
      <c r="G175" s="243"/>
      <c r="H175" s="25"/>
      <c r="I175" s="63"/>
    </row>
    <row r="176" spans="1:9" s="17" customFormat="1" ht="36" customHeight="1">
      <c r="A176" s="268" t="s">
        <v>248</v>
      </c>
      <c r="B176" s="14" t="s">
        <v>249</v>
      </c>
      <c r="C176" s="9" t="s">
        <v>77</v>
      </c>
      <c r="D176" s="9">
        <v>1</v>
      </c>
      <c r="E176" s="13"/>
      <c r="F176" s="395">
        <f t="shared" si="17"/>
        <v>0</v>
      </c>
      <c r="G176" s="243"/>
      <c r="H176" s="25"/>
      <c r="I176" s="63"/>
    </row>
    <row r="177" spans="1:9" s="17" customFormat="1" ht="28.5" customHeight="1">
      <c r="A177" s="268" t="s">
        <v>250</v>
      </c>
      <c r="B177" s="14" t="s">
        <v>251</v>
      </c>
      <c r="C177" s="9" t="s">
        <v>77</v>
      </c>
      <c r="D177" s="9">
        <v>1</v>
      </c>
      <c r="E177" s="13"/>
      <c r="F177" s="395">
        <f t="shared" si="17"/>
        <v>0</v>
      </c>
      <c r="G177" s="243"/>
      <c r="H177" s="25"/>
      <c r="I177" s="63"/>
    </row>
    <row r="178" spans="1:9" s="17" customFormat="1" ht="35.1" customHeight="1">
      <c r="A178" s="268" t="s">
        <v>252</v>
      </c>
      <c r="B178" s="14" t="s">
        <v>253</v>
      </c>
      <c r="C178" s="9" t="s">
        <v>77</v>
      </c>
      <c r="D178" s="9">
        <v>14</v>
      </c>
      <c r="E178" s="13"/>
      <c r="F178" s="395">
        <f t="shared" si="17"/>
        <v>0</v>
      </c>
      <c r="G178" s="243"/>
      <c r="H178" s="25"/>
      <c r="I178" s="63"/>
    </row>
    <row r="179" spans="1:9" s="17" customFormat="1" ht="38.1" customHeight="1">
      <c r="A179" s="268" t="s">
        <v>254</v>
      </c>
      <c r="B179" s="14" t="s">
        <v>255</v>
      </c>
      <c r="C179" s="9" t="s">
        <v>77</v>
      </c>
      <c r="D179" s="9">
        <v>12</v>
      </c>
      <c r="E179" s="13"/>
      <c r="F179" s="395">
        <f t="shared" si="17"/>
        <v>0</v>
      </c>
      <c r="G179" s="243"/>
      <c r="H179" s="25"/>
      <c r="I179" s="63"/>
    </row>
    <row r="180" spans="1:9" s="17" customFormat="1" ht="30.6" customHeight="1">
      <c r="A180" s="268" t="s">
        <v>256</v>
      </c>
      <c r="B180" s="14" t="s">
        <v>257</v>
      </c>
      <c r="C180" s="9" t="s">
        <v>77</v>
      </c>
      <c r="D180" s="9">
        <v>7</v>
      </c>
      <c r="E180" s="13"/>
      <c r="F180" s="395">
        <f t="shared" si="17"/>
        <v>0</v>
      </c>
      <c r="G180" s="243"/>
      <c r="H180" s="25"/>
      <c r="I180" s="63"/>
    </row>
    <row r="181" spans="1:9" s="17" customFormat="1" ht="18.75" customHeight="1">
      <c r="A181" s="268"/>
      <c r="B181" s="278" t="s">
        <v>258</v>
      </c>
      <c r="C181" s="270"/>
      <c r="D181" s="271"/>
      <c r="E181" s="272"/>
      <c r="F181" s="398">
        <f>SUM(F174:F180)</f>
        <v>0</v>
      </c>
      <c r="G181" s="243"/>
      <c r="H181" s="25"/>
      <c r="I181" s="63"/>
    </row>
    <row r="182" spans="1:9" s="17" customFormat="1" ht="15.6">
      <c r="A182" s="268"/>
      <c r="B182" s="269"/>
      <c r="C182" s="279"/>
      <c r="D182" s="271"/>
      <c r="E182" s="280"/>
      <c r="F182" s="401"/>
      <c r="G182" s="243"/>
      <c r="H182" s="25"/>
      <c r="I182" s="63"/>
    </row>
    <row r="183" spans="1:9" s="17" customFormat="1" ht="66" customHeight="1">
      <c r="A183" s="274" t="s">
        <v>259</v>
      </c>
      <c r="B183" s="281" t="s">
        <v>260</v>
      </c>
      <c r="C183" s="279"/>
      <c r="D183" s="271"/>
      <c r="E183" s="280"/>
      <c r="F183" s="401"/>
      <c r="G183" s="243"/>
      <c r="H183" s="25"/>
      <c r="I183" s="63"/>
    </row>
    <row r="184" spans="1:9" s="17" customFormat="1" ht="26.45">
      <c r="A184" s="268" t="s">
        <v>261</v>
      </c>
      <c r="B184" s="14" t="s">
        <v>262</v>
      </c>
      <c r="C184" s="9" t="s">
        <v>77</v>
      </c>
      <c r="D184" s="9">
        <v>4</v>
      </c>
      <c r="E184" s="13"/>
      <c r="F184" s="395">
        <f t="shared" ref="F184:F188" si="18">D184*E184</f>
        <v>0</v>
      </c>
      <c r="G184" s="243"/>
      <c r="H184" s="25"/>
      <c r="I184" s="63"/>
    </row>
    <row r="185" spans="1:9" s="17" customFormat="1" ht="27.75" customHeight="1">
      <c r="A185" s="268" t="s">
        <v>263</v>
      </c>
      <c r="B185" s="14" t="s">
        <v>264</v>
      </c>
      <c r="C185" s="9" t="s">
        <v>77</v>
      </c>
      <c r="D185" s="9">
        <v>2</v>
      </c>
      <c r="E185" s="13"/>
      <c r="F185" s="395">
        <f t="shared" si="18"/>
        <v>0</v>
      </c>
      <c r="G185" s="243"/>
      <c r="H185" s="25"/>
      <c r="I185" s="63"/>
    </row>
    <row r="186" spans="1:9" s="17" customFormat="1" ht="25.9" customHeight="1">
      <c r="A186" s="268" t="s">
        <v>265</v>
      </c>
      <c r="B186" s="14" t="s">
        <v>266</v>
      </c>
      <c r="C186" s="9" t="s">
        <v>77</v>
      </c>
      <c r="D186" s="9">
        <v>7</v>
      </c>
      <c r="E186" s="13"/>
      <c r="F186" s="395">
        <f t="shared" si="18"/>
        <v>0</v>
      </c>
      <c r="G186" s="243"/>
      <c r="H186" s="25"/>
      <c r="I186" s="63"/>
    </row>
    <row r="187" spans="1:9" s="17" customFormat="1" ht="27.4" customHeight="1">
      <c r="A187" s="268" t="s">
        <v>267</v>
      </c>
      <c r="B187" s="14" t="s">
        <v>268</v>
      </c>
      <c r="C187" s="9" t="s">
        <v>77</v>
      </c>
      <c r="D187" s="9">
        <v>32</v>
      </c>
      <c r="E187" s="13"/>
      <c r="F187" s="395">
        <f t="shared" si="18"/>
        <v>0</v>
      </c>
      <c r="G187" s="243"/>
      <c r="H187" s="25"/>
      <c r="I187" s="63"/>
    </row>
    <row r="188" spans="1:9" s="17" customFormat="1">
      <c r="A188" s="268" t="s">
        <v>269</v>
      </c>
      <c r="B188" s="14" t="s">
        <v>270</v>
      </c>
      <c r="C188" s="9" t="s">
        <v>77</v>
      </c>
      <c r="D188" s="9">
        <v>1</v>
      </c>
      <c r="E188" s="13"/>
      <c r="F188" s="395">
        <f t="shared" si="18"/>
        <v>0</v>
      </c>
      <c r="G188" s="243"/>
      <c r="H188" s="25"/>
      <c r="I188" s="63"/>
    </row>
    <row r="189" spans="1:9" s="17" customFormat="1">
      <c r="A189" s="58"/>
      <c r="B189" s="278" t="s">
        <v>271</v>
      </c>
      <c r="C189" s="10"/>
      <c r="D189" s="9"/>
      <c r="E189" s="11"/>
      <c r="F189" s="398">
        <f>SUM(F184:F188)</f>
        <v>0</v>
      </c>
      <c r="G189" s="243"/>
      <c r="H189" s="25"/>
      <c r="I189" s="63"/>
    </row>
    <row r="190" spans="1:9" s="17" customFormat="1">
      <c r="A190" s="58"/>
      <c r="B190" s="60"/>
      <c r="C190" s="61"/>
      <c r="D190" s="61"/>
      <c r="E190" s="59"/>
      <c r="F190" s="396"/>
      <c r="G190" s="243"/>
      <c r="H190" s="25"/>
      <c r="I190" s="63"/>
    </row>
    <row r="191" spans="1:9" s="17" customFormat="1">
      <c r="A191" s="274" t="s">
        <v>272</v>
      </c>
      <c r="B191" s="51" t="s">
        <v>273</v>
      </c>
      <c r="C191" s="61"/>
      <c r="D191" s="61"/>
      <c r="E191" s="59"/>
      <c r="F191" s="396"/>
      <c r="G191" s="243"/>
      <c r="H191" s="25"/>
      <c r="I191" s="63"/>
    </row>
    <row r="192" spans="1:9" s="17" customFormat="1" ht="66" customHeight="1">
      <c r="A192" s="268" t="s">
        <v>274</v>
      </c>
      <c r="B192" s="14" t="s">
        <v>275</v>
      </c>
      <c r="C192" s="9" t="s">
        <v>77</v>
      </c>
      <c r="D192" s="9">
        <v>2</v>
      </c>
      <c r="E192" s="13"/>
      <c r="F192" s="395">
        <f>D192*E192</f>
        <v>0</v>
      </c>
      <c r="G192" s="243"/>
      <c r="H192" s="25"/>
      <c r="I192" s="63"/>
    </row>
    <row r="193" spans="1:9" s="17" customFormat="1" ht="39.6">
      <c r="A193" s="268" t="s">
        <v>276</v>
      </c>
      <c r="B193" s="14" t="s">
        <v>277</v>
      </c>
      <c r="C193" s="9" t="s">
        <v>77</v>
      </c>
      <c r="D193" s="9">
        <v>2</v>
      </c>
      <c r="E193" s="13"/>
      <c r="F193" s="395">
        <f>D193*E193</f>
        <v>0</v>
      </c>
      <c r="G193" s="243"/>
      <c r="H193" s="25"/>
      <c r="I193" s="63"/>
    </row>
    <row r="194" spans="1:9" s="17" customFormat="1">
      <c r="A194" s="58"/>
      <c r="B194" s="278" t="s">
        <v>278</v>
      </c>
      <c r="C194" s="61"/>
      <c r="D194" s="61"/>
      <c r="E194" s="59"/>
      <c r="F194" s="398">
        <f>SUM(F192:F193)</f>
        <v>0</v>
      </c>
      <c r="G194" s="243"/>
      <c r="H194" s="25"/>
      <c r="I194" s="63"/>
    </row>
    <row r="195" spans="1:9" s="17" customFormat="1">
      <c r="A195" s="58"/>
      <c r="B195" s="60"/>
      <c r="C195" s="61"/>
      <c r="D195" s="61"/>
      <c r="E195" s="59"/>
      <c r="F195" s="396"/>
      <c r="G195" s="243"/>
      <c r="H195" s="25"/>
      <c r="I195" s="63"/>
    </row>
    <row r="196" spans="1:9" s="312" customFormat="1">
      <c r="A196" s="319" t="s">
        <v>279</v>
      </c>
      <c r="B196" s="259" t="s">
        <v>280</v>
      </c>
      <c r="C196" s="315"/>
      <c r="D196" s="315"/>
      <c r="E196" s="320"/>
      <c r="F196" s="408"/>
      <c r="G196" s="310"/>
      <c r="H196" s="306"/>
      <c r="I196" s="311"/>
    </row>
    <row r="197" spans="1:9" s="312" customFormat="1" ht="64.349999999999994" customHeight="1">
      <c r="A197" s="309" t="s">
        <v>281</v>
      </c>
      <c r="B197" s="245" t="s">
        <v>282</v>
      </c>
      <c r="C197" s="261" t="s">
        <v>77</v>
      </c>
      <c r="D197" s="261">
        <v>9</v>
      </c>
      <c r="E197" s="293"/>
      <c r="F197" s="397">
        <f>D197*E197</f>
        <v>0</v>
      </c>
      <c r="G197" s="310"/>
      <c r="H197" s="306"/>
      <c r="I197" s="311"/>
    </row>
    <row r="198" spans="1:9" s="312" customFormat="1" ht="39.6">
      <c r="A198" s="309" t="s">
        <v>283</v>
      </c>
      <c r="B198" s="245" t="s">
        <v>284</v>
      </c>
      <c r="C198" s="261" t="s">
        <v>77</v>
      </c>
      <c r="D198" s="261">
        <v>14</v>
      </c>
      <c r="E198" s="293"/>
      <c r="F198" s="397">
        <f>D198*E198</f>
        <v>0</v>
      </c>
      <c r="G198" s="310"/>
      <c r="H198" s="306"/>
      <c r="I198" s="311"/>
    </row>
    <row r="199" spans="1:9" s="312" customFormat="1">
      <c r="A199" s="258"/>
      <c r="B199" s="260" t="s">
        <v>285</v>
      </c>
      <c r="C199" s="264"/>
      <c r="D199" s="261"/>
      <c r="E199" s="262"/>
      <c r="F199" s="400">
        <f>SUM(F197:F198)</f>
        <v>0</v>
      </c>
      <c r="G199" s="310"/>
      <c r="H199" s="306"/>
      <c r="I199" s="311"/>
    </row>
    <row r="200" spans="1:9" s="17" customFormat="1">
      <c r="A200" s="58"/>
      <c r="B200" s="282"/>
      <c r="C200" s="283"/>
      <c r="D200" s="61"/>
      <c r="E200" s="284"/>
      <c r="F200" s="398"/>
      <c r="G200" s="243"/>
      <c r="H200" s="25"/>
      <c r="I200" s="63"/>
    </row>
    <row r="201" spans="1:9" s="326" customFormat="1">
      <c r="A201" s="258" t="s">
        <v>286</v>
      </c>
      <c r="B201" s="308" t="s">
        <v>287</v>
      </c>
      <c r="C201" s="321"/>
      <c r="D201" s="322"/>
      <c r="E201" s="323"/>
      <c r="F201" s="411"/>
      <c r="G201" s="324"/>
      <c r="H201" s="325"/>
    </row>
    <row r="202" spans="1:9" s="312" customFormat="1" ht="132.75" customHeight="1">
      <c r="A202" s="317" t="s">
        <v>288</v>
      </c>
      <c r="B202" s="245" t="s">
        <v>240</v>
      </c>
      <c r="C202" s="261" t="s">
        <v>113</v>
      </c>
      <c r="D202" s="261">
        <v>1</v>
      </c>
      <c r="E202" s="293"/>
      <c r="F202" s="397">
        <f t="shared" ref="F202:F203" si="19">D202*E202</f>
        <v>0</v>
      </c>
      <c r="G202" s="310"/>
      <c r="H202" s="306"/>
    </row>
    <row r="203" spans="1:9" s="312" customFormat="1" ht="51.6" customHeight="1">
      <c r="A203" s="317" t="s">
        <v>289</v>
      </c>
      <c r="B203" s="245" t="s">
        <v>290</v>
      </c>
      <c r="C203" s="261" t="s">
        <v>113</v>
      </c>
      <c r="D203" s="261">
        <v>1</v>
      </c>
      <c r="E203" s="293"/>
      <c r="F203" s="397">
        <f t="shared" si="19"/>
        <v>0</v>
      </c>
      <c r="G203" s="310"/>
      <c r="H203" s="331"/>
    </row>
    <row r="204" spans="1:9" s="312" customFormat="1" ht="50.85" customHeight="1">
      <c r="A204" s="317" t="s">
        <v>291</v>
      </c>
      <c r="B204" s="245" t="s">
        <v>292</v>
      </c>
      <c r="C204" s="261" t="s">
        <v>77</v>
      </c>
      <c r="D204" s="261">
        <v>13</v>
      </c>
      <c r="E204" s="293"/>
      <c r="F204" s="290">
        <f>D204*E204</f>
        <v>0</v>
      </c>
      <c r="G204" s="310"/>
      <c r="H204" s="306"/>
    </row>
    <row r="205" spans="1:9" s="431" customFormat="1" ht="71.25" customHeight="1">
      <c r="A205" s="425" t="s">
        <v>293</v>
      </c>
      <c r="B205" s="419" t="s">
        <v>294</v>
      </c>
      <c r="C205" s="426" t="s">
        <v>77</v>
      </c>
      <c r="D205" s="426">
        <v>1</v>
      </c>
      <c r="E205" s="427"/>
      <c r="F205" s="428" t="s">
        <v>151</v>
      </c>
      <c r="G205" s="429"/>
      <c r="H205" s="430"/>
    </row>
    <row r="206" spans="1:9" s="312" customFormat="1">
      <c r="A206" s="296"/>
      <c r="B206" s="260" t="s">
        <v>295</v>
      </c>
      <c r="C206" s="314"/>
      <c r="D206" s="315"/>
      <c r="E206" s="316"/>
      <c r="F206" s="400">
        <f>SUM(F202:F205)</f>
        <v>0</v>
      </c>
      <c r="G206" s="310"/>
      <c r="H206" s="306"/>
    </row>
    <row r="207" spans="1:9" s="312" customFormat="1">
      <c r="A207" s="296"/>
      <c r="B207" s="313"/>
      <c r="C207" s="314"/>
      <c r="D207" s="315"/>
      <c r="E207" s="316"/>
      <c r="F207" s="400"/>
      <c r="G207" s="310"/>
      <c r="H207" s="306"/>
    </row>
    <row r="208" spans="1:9" s="312" customFormat="1">
      <c r="A208" s="296"/>
      <c r="B208" s="260" t="s">
        <v>296</v>
      </c>
      <c r="C208" s="314"/>
      <c r="D208" s="315"/>
      <c r="E208" s="316"/>
      <c r="F208" s="400">
        <f>F166+F171+F181+F189+F194+F199+F206</f>
        <v>0</v>
      </c>
      <c r="G208" s="310"/>
      <c r="H208" s="306"/>
    </row>
    <row r="209" spans="1:9" s="17" customFormat="1">
      <c r="A209" s="58"/>
      <c r="B209" s="282"/>
      <c r="C209" s="283"/>
      <c r="D209" s="61"/>
      <c r="E209" s="284"/>
      <c r="F209" s="398"/>
      <c r="G209" s="243"/>
      <c r="H209" s="25"/>
      <c r="I209" s="63"/>
    </row>
    <row r="210" spans="1:9" s="17" customFormat="1">
      <c r="A210" s="5" t="s">
        <v>297</v>
      </c>
      <c r="B210" s="12" t="s">
        <v>298</v>
      </c>
      <c r="C210" s="9" t="s">
        <v>20</v>
      </c>
      <c r="D210" s="9"/>
      <c r="E210" s="13"/>
      <c r="F210" s="15"/>
      <c r="G210" s="243"/>
      <c r="H210" s="25"/>
      <c r="I210" s="63"/>
    </row>
    <row r="211" spans="1:9" s="312" customFormat="1" ht="26.45">
      <c r="A211" s="258" t="s">
        <v>299</v>
      </c>
      <c r="B211" s="259" t="s">
        <v>300</v>
      </c>
      <c r="C211" s="315"/>
      <c r="D211" s="315"/>
      <c r="E211" s="320"/>
      <c r="F211" s="263"/>
      <c r="G211" s="310"/>
      <c r="H211" s="306"/>
      <c r="I211" s="311"/>
    </row>
    <row r="212" spans="1:9" s="431" customFormat="1" ht="51.75" customHeight="1">
      <c r="A212" s="432" t="s">
        <v>301</v>
      </c>
      <c r="B212" s="419" t="s">
        <v>302</v>
      </c>
      <c r="C212" s="426" t="s">
        <v>113</v>
      </c>
      <c r="D212" s="426">
        <v>1</v>
      </c>
      <c r="E212" s="427"/>
      <c r="F212" s="428" t="s">
        <v>151</v>
      </c>
      <c r="G212" s="429"/>
      <c r="H212" s="430"/>
    </row>
    <row r="213" spans="1:9" s="312" customFormat="1" ht="88.5" customHeight="1">
      <c r="A213" s="309" t="s">
        <v>303</v>
      </c>
      <c r="B213" s="245" t="s">
        <v>304</v>
      </c>
      <c r="C213" s="261" t="s">
        <v>113</v>
      </c>
      <c r="D213" s="261">
        <v>1</v>
      </c>
      <c r="E213" s="293"/>
      <c r="F213" s="397">
        <f t="shared" ref="F213:F215" si="20">D213*E213</f>
        <v>0</v>
      </c>
      <c r="G213" s="310"/>
      <c r="H213" s="306"/>
      <c r="I213" s="311"/>
    </row>
    <row r="214" spans="1:9" s="431" customFormat="1" ht="44.1" customHeight="1">
      <c r="A214" s="432" t="s">
        <v>305</v>
      </c>
      <c r="B214" s="419" t="s">
        <v>306</v>
      </c>
      <c r="C214" s="426" t="s">
        <v>113</v>
      </c>
      <c r="D214" s="426">
        <v>1</v>
      </c>
      <c r="E214" s="427"/>
      <c r="F214" s="428" t="s">
        <v>151</v>
      </c>
      <c r="G214" s="429"/>
      <c r="H214" s="430"/>
    </row>
    <row r="215" spans="1:9" s="312" customFormat="1" ht="70.349999999999994" customHeight="1">
      <c r="A215" s="309" t="s">
        <v>307</v>
      </c>
      <c r="B215" s="245" t="s">
        <v>308</v>
      </c>
      <c r="C215" s="261" t="s">
        <v>113</v>
      </c>
      <c r="D215" s="261">
        <v>1</v>
      </c>
      <c r="E215" s="293"/>
      <c r="F215" s="397">
        <f t="shared" si="20"/>
        <v>0</v>
      </c>
      <c r="G215" s="310"/>
      <c r="H215" s="306"/>
      <c r="I215" s="311"/>
    </row>
    <row r="216" spans="1:9" s="431" customFormat="1" ht="130.5" customHeight="1">
      <c r="A216" s="432" t="s">
        <v>309</v>
      </c>
      <c r="B216" s="419" t="s">
        <v>310</v>
      </c>
      <c r="C216" s="426" t="s">
        <v>77</v>
      </c>
      <c r="D216" s="426">
        <v>1</v>
      </c>
      <c r="E216" s="427"/>
      <c r="F216" s="428" t="s">
        <v>151</v>
      </c>
      <c r="G216" s="429"/>
      <c r="H216" s="430"/>
    </row>
    <row r="217" spans="1:9" s="431" customFormat="1" ht="45" customHeight="1">
      <c r="A217" s="432" t="s">
        <v>311</v>
      </c>
      <c r="B217" s="419" t="s">
        <v>312</v>
      </c>
      <c r="C217" s="426" t="s">
        <v>77</v>
      </c>
      <c r="D217" s="426">
        <v>8</v>
      </c>
      <c r="E217" s="427"/>
      <c r="F217" s="428" t="s">
        <v>151</v>
      </c>
      <c r="G217" s="429"/>
      <c r="H217" s="430"/>
    </row>
    <row r="218" spans="1:9" s="312" customFormat="1" ht="33.75" customHeight="1">
      <c r="A218" s="309" t="s">
        <v>313</v>
      </c>
      <c r="B218" s="245" t="s">
        <v>314</v>
      </c>
      <c r="C218" s="261" t="s">
        <v>77</v>
      </c>
      <c r="D218" s="261">
        <v>13</v>
      </c>
      <c r="E218" s="293"/>
      <c r="F218" s="397">
        <f>D218*E218</f>
        <v>0</v>
      </c>
      <c r="G218" s="310"/>
      <c r="H218" s="306"/>
      <c r="I218" s="311"/>
    </row>
    <row r="219" spans="1:9" s="312" customFormat="1" ht="15.6">
      <c r="A219" s="309"/>
      <c r="B219" s="260" t="s">
        <v>315</v>
      </c>
      <c r="C219" s="270"/>
      <c r="D219" s="271"/>
      <c r="E219" s="332"/>
      <c r="F219" s="400">
        <f>SUM(F212:F218)</f>
        <v>0</v>
      </c>
      <c r="G219" s="310"/>
      <c r="H219" s="306"/>
      <c r="I219" s="311"/>
    </row>
    <row r="220" spans="1:9" s="17" customFormat="1" ht="18">
      <c r="A220" s="58"/>
      <c r="B220" s="285"/>
      <c r="C220" s="270"/>
      <c r="D220" s="271"/>
      <c r="E220" s="272"/>
      <c r="F220" s="401"/>
      <c r="G220" s="243"/>
      <c r="H220" s="25"/>
      <c r="I220" s="63"/>
    </row>
    <row r="221" spans="1:9" s="17" customFormat="1" ht="15.6">
      <c r="A221" s="5" t="s">
        <v>316</v>
      </c>
      <c r="B221" s="12" t="s">
        <v>317</v>
      </c>
      <c r="C221" s="270"/>
      <c r="D221" s="271"/>
      <c r="E221" s="272"/>
      <c r="F221" s="401"/>
      <c r="G221" s="243"/>
      <c r="H221" s="25"/>
      <c r="I221" s="63"/>
    </row>
    <row r="222" spans="1:9" s="17" customFormat="1" ht="39.6">
      <c r="A222" s="268" t="s">
        <v>318</v>
      </c>
      <c r="B222" s="14" t="s">
        <v>319</v>
      </c>
      <c r="C222" s="9" t="s">
        <v>113</v>
      </c>
      <c r="D222" s="9">
        <v>1</v>
      </c>
      <c r="E222" s="13"/>
      <c r="F222" s="395">
        <f t="shared" ref="F222" si="21">D222*E222</f>
        <v>0</v>
      </c>
      <c r="G222" s="243"/>
      <c r="H222" s="25"/>
      <c r="I222" s="63"/>
    </row>
    <row r="223" spans="1:9" s="431" customFormat="1" ht="86.25" customHeight="1">
      <c r="A223" s="432" t="s">
        <v>320</v>
      </c>
      <c r="B223" s="419" t="s">
        <v>321</v>
      </c>
      <c r="C223" s="426" t="s">
        <v>113</v>
      </c>
      <c r="D223" s="426">
        <v>1</v>
      </c>
      <c r="E223" s="427"/>
      <c r="F223" s="428" t="s">
        <v>151</v>
      </c>
      <c r="G223" s="429"/>
      <c r="H223" s="430"/>
    </row>
    <row r="224" spans="1:9" s="431" customFormat="1" ht="43.35" customHeight="1">
      <c r="A224" s="432" t="s">
        <v>322</v>
      </c>
      <c r="B224" s="419" t="s">
        <v>323</v>
      </c>
      <c r="C224" s="426" t="s">
        <v>113</v>
      </c>
      <c r="D224" s="426">
        <v>1</v>
      </c>
      <c r="E224" s="427"/>
      <c r="F224" s="428" t="s">
        <v>151</v>
      </c>
      <c r="G224" s="429"/>
      <c r="H224" s="430"/>
    </row>
    <row r="225" spans="1:9" s="17" customFormat="1" ht="15.6">
      <c r="A225" s="58"/>
      <c r="B225" s="278" t="s">
        <v>324</v>
      </c>
      <c r="C225" s="270"/>
      <c r="D225" s="271"/>
      <c r="E225" s="272"/>
      <c r="F225" s="398">
        <f>SUM(F222:F224)</f>
        <v>0</v>
      </c>
      <c r="G225" s="243"/>
      <c r="H225" s="25"/>
      <c r="I225" s="63"/>
    </row>
    <row r="226" spans="1:9" s="17" customFormat="1">
      <c r="A226" s="58"/>
      <c r="B226" s="14"/>
      <c r="C226" s="9"/>
      <c r="D226" s="9"/>
      <c r="E226" s="13"/>
      <c r="F226" s="87"/>
      <c r="G226" s="243"/>
      <c r="H226" s="25"/>
      <c r="I226" s="63"/>
    </row>
    <row r="227" spans="1:9" s="17" customFormat="1" ht="15.6">
      <c r="A227" s="5" t="s">
        <v>325</v>
      </c>
      <c r="B227" s="12" t="s">
        <v>326</v>
      </c>
      <c r="C227" s="270"/>
      <c r="D227" s="271"/>
      <c r="E227" s="272"/>
      <c r="F227" s="273"/>
      <c r="G227" s="243"/>
      <c r="H227" s="25"/>
      <c r="I227" s="63"/>
    </row>
    <row r="228" spans="1:9" s="312" customFormat="1" ht="60.6" customHeight="1">
      <c r="A228" s="296" t="s">
        <v>327</v>
      </c>
      <c r="B228" s="245" t="s">
        <v>328</v>
      </c>
      <c r="C228" s="261" t="s">
        <v>113</v>
      </c>
      <c r="D228" s="261">
        <v>1</v>
      </c>
      <c r="E228" s="293"/>
      <c r="F228" s="397">
        <f>D228*E228</f>
        <v>0</v>
      </c>
      <c r="G228" s="310"/>
      <c r="H228" s="306"/>
      <c r="I228" s="311"/>
    </row>
    <row r="229" spans="1:9" s="431" customFormat="1" ht="32.25" customHeight="1">
      <c r="A229" s="418" t="s">
        <v>329</v>
      </c>
      <c r="B229" s="419" t="s">
        <v>330</v>
      </c>
      <c r="C229" s="426" t="s">
        <v>77</v>
      </c>
      <c r="D229" s="426">
        <v>1</v>
      </c>
      <c r="E229" s="427"/>
      <c r="F229" s="433" t="s">
        <v>151</v>
      </c>
      <c r="G229" s="429"/>
      <c r="H229" s="430"/>
    </row>
    <row r="230" spans="1:9" s="431" customFormat="1" ht="39.6" customHeight="1">
      <c r="A230" s="418" t="s">
        <v>331</v>
      </c>
      <c r="B230" s="419" t="s">
        <v>332</v>
      </c>
      <c r="C230" s="426" t="s">
        <v>77</v>
      </c>
      <c r="D230" s="426">
        <v>9</v>
      </c>
      <c r="E230" s="427"/>
      <c r="F230" s="433" t="s">
        <v>151</v>
      </c>
      <c r="G230" s="429"/>
      <c r="H230" s="430"/>
    </row>
    <row r="231" spans="1:9" s="431" customFormat="1" ht="31.5" customHeight="1">
      <c r="A231" s="418" t="s">
        <v>333</v>
      </c>
      <c r="B231" s="419" t="s">
        <v>334</v>
      </c>
      <c r="C231" s="426" t="s">
        <v>77</v>
      </c>
      <c r="D231" s="426">
        <v>2</v>
      </c>
      <c r="E231" s="427"/>
      <c r="F231" s="433" t="s">
        <v>151</v>
      </c>
      <c r="G231" s="429"/>
      <c r="H231" s="430"/>
    </row>
    <row r="232" spans="1:9" s="431" customFormat="1" ht="33.75" customHeight="1">
      <c r="A232" s="418" t="s">
        <v>335</v>
      </c>
      <c r="B232" s="419" t="s">
        <v>336</v>
      </c>
      <c r="C232" s="426" t="s">
        <v>77</v>
      </c>
      <c r="D232" s="426">
        <v>1</v>
      </c>
      <c r="E232" s="427"/>
      <c r="F232" s="433" t="s">
        <v>151</v>
      </c>
      <c r="G232" s="429"/>
      <c r="H232" s="430"/>
    </row>
    <row r="233" spans="1:9" s="431" customFormat="1" ht="26.25" customHeight="1">
      <c r="A233" s="418" t="s">
        <v>337</v>
      </c>
      <c r="B233" s="419" t="s">
        <v>338</v>
      </c>
      <c r="C233" s="426" t="s">
        <v>77</v>
      </c>
      <c r="D233" s="426">
        <v>1</v>
      </c>
      <c r="E233" s="427"/>
      <c r="F233" s="433" t="s">
        <v>151</v>
      </c>
      <c r="G233" s="429"/>
      <c r="H233" s="430"/>
    </row>
    <row r="234" spans="1:9" s="17" customFormat="1" ht="31.35" customHeight="1">
      <c r="A234" s="58" t="s">
        <v>339</v>
      </c>
      <c r="B234" s="14" t="s">
        <v>340</v>
      </c>
      <c r="C234" s="9" t="s">
        <v>77</v>
      </c>
      <c r="D234" s="9">
        <v>9</v>
      </c>
      <c r="E234" s="13"/>
      <c r="F234" s="395">
        <f>E234*D234</f>
        <v>0</v>
      </c>
      <c r="G234" s="243"/>
      <c r="H234" s="25"/>
      <c r="I234" s="63"/>
    </row>
    <row r="235" spans="1:9" s="17" customFormat="1">
      <c r="A235" s="58"/>
      <c r="B235" s="278" t="s">
        <v>341</v>
      </c>
      <c r="C235" s="10"/>
      <c r="D235" s="9"/>
      <c r="E235" s="11"/>
      <c r="F235" s="398">
        <f>SUM(F228:F234)</f>
        <v>0</v>
      </c>
      <c r="G235" s="243"/>
      <c r="H235" s="25"/>
      <c r="I235" s="63"/>
    </row>
    <row r="236" spans="1:9" s="17" customFormat="1">
      <c r="A236" s="58"/>
      <c r="B236" s="282"/>
      <c r="C236" s="283"/>
      <c r="D236" s="61"/>
      <c r="E236" s="284"/>
      <c r="F236" s="398"/>
      <c r="G236" s="243"/>
      <c r="H236" s="25"/>
      <c r="I236" s="63"/>
    </row>
    <row r="237" spans="1:9" s="17" customFormat="1">
      <c r="A237" s="58"/>
      <c r="B237" s="278" t="s">
        <v>342</v>
      </c>
      <c r="C237" s="283"/>
      <c r="D237" s="61"/>
      <c r="E237" s="284"/>
      <c r="F237" s="398">
        <f>F219+F225+F235</f>
        <v>0</v>
      </c>
      <c r="G237" s="243"/>
      <c r="H237" s="25"/>
      <c r="I237" s="63"/>
    </row>
    <row r="238" spans="1:9" s="17" customFormat="1">
      <c r="A238" s="58"/>
      <c r="B238" s="282"/>
      <c r="C238" s="282"/>
      <c r="D238" s="282"/>
      <c r="E238" s="282"/>
      <c r="F238" s="399"/>
      <c r="G238" s="243"/>
      <c r="H238" s="25"/>
      <c r="I238" s="63"/>
    </row>
    <row r="239" spans="1:9" s="17" customFormat="1">
      <c r="A239" s="5" t="s">
        <v>343</v>
      </c>
      <c r="B239" s="12" t="s">
        <v>344</v>
      </c>
      <c r="C239" s="283"/>
      <c r="D239" s="61"/>
      <c r="E239" s="284"/>
      <c r="F239" s="398"/>
      <c r="G239" s="243"/>
      <c r="H239" s="25"/>
      <c r="I239" s="63"/>
    </row>
    <row r="240" spans="1:9" s="17" customFormat="1" ht="38.85" customHeight="1">
      <c r="A240" s="58" t="s">
        <v>345</v>
      </c>
      <c r="B240" s="14" t="s">
        <v>346</v>
      </c>
      <c r="C240" s="9" t="s">
        <v>77</v>
      </c>
      <c r="D240" s="9">
        <v>1</v>
      </c>
      <c r="E240" s="13"/>
      <c r="F240" s="395">
        <f>D240*E240</f>
        <v>0</v>
      </c>
      <c r="G240" s="243"/>
      <c r="H240" s="25"/>
      <c r="I240" s="63"/>
    </row>
    <row r="241" spans="1:11" s="17" customFormat="1" ht="34.5" customHeight="1">
      <c r="A241" s="58" t="s">
        <v>347</v>
      </c>
      <c r="B241" s="14" t="s">
        <v>348</v>
      </c>
      <c r="C241" s="9" t="s">
        <v>77</v>
      </c>
      <c r="D241" s="9">
        <v>1</v>
      </c>
      <c r="E241" s="13"/>
      <c r="F241" s="395">
        <f>D241*E241</f>
        <v>0</v>
      </c>
      <c r="G241" s="243"/>
      <c r="H241" s="25"/>
      <c r="I241" s="63"/>
    </row>
    <row r="242" spans="1:11" s="17" customFormat="1">
      <c r="A242" s="58"/>
      <c r="B242" s="278" t="s">
        <v>349</v>
      </c>
      <c r="C242" s="283"/>
      <c r="D242" s="61"/>
      <c r="E242" s="284"/>
      <c r="F242" s="398">
        <f>SUM(F240:F241)</f>
        <v>0</v>
      </c>
      <c r="G242" s="243"/>
      <c r="H242" s="25"/>
      <c r="I242" s="63"/>
    </row>
    <row r="243" spans="1:11" s="17" customFormat="1">
      <c r="A243" s="58"/>
      <c r="B243" s="60"/>
      <c r="C243" s="61"/>
      <c r="D243" s="61"/>
      <c r="E243" s="59"/>
      <c r="F243" s="396"/>
      <c r="G243" s="243"/>
      <c r="H243" s="25"/>
      <c r="I243" s="63"/>
    </row>
    <row r="244" spans="1:11" s="17" customFormat="1">
      <c r="A244" s="71"/>
      <c r="B244" s="85" t="s">
        <v>350</v>
      </c>
      <c r="C244" s="68"/>
      <c r="D244" s="86"/>
      <c r="E244" s="69"/>
      <c r="F244" s="394">
        <f>F208+F237+F242</f>
        <v>0</v>
      </c>
      <c r="G244" s="243"/>
      <c r="H244" s="255"/>
      <c r="I244" s="63"/>
      <c r="K244" s="256"/>
    </row>
    <row r="245" spans="1:11" s="48" customFormat="1">
      <c r="A245" s="58"/>
      <c r="B245" s="246"/>
      <c r="C245" s="247"/>
      <c r="D245" s="247"/>
      <c r="E245" s="248"/>
      <c r="F245" s="232"/>
      <c r="G245" s="243"/>
      <c r="H245" s="25"/>
      <c r="I245" s="63"/>
      <c r="J245" s="17"/>
      <c r="K245" s="17"/>
    </row>
    <row r="246" spans="1:11" s="48" customFormat="1">
      <c r="A246" s="5">
        <v>11</v>
      </c>
      <c r="B246" s="81" t="s">
        <v>351</v>
      </c>
      <c r="C246" s="61"/>
      <c r="D246" s="61"/>
      <c r="E246" s="59"/>
      <c r="F246" s="15"/>
      <c r="G246" s="243"/>
      <c r="H246" s="25"/>
      <c r="I246" s="63"/>
      <c r="J246" s="17"/>
      <c r="K246" s="17"/>
    </row>
    <row r="247" spans="1:11" s="48" customFormat="1" ht="57.75" customHeight="1">
      <c r="A247" s="58" t="s">
        <v>352</v>
      </c>
      <c r="B247" s="245" t="s">
        <v>353</v>
      </c>
      <c r="C247" s="9" t="s">
        <v>110</v>
      </c>
      <c r="D247" s="9">
        <v>227.61</v>
      </c>
      <c r="E247" s="13"/>
      <c r="F247" s="396">
        <f t="shared" ref="F247:F252" si="22">+E247*D247</f>
        <v>0</v>
      </c>
      <c r="G247" s="243"/>
      <c r="H247" s="25"/>
      <c r="I247" s="63"/>
      <c r="J247" s="17"/>
      <c r="K247" s="17"/>
    </row>
    <row r="248" spans="1:11" s="48" customFormat="1" ht="47.25" customHeight="1">
      <c r="A248" s="58" t="s">
        <v>354</v>
      </c>
      <c r="B248" s="245" t="s">
        <v>355</v>
      </c>
      <c r="C248" s="9" t="s">
        <v>110</v>
      </c>
      <c r="D248" s="9">
        <v>18.079999999999998</v>
      </c>
      <c r="E248" s="13"/>
      <c r="F248" s="396">
        <f t="shared" si="22"/>
        <v>0</v>
      </c>
      <c r="G248" s="243"/>
      <c r="H248" s="25"/>
      <c r="I248" s="63"/>
      <c r="J248" s="17"/>
      <c r="K248" s="17"/>
    </row>
    <row r="249" spans="1:11" s="48" customFormat="1" ht="71.099999999999994" customHeight="1">
      <c r="A249" s="58" t="s">
        <v>356</v>
      </c>
      <c r="B249" s="245" t="s">
        <v>357</v>
      </c>
      <c r="C249" s="9" t="s">
        <v>23</v>
      </c>
      <c r="D249" s="9">
        <v>210.12</v>
      </c>
      <c r="E249" s="13"/>
      <c r="F249" s="396">
        <f t="shared" si="22"/>
        <v>0</v>
      </c>
      <c r="G249" s="243"/>
      <c r="H249" s="25"/>
      <c r="I249" s="63"/>
      <c r="J249" s="17"/>
      <c r="K249" s="17"/>
    </row>
    <row r="250" spans="1:11" s="48" customFormat="1" ht="46.5" customHeight="1">
      <c r="A250" s="58" t="s">
        <v>358</v>
      </c>
      <c r="B250" s="245" t="s">
        <v>359</v>
      </c>
      <c r="C250" s="9" t="s">
        <v>110</v>
      </c>
      <c r="D250" s="9">
        <v>13.2</v>
      </c>
      <c r="E250" s="13"/>
      <c r="F250" s="396">
        <f t="shared" si="22"/>
        <v>0</v>
      </c>
      <c r="G250" s="243"/>
      <c r="H250" s="25"/>
      <c r="I250" s="63"/>
      <c r="J250" s="17"/>
      <c r="K250" s="17"/>
    </row>
    <row r="251" spans="1:11" s="48" customFormat="1" ht="45" customHeight="1">
      <c r="A251" s="58" t="s">
        <v>360</v>
      </c>
      <c r="B251" s="245" t="s">
        <v>361</v>
      </c>
      <c r="C251" s="9" t="s">
        <v>110</v>
      </c>
      <c r="D251" s="9">
        <v>30.39</v>
      </c>
      <c r="E251" s="13"/>
      <c r="F251" s="396">
        <f t="shared" si="22"/>
        <v>0</v>
      </c>
      <c r="G251" s="243"/>
      <c r="H251" s="25"/>
      <c r="I251" s="63"/>
      <c r="J251" s="17"/>
      <c r="K251" s="17"/>
    </row>
    <row r="252" spans="1:11" s="48" customFormat="1" ht="143.44999999999999" customHeight="1">
      <c r="A252" s="58" t="s">
        <v>362</v>
      </c>
      <c r="B252" s="245" t="s">
        <v>363</v>
      </c>
      <c r="C252" s="9" t="s">
        <v>113</v>
      </c>
      <c r="D252" s="9">
        <v>1</v>
      </c>
      <c r="E252" s="13"/>
      <c r="F252" s="396">
        <f t="shared" si="22"/>
        <v>0</v>
      </c>
      <c r="G252" s="243"/>
      <c r="H252" s="25"/>
      <c r="I252" s="63"/>
      <c r="J252" s="17"/>
      <c r="K252" s="17"/>
    </row>
    <row r="253" spans="1:11" s="48" customFormat="1">
      <c r="A253" s="71"/>
      <c r="B253" s="85" t="s">
        <v>364</v>
      </c>
      <c r="C253" s="68"/>
      <c r="D253" s="86"/>
      <c r="E253" s="69"/>
      <c r="F253" s="70">
        <f>SUM(F246:F252)</f>
        <v>0</v>
      </c>
      <c r="G253" s="243"/>
      <c r="H253" s="25"/>
      <c r="I253" s="63"/>
      <c r="J253" s="17"/>
      <c r="K253" s="17"/>
    </row>
    <row r="254" spans="1:11" s="48" customFormat="1">
      <c r="A254" s="58"/>
      <c r="B254" s="60"/>
      <c r="C254" s="61"/>
      <c r="D254" s="61"/>
      <c r="E254" s="59"/>
      <c r="F254" s="15"/>
      <c r="G254" s="243"/>
      <c r="H254" s="25"/>
      <c r="I254" s="63"/>
      <c r="J254" s="17"/>
      <c r="K254" s="17"/>
    </row>
    <row r="255" spans="1:11" ht="22.5" customHeight="1">
      <c r="A255" s="5">
        <v>12</v>
      </c>
      <c r="B255" s="51" t="s">
        <v>365</v>
      </c>
      <c r="C255" s="61"/>
      <c r="D255" s="61"/>
      <c r="E255" s="59"/>
      <c r="F255" s="15"/>
    </row>
    <row r="256" spans="1:11" ht="70.349999999999994" customHeight="1">
      <c r="A256" s="58" t="s">
        <v>366</v>
      </c>
      <c r="B256" s="60" t="s">
        <v>367</v>
      </c>
      <c r="C256" s="9" t="s">
        <v>17</v>
      </c>
      <c r="D256" s="61">
        <v>1</v>
      </c>
      <c r="E256" s="59"/>
      <c r="F256" s="395">
        <f t="shared" ref="F256:F259" si="23">E256*D256</f>
        <v>0</v>
      </c>
    </row>
    <row r="257" spans="1:16" ht="61.5" customHeight="1">
      <c r="A257" s="58" t="s">
        <v>368</v>
      </c>
      <c r="B257" s="60" t="s">
        <v>369</v>
      </c>
      <c r="C257" s="9" t="s">
        <v>77</v>
      </c>
      <c r="D257" s="61">
        <v>2</v>
      </c>
      <c r="E257" s="59"/>
      <c r="F257" s="395">
        <f t="shared" si="23"/>
        <v>0</v>
      </c>
    </row>
    <row r="258" spans="1:16" ht="60" customHeight="1">
      <c r="A258" s="58" t="s">
        <v>370</v>
      </c>
      <c r="B258" s="60" t="s">
        <v>371</v>
      </c>
      <c r="C258" s="9" t="s">
        <v>77</v>
      </c>
      <c r="D258" s="61">
        <v>10</v>
      </c>
      <c r="E258" s="59"/>
      <c r="F258" s="395">
        <f t="shared" si="23"/>
        <v>0</v>
      </c>
    </row>
    <row r="259" spans="1:16" ht="75" customHeight="1">
      <c r="A259" s="58" t="s">
        <v>372</v>
      </c>
      <c r="B259" s="60" t="s">
        <v>373</v>
      </c>
      <c r="C259" s="9" t="s">
        <v>23</v>
      </c>
      <c r="D259" s="61">
        <v>132</v>
      </c>
      <c r="E259" s="59"/>
      <c r="F259" s="395">
        <f t="shared" si="23"/>
        <v>0</v>
      </c>
    </row>
    <row r="260" spans="1:16" s="48" customFormat="1">
      <c r="A260" s="71"/>
      <c r="B260" s="85" t="s">
        <v>374</v>
      </c>
      <c r="C260" s="68"/>
      <c r="D260" s="86"/>
      <c r="E260" s="69"/>
      <c r="F260" s="394">
        <f>SUM(F256:F259)</f>
        <v>0</v>
      </c>
      <c r="G260" s="243"/>
      <c r="H260" s="25"/>
      <c r="I260" s="63"/>
      <c r="J260" s="17"/>
      <c r="K260" s="17"/>
      <c r="L260" s="17"/>
      <c r="M260" s="17"/>
      <c r="N260" s="17"/>
      <c r="O260" s="17"/>
      <c r="P260" s="17"/>
    </row>
    <row r="261" spans="1:16" s="50" customFormat="1" ht="14.45" thickBot="1">
      <c r="A261" s="233"/>
      <c r="B261" s="234"/>
      <c r="C261" s="235"/>
      <c r="D261" s="236"/>
      <c r="E261" s="237"/>
      <c r="F261" s="238"/>
      <c r="G261" s="243"/>
      <c r="H261" s="224"/>
      <c r="I261" s="64"/>
    </row>
    <row r="262" spans="1:16" s="50" customFormat="1" ht="25.5" customHeight="1" thickTop="1" thickBot="1">
      <c r="A262" s="251"/>
      <c r="B262" s="252" t="s">
        <v>375</v>
      </c>
      <c r="C262" s="252"/>
      <c r="D262" s="253"/>
      <c r="E262" s="254"/>
      <c r="F262" s="393">
        <f>+F260+F157+F149+F84+F77+F70+F55+F45+F27+F17+F253+F244</f>
        <v>0</v>
      </c>
      <c r="G262" s="243"/>
      <c r="H262" s="224"/>
      <c r="I262" s="64"/>
    </row>
    <row r="263" spans="1:16" s="17" customFormat="1" ht="30" customHeight="1" thickTop="1">
      <c r="A263" s="34"/>
      <c r="B263" s="35"/>
      <c r="C263" s="36"/>
      <c r="D263" s="53"/>
      <c r="E263" s="333"/>
      <c r="F263" s="334"/>
      <c r="G263" s="243"/>
      <c r="H263" s="25"/>
      <c r="I263" s="63"/>
    </row>
    <row r="264" spans="1:16" s="17" customFormat="1" ht="30" customHeight="1">
      <c r="A264" s="30"/>
      <c r="B264" s="31"/>
      <c r="C264" s="32"/>
      <c r="D264" s="53"/>
      <c r="E264" s="335"/>
      <c r="F264" s="333"/>
      <c r="G264" s="243"/>
      <c r="H264" s="25"/>
      <c r="I264" s="63"/>
    </row>
    <row r="265" spans="1:16" s="17" customFormat="1" ht="30" customHeight="1">
      <c r="A265" s="30"/>
      <c r="B265" s="31"/>
      <c r="C265" s="32"/>
      <c r="D265" s="53"/>
      <c r="E265" s="336"/>
      <c r="F265" s="336"/>
      <c r="G265" s="243"/>
      <c r="H265" s="25"/>
      <c r="I265" s="63"/>
    </row>
    <row r="266" spans="1:16" s="17" customFormat="1" ht="45" customHeight="1">
      <c r="A266" s="30"/>
      <c r="C266" s="32"/>
      <c r="D266" s="53"/>
      <c r="E266" s="33"/>
      <c r="F266" s="33"/>
      <c r="G266" s="243"/>
      <c r="H266" s="25"/>
      <c r="I266" s="63"/>
    </row>
    <row r="267" spans="1:16" s="17" customFormat="1" ht="30" customHeight="1">
      <c r="A267" s="30"/>
      <c r="B267" s="31"/>
      <c r="C267" s="32"/>
      <c r="D267" s="53"/>
      <c r="E267" s="33"/>
      <c r="F267" s="33"/>
      <c r="G267" s="243"/>
      <c r="H267" s="25"/>
      <c r="I267" s="63"/>
    </row>
    <row r="268" spans="1:16" s="17" customFormat="1" ht="45.75" customHeight="1">
      <c r="A268" s="30"/>
      <c r="B268" s="31"/>
      <c r="C268" s="32"/>
      <c r="D268" s="53"/>
      <c r="E268" s="33"/>
      <c r="F268" s="33"/>
      <c r="G268" s="243"/>
      <c r="H268" s="25"/>
      <c r="I268" s="63"/>
    </row>
    <row r="269" spans="1:16" s="17" customFormat="1" ht="15" customHeight="1">
      <c r="A269" s="30"/>
      <c r="B269" s="31"/>
      <c r="C269" s="32"/>
      <c r="D269" s="53"/>
      <c r="E269" s="33"/>
      <c r="F269" s="38"/>
      <c r="G269" s="243"/>
      <c r="H269" s="25"/>
      <c r="I269" s="63"/>
    </row>
    <row r="270" spans="1:16" s="17" customFormat="1" ht="15" customHeight="1">
      <c r="A270" s="30"/>
      <c r="B270" s="31"/>
      <c r="C270" s="32"/>
      <c r="D270" s="53"/>
      <c r="E270" s="33"/>
      <c r="F270" s="38"/>
      <c r="G270" s="243"/>
      <c r="H270" s="25"/>
      <c r="I270" s="63"/>
    </row>
    <row r="271" spans="1:16" s="17" customFormat="1" ht="26.25" customHeight="1">
      <c r="A271" s="30"/>
      <c r="B271" s="31"/>
      <c r="C271" s="32"/>
      <c r="D271" s="53"/>
      <c r="E271" s="33"/>
      <c r="F271" s="33"/>
      <c r="G271" s="243"/>
      <c r="H271" s="25"/>
      <c r="I271" s="63"/>
    </row>
    <row r="272" spans="1:16" s="17" customFormat="1" ht="30.75" customHeight="1">
      <c r="A272" s="30"/>
      <c r="B272" s="31"/>
      <c r="C272" s="32"/>
      <c r="D272" s="53"/>
      <c r="E272" s="33"/>
      <c r="F272" s="33"/>
      <c r="G272" s="243"/>
      <c r="H272" s="25"/>
      <c r="I272" s="63"/>
    </row>
    <row r="273" spans="1:16" s="17" customFormat="1" ht="30" customHeight="1">
      <c r="A273" s="30"/>
      <c r="B273" s="31"/>
      <c r="C273" s="32"/>
      <c r="D273" s="53"/>
      <c r="E273" s="33"/>
      <c r="F273" s="33"/>
      <c r="G273" s="243"/>
      <c r="H273" s="25"/>
      <c r="I273" s="63"/>
    </row>
    <row r="274" spans="1:16" s="17" customFormat="1" ht="15" customHeight="1">
      <c r="A274" s="30"/>
      <c r="B274" s="31"/>
      <c r="C274" s="32"/>
      <c r="D274" s="53"/>
      <c r="E274" s="33"/>
      <c r="F274" s="33"/>
      <c r="G274" s="243"/>
      <c r="H274" s="25"/>
      <c r="I274" s="63"/>
    </row>
    <row r="275" spans="1:16" s="17" customFormat="1" ht="15" customHeight="1">
      <c r="A275" s="30"/>
      <c r="B275" s="31"/>
      <c r="C275" s="32"/>
      <c r="D275" s="53"/>
      <c r="E275" s="33"/>
      <c r="F275" s="33"/>
      <c r="G275" s="243"/>
      <c r="H275" s="25"/>
      <c r="I275" s="63"/>
    </row>
    <row r="276" spans="1:16" s="17" customFormat="1" ht="15" customHeight="1">
      <c r="A276" s="34"/>
      <c r="B276" s="35"/>
      <c r="C276" s="32"/>
      <c r="D276" s="53"/>
      <c r="E276" s="33"/>
      <c r="F276" s="37"/>
      <c r="G276" s="243"/>
      <c r="H276" s="25"/>
      <c r="I276" s="63"/>
    </row>
    <row r="277" spans="1:16" s="17" customFormat="1" ht="15" customHeight="1">
      <c r="A277" s="34"/>
      <c r="B277" s="31"/>
      <c r="C277" s="32"/>
      <c r="D277" s="53"/>
      <c r="E277" s="33"/>
      <c r="F277" s="33"/>
      <c r="G277" s="243"/>
      <c r="H277" s="25"/>
      <c r="I277" s="63"/>
    </row>
    <row r="278" spans="1:16" s="17" customFormat="1" ht="15" customHeight="1">
      <c r="A278" s="34"/>
      <c r="B278" s="35"/>
      <c r="C278" s="32"/>
      <c r="D278" s="53"/>
      <c r="E278" s="33"/>
      <c r="F278" s="33"/>
      <c r="G278" s="243"/>
      <c r="H278" s="25"/>
      <c r="I278" s="63"/>
    </row>
    <row r="279" spans="1:16" s="17" customFormat="1" ht="15" customHeight="1">
      <c r="A279" s="30"/>
      <c r="B279" s="31"/>
      <c r="C279" s="32"/>
      <c r="D279" s="53"/>
      <c r="E279" s="33"/>
      <c r="F279" s="33"/>
      <c r="G279" s="243"/>
      <c r="H279" s="25"/>
      <c r="I279" s="63"/>
    </row>
    <row r="280" spans="1:16" s="17" customFormat="1" ht="15" customHeight="1">
      <c r="A280" s="30"/>
      <c r="B280" s="31"/>
      <c r="C280" s="32"/>
      <c r="D280" s="53"/>
      <c r="E280" s="37"/>
      <c r="F280" s="33"/>
      <c r="G280" s="243"/>
      <c r="H280" s="25"/>
      <c r="I280" s="63"/>
      <c r="J280" s="50"/>
      <c r="K280" s="50"/>
      <c r="L280" s="50"/>
      <c r="M280" s="50"/>
      <c r="N280" s="50"/>
      <c r="O280" s="50"/>
      <c r="P280" s="50"/>
    </row>
    <row r="281" spans="1:16" s="17" customFormat="1" ht="15" customHeight="1">
      <c r="A281" s="30"/>
      <c r="B281" s="31"/>
      <c r="C281" s="32"/>
      <c r="D281" s="53"/>
      <c r="E281" s="33"/>
      <c r="F281" s="33"/>
      <c r="G281" s="243"/>
      <c r="H281" s="25"/>
      <c r="I281" s="63"/>
      <c r="J281" s="50"/>
      <c r="K281" s="50"/>
      <c r="L281" s="50"/>
      <c r="M281" s="50"/>
      <c r="N281" s="50"/>
      <c r="O281" s="50"/>
      <c r="P281" s="50"/>
    </row>
    <row r="282" spans="1:16" s="17" customFormat="1" ht="15" customHeight="1">
      <c r="A282" s="30"/>
      <c r="B282" s="31"/>
      <c r="C282" s="32"/>
      <c r="D282" s="53"/>
      <c r="E282" s="33"/>
      <c r="F282" s="33"/>
      <c r="G282" s="243"/>
      <c r="H282" s="25"/>
      <c r="I282" s="63"/>
      <c r="J282" s="50"/>
      <c r="K282" s="50"/>
      <c r="L282" s="50"/>
      <c r="M282" s="50"/>
      <c r="N282" s="50"/>
      <c r="O282" s="50"/>
      <c r="P282" s="50"/>
    </row>
    <row r="283" spans="1:16" s="17" customFormat="1" ht="15" customHeight="1">
      <c r="A283" s="30"/>
      <c r="B283" s="31"/>
      <c r="C283" s="32"/>
      <c r="D283" s="53"/>
      <c r="E283" s="33"/>
      <c r="F283" s="33"/>
      <c r="G283" s="243"/>
      <c r="H283" s="25"/>
      <c r="I283" s="63"/>
      <c r="J283" s="50"/>
      <c r="K283" s="50"/>
      <c r="L283" s="50"/>
      <c r="M283" s="50"/>
      <c r="N283" s="50"/>
      <c r="O283" s="50"/>
      <c r="P283" s="50"/>
    </row>
    <row r="284" spans="1:16" s="17" customFormat="1" ht="29.25" customHeight="1">
      <c r="A284" s="30"/>
      <c r="B284" s="31"/>
      <c r="C284" s="32"/>
      <c r="D284" s="53"/>
      <c r="E284" s="41"/>
      <c r="F284" s="33"/>
      <c r="G284" s="243"/>
      <c r="H284" s="25"/>
      <c r="I284" s="63"/>
    </row>
    <row r="285" spans="1:16" s="17" customFormat="1" ht="29.25" customHeight="1">
      <c r="A285" s="30"/>
      <c r="B285" s="31"/>
      <c r="C285" s="32"/>
      <c r="D285" s="53"/>
      <c r="E285" s="33"/>
      <c r="F285" s="33"/>
      <c r="G285" s="243"/>
      <c r="H285" s="25"/>
      <c r="I285" s="63"/>
    </row>
    <row r="286" spans="1:16" s="17" customFormat="1" ht="17.25" customHeight="1">
      <c r="A286" s="30"/>
      <c r="B286" s="31"/>
      <c r="C286" s="32"/>
      <c r="D286" s="53"/>
      <c r="E286" s="33"/>
      <c r="F286" s="33"/>
      <c r="G286" s="243"/>
      <c r="H286" s="25"/>
      <c r="I286" s="63"/>
    </row>
    <row r="287" spans="1:16" s="17" customFormat="1" ht="15" customHeight="1">
      <c r="A287" s="39"/>
      <c r="B287" s="25"/>
      <c r="C287" s="32"/>
      <c r="D287" s="53"/>
      <c r="E287" s="41"/>
      <c r="F287" s="33"/>
      <c r="G287" s="243"/>
      <c r="H287" s="25"/>
      <c r="I287" s="63"/>
    </row>
    <row r="288" spans="1:16" s="17" customFormat="1" ht="15" customHeight="1">
      <c r="A288" s="34"/>
      <c r="B288" s="35"/>
      <c r="C288" s="32"/>
      <c r="D288" s="53"/>
      <c r="E288" s="33"/>
      <c r="F288" s="37"/>
      <c r="G288" s="243"/>
      <c r="H288" s="25"/>
      <c r="I288" s="63"/>
    </row>
    <row r="289" spans="1:9" s="17" customFormat="1" ht="27" customHeight="1">
      <c r="A289" s="34"/>
      <c r="B289" s="31"/>
      <c r="C289" s="32"/>
      <c r="D289" s="53"/>
      <c r="E289" s="33"/>
      <c r="F289" s="33"/>
      <c r="G289" s="243"/>
      <c r="H289" s="25"/>
      <c r="I289" s="63"/>
    </row>
    <row r="290" spans="1:9" s="17" customFormat="1" ht="15" customHeight="1">
      <c r="A290" s="34"/>
      <c r="B290" s="35"/>
      <c r="C290" s="32"/>
      <c r="D290" s="53"/>
      <c r="E290" s="33"/>
      <c r="F290" s="33"/>
      <c r="G290" s="243"/>
      <c r="H290" s="25"/>
      <c r="I290" s="63"/>
    </row>
    <row r="291" spans="1:9" s="17" customFormat="1" ht="15" customHeight="1">
      <c r="A291" s="30"/>
      <c r="B291" s="31"/>
      <c r="C291" s="32"/>
      <c r="D291" s="53"/>
      <c r="E291" s="33"/>
      <c r="F291" s="33"/>
      <c r="G291" s="243"/>
      <c r="H291" s="25"/>
      <c r="I291" s="63"/>
    </row>
    <row r="292" spans="1:9" s="17" customFormat="1" ht="15" customHeight="1">
      <c r="A292" s="30"/>
      <c r="B292" s="31"/>
      <c r="C292" s="32"/>
      <c r="D292" s="53"/>
      <c r="E292" s="33"/>
      <c r="F292" s="33"/>
      <c r="G292" s="243"/>
      <c r="H292" s="25"/>
      <c r="I292" s="63"/>
    </row>
    <row r="293" spans="1:9" s="17" customFormat="1" ht="30.75" customHeight="1">
      <c r="A293" s="30"/>
      <c r="B293" s="31"/>
      <c r="C293" s="32"/>
      <c r="D293" s="53"/>
      <c r="E293" s="33"/>
      <c r="F293" s="33"/>
      <c r="G293" s="243"/>
      <c r="H293" s="25"/>
      <c r="I293" s="63"/>
    </row>
    <row r="294" spans="1:9" s="17" customFormat="1" ht="30" customHeight="1">
      <c r="A294" s="30"/>
      <c r="B294" s="31"/>
      <c r="C294" s="32"/>
      <c r="D294" s="53"/>
      <c r="E294" s="33"/>
      <c r="F294" s="33"/>
      <c r="G294" s="243"/>
      <c r="H294" s="25"/>
      <c r="I294" s="63"/>
    </row>
    <row r="295" spans="1:9" s="17" customFormat="1" ht="30" customHeight="1">
      <c r="A295" s="30"/>
      <c r="B295" s="31"/>
      <c r="C295" s="32"/>
      <c r="D295" s="53"/>
      <c r="E295" s="33"/>
      <c r="F295" s="33"/>
      <c r="G295" s="243"/>
      <c r="H295" s="25"/>
      <c r="I295" s="63"/>
    </row>
    <row r="296" spans="1:9" s="17" customFormat="1">
      <c r="A296" s="30"/>
      <c r="B296" s="31"/>
      <c r="C296" s="32"/>
      <c r="D296" s="53"/>
      <c r="E296" s="33"/>
      <c r="F296" s="33"/>
      <c r="G296" s="243"/>
      <c r="H296" s="25"/>
      <c r="I296" s="63"/>
    </row>
    <row r="297" spans="1:9" s="17" customFormat="1">
      <c r="A297" s="30"/>
      <c r="B297" s="31"/>
      <c r="C297" s="32"/>
      <c r="D297" s="53"/>
      <c r="E297" s="33"/>
      <c r="F297" s="33"/>
      <c r="G297" s="243"/>
      <c r="H297" s="25"/>
      <c r="I297" s="63"/>
    </row>
    <row r="298" spans="1:9" s="17" customFormat="1">
      <c r="A298" s="30"/>
      <c r="B298" s="31"/>
      <c r="C298" s="32"/>
      <c r="D298" s="53"/>
      <c r="E298" s="33"/>
      <c r="F298" s="33"/>
      <c r="G298" s="243"/>
      <c r="H298" s="25"/>
      <c r="I298" s="63"/>
    </row>
    <row r="299" spans="1:9" s="17" customFormat="1" ht="45" customHeight="1">
      <c r="A299" s="30"/>
      <c r="B299" s="31"/>
      <c r="C299" s="32"/>
      <c r="D299" s="53"/>
      <c r="E299" s="33"/>
      <c r="F299" s="33"/>
      <c r="G299" s="243"/>
      <c r="H299" s="25"/>
      <c r="I299" s="63"/>
    </row>
    <row r="300" spans="1:9" s="17" customFormat="1" ht="15" customHeight="1">
      <c r="A300" s="30"/>
      <c r="B300" s="31"/>
      <c r="C300" s="32"/>
      <c r="D300" s="53"/>
      <c r="E300" s="33"/>
      <c r="F300" s="33"/>
      <c r="G300" s="243"/>
      <c r="H300" s="25"/>
      <c r="I300" s="63"/>
    </row>
    <row r="301" spans="1:9" s="17" customFormat="1" ht="30" customHeight="1">
      <c r="A301" s="30"/>
      <c r="B301" s="31"/>
      <c r="C301" s="32"/>
      <c r="D301" s="53"/>
      <c r="E301" s="33"/>
      <c r="F301" s="33"/>
      <c r="G301" s="243"/>
      <c r="H301" s="25"/>
      <c r="I301" s="63"/>
    </row>
    <row r="302" spans="1:9" s="17" customFormat="1">
      <c r="A302" s="30"/>
      <c r="B302" s="31"/>
      <c r="C302" s="32"/>
      <c r="D302" s="53"/>
      <c r="E302" s="33"/>
      <c r="F302" s="33"/>
      <c r="G302" s="243"/>
      <c r="H302" s="25"/>
      <c r="I302" s="63"/>
    </row>
    <row r="303" spans="1:9" s="17" customFormat="1">
      <c r="A303" s="30"/>
      <c r="B303" s="31"/>
      <c r="C303" s="32"/>
      <c r="D303" s="53"/>
      <c r="E303" s="33"/>
      <c r="F303" s="33"/>
      <c r="G303" s="243"/>
      <c r="H303" s="25"/>
      <c r="I303" s="63"/>
    </row>
    <row r="304" spans="1:9" s="17" customFormat="1">
      <c r="A304" s="30"/>
      <c r="B304" s="31"/>
      <c r="C304" s="32"/>
      <c r="D304" s="53"/>
      <c r="E304" s="33"/>
      <c r="F304" s="33"/>
      <c r="G304" s="243"/>
      <c r="H304" s="25"/>
      <c r="I304" s="63"/>
    </row>
    <row r="305" spans="1:9" s="17" customFormat="1">
      <c r="A305" s="30"/>
      <c r="B305" s="42"/>
      <c r="C305" s="43"/>
      <c r="D305" s="53"/>
      <c r="E305" s="38"/>
      <c r="F305" s="33"/>
      <c r="G305" s="243"/>
      <c r="H305" s="25"/>
      <c r="I305" s="63"/>
    </row>
    <row r="306" spans="1:9" s="17" customFormat="1">
      <c r="A306" s="30"/>
      <c r="B306" s="42"/>
      <c r="C306" s="32"/>
      <c r="D306" s="53"/>
      <c r="E306" s="33"/>
      <c r="F306" s="33"/>
      <c r="G306" s="243"/>
      <c r="H306" s="25"/>
      <c r="I306" s="63"/>
    </row>
    <row r="307" spans="1:9" s="17" customFormat="1">
      <c r="A307" s="30"/>
      <c r="B307" s="31"/>
      <c r="C307" s="32"/>
      <c r="D307" s="53"/>
      <c r="E307" s="33"/>
      <c r="F307" s="33"/>
      <c r="G307" s="243"/>
      <c r="H307" s="25"/>
      <c r="I307" s="63"/>
    </row>
    <row r="308" spans="1:9" s="17" customFormat="1">
      <c r="A308" s="30"/>
      <c r="B308" s="415"/>
      <c r="C308" s="416"/>
      <c r="D308" s="54"/>
      <c r="E308" s="417"/>
      <c r="F308" s="33"/>
      <c r="G308" s="243"/>
      <c r="H308" s="25"/>
      <c r="I308" s="63"/>
    </row>
    <row r="309" spans="1:9" s="17" customFormat="1">
      <c r="A309" s="30"/>
      <c r="B309" s="42"/>
      <c r="C309" s="43"/>
      <c r="D309" s="53"/>
      <c r="E309" s="38"/>
      <c r="F309" s="33"/>
      <c r="G309" s="243"/>
      <c r="H309" s="25"/>
      <c r="I309" s="63"/>
    </row>
    <row r="310" spans="1:9" s="17" customFormat="1">
      <c r="A310" s="30"/>
      <c r="B310" s="31"/>
      <c r="C310" s="32"/>
      <c r="D310" s="53"/>
      <c r="E310" s="33"/>
      <c r="F310" s="33"/>
      <c r="G310" s="243"/>
      <c r="H310" s="25"/>
      <c r="I310" s="63"/>
    </row>
    <row r="311" spans="1:9" s="17" customFormat="1">
      <c r="A311" s="30"/>
      <c r="B311" s="31"/>
      <c r="C311" s="32"/>
      <c r="D311" s="53"/>
      <c r="E311" s="33"/>
      <c r="F311" s="33"/>
      <c r="G311" s="243"/>
      <c r="H311" s="25"/>
      <c r="I311" s="63"/>
    </row>
    <row r="312" spans="1:9" s="17" customFormat="1">
      <c r="A312" s="30"/>
      <c r="B312" s="31"/>
      <c r="C312" s="32"/>
      <c r="D312" s="53"/>
      <c r="E312" s="33"/>
      <c r="F312" s="33"/>
      <c r="G312" s="243"/>
      <c r="H312" s="25"/>
      <c r="I312" s="63"/>
    </row>
    <row r="313" spans="1:9" s="17" customFormat="1">
      <c r="A313" s="30"/>
      <c r="B313" s="35"/>
      <c r="C313" s="36"/>
      <c r="D313" s="53"/>
      <c r="E313" s="37"/>
      <c r="F313" s="37"/>
      <c r="G313" s="243"/>
      <c r="H313" s="25"/>
      <c r="I313" s="63"/>
    </row>
    <row r="314" spans="1:9" s="17" customFormat="1">
      <c r="A314" s="34"/>
      <c r="B314" s="35"/>
      <c r="C314" s="36"/>
      <c r="D314" s="53"/>
      <c r="E314" s="37"/>
      <c r="F314" s="33"/>
      <c r="G314" s="243"/>
      <c r="H314" s="25"/>
      <c r="I314" s="63"/>
    </row>
    <row r="315" spans="1:9" s="17" customFormat="1">
      <c r="A315" s="34"/>
      <c r="B315" s="35"/>
      <c r="C315" s="36"/>
      <c r="D315" s="53"/>
      <c r="E315" s="37"/>
      <c r="F315" s="33"/>
      <c r="G315" s="243"/>
      <c r="H315" s="25"/>
      <c r="I315" s="63"/>
    </row>
    <row r="316" spans="1:9" s="17" customFormat="1">
      <c r="A316" s="30"/>
      <c r="B316" s="31"/>
      <c r="C316" s="36"/>
      <c r="D316" s="53"/>
      <c r="E316" s="37"/>
      <c r="F316" s="37"/>
      <c r="G316" s="243"/>
      <c r="H316" s="25"/>
      <c r="I316" s="63"/>
    </row>
    <row r="317" spans="1:9" s="17" customFormat="1">
      <c r="A317" s="30"/>
      <c r="B317" s="31"/>
      <c r="C317" s="32"/>
      <c r="D317" s="53"/>
      <c r="E317" s="33"/>
      <c r="F317" s="33"/>
      <c r="G317" s="243"/>
      <c r="H317" s="25"/>
      <c r="I317" s="63"/>
    </row>
    <row r="318" spans="1:9" s="17" customFormat="1">
      <c r="A318" s="30"/>
      <c r="B318" s="31"/>
      <c r="C318" s="32"/>
      <c r="D318" s="53"/>
      <c r="E318" s="33"/>
      <c r="F318" s="33"/>
      <c r="G318" s="243"/>
      <c r="H318" s="25"/>
      <c r="I318" s="63"/>
    </row>
    <row r="319" spans="1:9" s="17" customFormat="1">
      <c r="A319" s="30"/>
      <c r="B319" s="31"/>
      <c r="C319" s="32"/>
      <c r="D319" s="53"/>
      <c r="E319" s="33"/>
      <c r="F319" s="33"/>
      <c r="G319" s="243"/>
      <c r="H319" s="25"/>
      <c r="I319" s="63"/>
    </row>
    <row r="320" spans="1:9" s="17" customFormat="1" ht="15" customHeight="1">
      <c r="A320" s="30"/>
      <c r="B320" s="31"/>
      <c r="C320" s="32"/>
      <c r="D320" s="53"/>
      <c r="E320" s="33"/>
      <c r="F320" s="33"/>
      <c r="G320" s="243"/>
      <c r="H320" s="25"/>
      <c r="I320" s="63"/>
    </row>
    <row r="321" spans="1:10" s="17" customFormat="1" ht="15" customHeight="1">
      <c r="A321" s="30"/>
      <c r="B321" s="31"/>
      <c r="C321" s="32"/>
      <c r="D321" s="53"/>
      <c r="E321" s="33"/>
      <c r="F321" s="33"/>
      <c r="G321" s="241"/>
      <c r="H321" s="25"/>
      <c r="I321" s="63"/>
    </row>
    <row r="322" spans="1:10" s="17" customFormat="1" ht="15" customHeight="1">
      <c r="A322" s="30"/>
      <c r="B322" s="31"/>
      <c r="C322" s="32"/>
      <c r="D322" s="53"/>
      <c r="E322" s="33"/>
      <c r="F322" s="33"/>
      <c r="G322" s="241"/>
      <c r="H322" s="25"/>
      <c r="I322" s="63"/>
    </row>
    <row r="323" spans="1:10" s="17" customFormat="1" ht="15" customHeight="1">
      <c r="A323" s="30"/>
      <c r="B323" s="31"/>
      <c r="C323" s="32"/>
      <c r="D323" s="53"/>
      <c r="E323" s="33"/>
      <c r="F323" s="33"/>
      <c r="G323" s="241"/>
      <c r="H323" s="25"/>
      <c r="I323" s="62"/>
      <c r="J323" s="25"/>
    </row>
    <row r="324" spans="1:10" s="17" customFormat="1" ht="15" customHeight="1">
      <c r="A324" s="30"/>
      <c r="B324" s="31"/>
      <c r="C324" s="32"/>
      <c r="D324" s="53"/>
      <c r="E324" s="33"/>
      <c r="F324" s="33"/>
      <c r="G324" s="241"/>
      <c r="H324" s="25"/>
      <c r="I324" s="62"/>
      <c r="J324" s="25"/>
    </row>
    <row r="325" spans="1:10" s="18" customFormat="1" ht="15" customHeight="1">
      <c r="A325" s="30"/>
      <c r="B325" s="35"/>
      <c r="C325" s="32"/>
      <c r="D325" s="53"/>
      <c r="E325" s="33"/>
      <c r="F325" s="37"/>
      <c r="G325" s="243"/>
      <c r="H325" s="25"/>
      <c r="I325" s="62"/>
      <c r="J325" s="25"/>
    </row>
    <row r="326" spans="1:10" s="18" customFormat="1">
      <c r="A326" s="34"/>
      <c r="B326" s="35"/>
      <c r="C326" s="36"/>
      <c r="D326" s="53"/>
      <c r="E326" s="37"/>
      <c r="F326" s="33"/>
      <c r="G326" s="243"/>
      <c r="H326" s="25"/>
      <c r="I326" s="62"/>
      <c r="J326" s="25"/>
    </row>
    <row r="327" spans="1:10" s="18" customFormat="1" ht="15" customHeight="1">
      <c r="A327" s="34"/>
      <c r="B327" s="35"/>
      <c r="C327" s="36"/>
      <c r="D327" s="53"/>
      <c r="E327" s="37"/>
      <c r="F327" s="33"/>
      <c r="G327" s="243"/>
      <c r="H327" s="25"/>
      <c r="I327" s="63"/>
      <c r="J327" s="17"/>
    </row>
    <row r="328" spans="1:10" s="17" customFormat="1">
      <c r="A328" s="30"/>
      <c r="B328" s="31"/>
      <c r="C328" s="32"/>
      <c r="D328" s="53"/>
      <c r="E328" s="33"/>
      <c r="F328" s="33"/>
      <c r="G328" s="241"/>
      <c r="H328" s="25"/>
      <c r="I328" s="63"/>
    </row>
    <row r="329" spans="1:10" s="17" customFormat="1">
      <c r="A329" s="30"/>
      <c r="B329" s="31"/>
      <c r="C329" s="32"/>
      <c r="D329" s="53"/>
      <c r="E329" s="33"/>
      <c r="F329" s="33"/>
      <c r="G329" s="241"/>
      <c r="H329" s="25"/>
      <c r="I329" s="63"/>
    </row>
    <row r="330" spans="1:10" s="17" customFormat="1">
      <c r="A330" s="30"/>
      <c r="B330" s="31"/>
      <c r="C330" s="32"/>
      <c r="D330" s="53"/>
      <c r="E330" s="33"/>
      <c r="F330" s="33"/>
      <c r="G330" s="241"/>
      <c r="H330" s="25"/>
      <c r="I330" s="62"/>
      <c r="J330" s="25"/>
    </row>
    <row r="331" spans="1:10" s="18" customFormat="1">
      <c r="A331" s="30"/>
      <c r="B331" s="35"/>
      <c r="C331" s="36"/>
      <c r="D331" s="53"/>
      <c r="E331" s="37"/>
      <c r="F331" s="37"/>
      <c r="G331" s="241"/>
      <c r="H331" s="25"/>
      <c r="I331" s="62"/>
      <c r="J331" s="25"/>
    </row>
    <row r="332" spans="1:10" s="18" customFormat="1">
      <c r="A332" s="34"/>
      <c r="B332" s="35"/>
      <c r="C332" s="36"/>
      <c r="D332" s="53"/>
      <c r="E332" s="37"/>
      <c r="F332" s="33"/>
      <c r="G332" s="241"/>
      <c r="H332" s="25"/>
      <c r="I332" s="62"/>
      <c r="J332" s="25"/>
    </row>
    <row r="333" spans="1:10" s="18" customFormat="1">
      <c r="A333" s="34"/>
      <c r="B333" s="35"/>
      <c r="C333" s="36"/>
      <c r="D333" s="53"/>
      <c r="E333" s="37"/>
      <c r="F333" s="33"/>
      <c r="G333" s="243"/>
      <c r="H333" s="25"/>
      <c r="I333" s="62"/>
      <c r="J333" s="25"/>
    </row>
    <row r="334" spans="1:10" s="18" customFormat="1">
      <c r="A334" s="30"/>
      <c r="B334" s="31"/>
      <c r="C334" s="32"/>
      <c r="D334" s="53"/>
      <c r="E334" s="33"/>
      <c r="F334" s="33"/>
      <c r="G334" s="243"/>
      <c r="H334" s="25"/>
      <c r="I334" s="62"/>
      <c r="J334" s="25"/>
    </row>
    <row r="335" spans="1:10" s="18" customFormat="1">
      <c r="A335" s="30"/>
      <c r="B335" s="31"/>
      <c r="C335" s="32"/>
      <c r="D335" s="53"/>
      <c r="E335" s="33"/>
      <c r="F335" s="33"/>
      <c r="G335" s="243"/>
      <c r="H335" s="25"/>
      <c r="I335" s="63"/>
      <c r="J335" s="17"/>
    </row>
    <row r="336" spans="1:10" s="17" customFormat="1">
      <c r="A336" s="30"/>
      <c r="B336" s="31"/>
      <c r="C336" s="32"/>
      <c r="D336" s="53"/>
      <c r="E336" s="33"/>
      <c r="F336" s="33"/>
      <c r="G336" s="243"/>
      <c r="H336" s="25"/>
      <c r="I336" s="63"/>
    </row>
    <row r="337" spans="1:10" s="17" customFormat="1">
      <c r="A337" s="30"/>
      <c r="B337" s="31"/>
      <c r="C337" s="32"/>
      <c r="D337" s="53"/>
      <c r="E337" s="33"/>
      <c r="F337" s="33"/>
      <c r="G337" s="241"/>
      <c r="H337" s="25"/>
      <c r="I337" s="63"/>
    </row>
    <row r="338" spans="1:10" s="17" customFormat="1">
      <c r="A338" s="30"/>
      <c r="B338" s="44"/>
      <c r="C338" s="32"/>
      <c r="D338" s="53"/>
      <c r="E338" s="33"/>
      <c r="F338" s="33"/>
      <c r="G338" s="241"/>
      <c r="H338" s="25"/>
      <c r="I338" s="63"/>
    </row>
    <row r="339" spans="1:10" s="17" customFormat="1">
      <c r="A339" s="30"/>
      <c r="B339" s="35"/>
      <c r="C339" s="36"/>
      <c r="D339" s="53"/>
      <c r="E339" s="37"/>
      <c r="F339" s="37"/>
      <c r="G339" s="241"/>
      <c r="H339" s="25"/>
      <c r="I339" s="62"/>
      <c r="J339" s="25"/>
    </row>
    <row r="340" spans="1:10" s="18" customFormat="1">
      <c r="A340" s="34"/>
      <c r="B340" s="35"/>
      <c r="C340" s="36"/>
      <c r="D340" s="53"/>
      <c r="E340" s="37"/>
      <c r="F340" s="33"/>
      <c r="G340" s="241"/>
      <c r="H340" s="25"/>
      <c r="I340" s="62"/>
      <c r="J340" s="25"/>
    </row>
    <row r="341" spans="1:10" s="18" customFormat="1">
      <c r="A341" s="34"/>
      <c r="B341" s="35"/>
      <c r="C341" s="36"/>
      <c r="D341" s="53"/>
      <c r="E341" s="37"/>
      <c r="F341" s="33"/>
      <c r="G341" s="241"/>
      <c r="H341" s="25"/>
      <c r="I341" s="62"/>
      <c r="J341" s="25"/>
    </row>
    <row r="342" spans="1:10" s="18" customFormat="1">
      <c r="A342" s="30"/>
      <c r="B342" s="31"/>
      <c r="C342" s="32"/>
      <c r="D342" s="53"/>
      <c r="E342" s="33"/>
      <c r="F342" s="33"/>
      <c r="G342" s="241"/>
      <c r="H342" s="25"/>
      <c r="I342" s="62"/>
      <c r="J342" s="25"/>
    </row>
    <row r="343" spans="1:10" s="18" customFormat="1">
      <c r="A343" s="30"/>
      <c r="B343" s="31"/>
      <c r="C343" s="32"/>
      <c r="D343" s="53"/>
      <c r="E343" s="33"/>
      <c r="F343" s="33"/>
      <c r="G343" s="241"/>
      <c r="H343" s="25"/>
      <c r="I343" s="62"/>
      <c r="J343" s="25"/>
    </row>
    <row r="344" spans="1:10" s="18" customFormat="1">
      <c r="A344" s="30"/>
      <c r="B344" s="31"/>
      <c r="C344" s="32"/>
      <c r="D344" s="53"/>
      <c r="E344" s="33"/>
      <c r="F344" s="33"/>
      <c r="G344" s="241"/>
      <c r="H344" s="25"/>
      <c r="I344" s="62"/>
      <c r="J344" s="25"/>
    </row>
    <row r="345" spans="1:10" s="18" customFormat="1">
      <c r="A345" s="30"/>
      <c r="B345" s="31"/>
      <c r="C345" s="32"/>
      <c r="D345" s="53"/>
      <c r="E345" s="33"/>
      <c r="F345" s="33"/>
      <c r="G345" s="241"/>
      <c r="H345" s="25"/>
      <c r="I345" s="62"/>
      <c r="J345" s="25"/>
    </row>
    <row r="346" spans="1:10" s="18" customFormat="1">
      <c r="A346" s="30"/>
      <c r="B346" s="31"/>
      <c r="C346" s="32"/>
      <c r="D346" s="53"/>
      <c r="E346" s="33"/>
      <c r="F346" s="33"/>
      <c r="G346" s="241"/>
      <c r="H346" s="25"/>
      <c r="I346" s="62"/>
      <c r="J346" s="25"/>
    </row>
    <row r="347" spans="1:10" s="18" customFormat="1">
      <c r="A347" s="30"/>
      <c r="B347" s="31"/>
      <c r="C347" s="32"/>
      <c r="D347" s="53"/>
      <c r="E347" s="33"/>
      <c r="F347" s="33"/>
      <c r="G347" s="241"/>
      <c r="H347" s="25"/>
      <c r="I347" s="62"/>
      <c r="J347" s="25"/>
    </row>
    <row r="348" spans="1:10" s="18" customFormat="1">
      <c r="A348" s="30"/>
      <c r="B348" s="31"/>
      <c r="C348" s="32"/>
      <c r="D348" s="53"/>
      <c r="E348" s="33"/>
      <c r="F348" s="33"/>
      <c r="G348" s="241"/>
      <c r="H348" s="25"/>
      <c r="I348" s="62"/>
      <c r="J348" s="25"/>
    </row>
    <row r="349" spans="1:10" s="18" customFormat="1">
      <c r="A349" s="30"/>
      <c r="B349" s="31"/>
      <c r="C349" s="32"/>
      <c r="D349" s="53"/>
      <c r="E349" s="33"/>
      <c r="F349" s="33"/>
      <c r="G349" s="241"/>
      <c r="H349" s="25"/>
      <c r="I349" s="62"/>
      <c r="J349" s="25"/>
    </row>
    <row r="350" spans="1:10" s="18" customFormat="1">
      <c r="A350" s="30"/>
      <c r="B350" s="31"/>
      <c r="C350" s="32"/>
      <c r="D350" s="53"/>
      <c r="E350" s="33"/>
      <c r="F350" s="33"/>
      <c r="G350" s="241"/>
      <c r="H350" s="25"/>
      <c r="I350" s="62"/>
      <c r="J350" s="25"/>
    </row>
    <row r="351" spans="1:10" s="18" customFormat="1">
      <c r="A351" s="30"/>
      <c r="B351" s="31"/>
      <c r="C351" s="32"/>
      <c r="D351" s="53"/>
      <c r="E351" s="33"/>
      <c r="F351" s="33"/>
      <c r="G351" s="241"/>
      <c r="H351" s="25"/>
      <c r="I351" s="62"/>
      <c r="J351" s="25"/>
    </row>
    <row r="352" spans="1:10" s="18" customFormat="1">
      <c r="A352" s="30"/>
      <c r="B352" s="31"/>
      <c r="C352" s="32"/>
      <c r="D352" s="53"/>
      <c r="E352" s="33"/>
      <c r="F352" s="33"/>
      <c r="G352" s="241"/>
      <c r="H352" s="25"/>
      <c r="I352" s="62"/>
      <c r="J352" s="25"/>
    </row>
    <row r="353" spans="1:10" s="18" customFormat="1">
      <c r="A353" s="30"/>
      <c r="B353" s="31"/>
      <c r="C353" s="32"/>
      <c r="D353" s="53"/>
      <c r="E353" s="33"/>
      <c r="F353" s="33"/>
      <c r="G353" s="241"/>
      <c r="H353" s="25"/>
      <c r="I353" s="62"/>
      <c r="J353" s="25"/>
    </row>
    <row r="354" spans="1:10" s="18" customFormat="1">
      <c r="A354" s="30"/>
      <c r="B354" s="45"/>
      <c r="C354" s="40"/>
      <c r="D354" s="53"/>
      <c r="E354" s="46"/>
      <c r="F354" s="41"/>
      <c r="G354" s="241"/>
      <c r="H354" s="25"/>
      <c r="I354" s="62"/>
      <c r="J354" s="25"/>
    </row>
    <row r="355" spans="1:10" s="18" customFormat="1">
      <c r="A355" s="30"/>
      <c r="B355" s="45"/>
      <c r="C355" s="40"/>
      <c r="D355" s="53"/>
      <c r="E355" s="46"/>
      <c r="F355" s="41"/>
      <c r="G355" s="241"/>
      <c r="H355" s="25"/>
      <c r="I355" s="62"/>
      <c r="J355" s="25"/>
    </row>
    <row r="356" spans="1:10" s="18" customFormat="1">
      <c r="A356" s="30"/>
      <c r="B356" s="31"/>
      <c r="C356" s="32"/>
      <c r="D356" s="53"/>
      <c r="E356" s="33"/>
      <c r="F356" s="33"/>
      <c r="G356" s="241"/>
      <c r="H356" s="25"/>
      <c r="I356" s="62"/>
      <c r="J356" s="25"/>
    </row>
    <row r="357" spans="1:10" s="18" customFormat="1">
      <c r="A357" s="30"/>
      <c r="B357" s="31"/>
      <c r="C357" s="32"/>
      <c r="D357" s="53"/>
      <c r="E357" s="33"/>
      <c r="F357" s="33"/>
      <c r="G357" s="243"/>
      <c r="H357" s="25"/>
      <c r="I357" s="62"/>
      <c r="J357" s="25"/>
    </row>
    <row r="358" spans="1:10" s="18" customFormat="1">
      <c r="A358" s="30"/>
      <c r="B358" s="35"/>
      <c r="C358" s="36"/>
      <c r="D358" s="53"/>
      <c r="E358" s="37"/>
      <c r="F358" s="37"/>
      <c r="G358" s="243"/>
      <c r="H358" s="25"/>
      <c r="I358" s="62"/>
      <c r="J358" s="25"/>
    </row>
    <row r="359" spans="1:10" s="18" customFormat="1">
      <c r="A359" s="34"/>
      <c r="B359" s="35"/>
      <c r="C359" s="36"/>
      <c r="D359" s="53"/>
      <c r="E359" s="37"/>
      <c r="F359" s="33"/>
      <c r="G359" s="243"/>
      <c r="H359" s="25"/>
      <c r="I359" s="63"/>
      <c r="J359" s="17"/>
    </row>
    <row r="360" spans="1:10" s="17" customFormat="1">
      <c r="A360" s="34"/>
      <c r="B360" s="35"/>
      <c r="C360" s="36"/>
      <c r="D360" s="53"/>
      <c r="E360" s="37"/>
      <c r="F360" s="33"/>
      <c r="G360" s="241"/>
      <c r="H360" s="25"/>
      <c r="I360" s="63"/>
    </row>
    <row r="361" spans="1:10" s="17" customFormat="1">
      <c r="A361" s="30"/>
      <c r="B361" s="31"/>
      <c r="C361" s="32"/>
      <c r="D361" s="53"/>
      <c r="E361" s="33"/>
      <c r="F361" s="33"/>
      <c r="G361" s="241"/>
      <c r="H361" s="25"/>
      <c r="I361" s="63"/>
    </row>
    <row r="362" spans="1:10" s="17" customFormat="1">
      <c r="A362" s="30"/>
      <c r="B362" s="35"/>
      <c r="C362" s="36"/>
      <c r="D362" s="53"/>
      <c r="E362" s="37"/>
      <c r="F362" s="37"/>
      <c r="G362" s="241"/>
      <c r="H362" s="25"/>
      <c r="I362" s="62"/>
      <c r="J362" s="25"/>
    </row>
    <row r="363" spans="1:10" s="18" customFormat="1">
      <c r="A363" s="30"/>
      <c r="B363" s="31"/>
      <c r="C363" s="32"/>
      <c r="D363" s="53"/>
      <c r="E363" s="33"/>
      <c r="F363" s="33"/>
      <c r="G363" s="243"/>
      <c r="H363" s="25"/>
      <c r="I363" s="62"/>
      <c r="J363" s="25"/>
    </row>
    <row r="364" spans="1:10" s="18" customFormat="1">
      <c r="A364" s="30"/>
      <c r="B364" s="31"/>
      <c r="C364" s="32"/>
      <c r="D364" s="53"/>
      <c r="E364" s="33"/>
      <c r="F364" s="33"/>
      <c r="G364" s="243"/>
      <c r="H364" s="25"/>
      <c r="I364" s="62"/>
      <c r="J364" s="25"/>
    </row>
    <row r="365" spans="1:10" s="18" customFormat="1">
      <c r="A365" s="30"/>
      <c r="B365" s="31"/>
      <c r="C365" s="32"/>
      <c r="D365" s="53"/>
      <c r="E365" s="33"/>
      <c r="F365" s="33"/>
      <c r="G365" s="243"/>
      <c r="H365" s="25"/>
      <c r="I365" s="63"/>
      <c r="J365" s="17"/>
    </row>
    <row r="366" spans="1:10" s="17" customFormat="1">
      <c r="A366" s="30"/>
      <c r="B366" s="35"/>
      <c r="C366" s="36"/>
      <c r="D366" s="53"/>
      <c r="E366" s="37"/>
      <c r="F366" s="37"/>
      <c r="G366" s="243"/>
      <c r="H366" s="25"/>
      <c r="I366" s="63"/>
    </row>
    <row r="367" spans="1:10" s="17" customFormat="1">
      <c r="A367" s="34"/>
      <c r="B367" s="35"/>
      <c r="C367" s="36"/>
      <c r="D367" s="53"/>
      <c r="E367" s="37"/>
      <c r="F367" s="37"/>
      <c r="G367" s="243"/>
      <c r="H367" s="25"/>
      <c r="I367" s="63"/>
    </row>
    <row r="368" spans="1:10" s="17" customFormat="1">
      <c r="A368" s="34"/>
      <c r="B368" s="35"/>
      <c r="C368" s="36"/>
      <c r="D368" s="53"/>
      <c r="E368" s="37"/>
      <c r="F368" s="37"/>
      <c r="G368" s="243"/>
      <c r="H368" s="25"/>
      <c r="I368" s="63"/>
    </row>
    <row r="369" spans="1:10" s="17" customFormat="1">
      <c r="A369"/>
      <c r="B369"/>
      <c r="C369"/>
      <c r="D369" s="52"/>
      <c r="E369"/>
      <c r="F369"/>
      <c r="G369" s="243"/>
      <c r="H369" s="25"/>
      <c r="I369" s="63"/>
    </row>
    <row r="370" spans="1:10" s="17" customFormat="1">
      <c r="A370"/>
      <c r="B370"/>
      <c r="C370"/>
      <c r="D370" s="52"/>
      <c r="E370"/>
      <c r="F370"/>
      <c r="G370" s="243"/>
      <c r="H370" s="25"/>
      <c r="I370" s="63"/>
    </row>
    <row r="371" spans="1:10" s="17" customFormat="1">
      <c r="A371"/>
      <c r="B371"/>
      <c r="C371"/>
      <c r="D371" s="52"/>
      <c r="E371"/>
      <c r="F371"/>
      <c r="G371" s="241"/>
      <c r="H371" s="25"/>
      <c r="I371" s="63"/>
    </row>
    <row r="372" spans="1:10" s="17" customFormat="1">
      <c r="A372"/>
      <c r="B372"/>
      <c r="C372"/>
      <c r="D372" s="52"/>
      <c r="E372"/>
      <c r="F372"/>
      <c r="G372" s="241"/>
      <c r="H372" s="25"/>
      <c r="I372" s="63"/>
    </row>
    <row r="373" spans="1:10" s="17" customFormat="1">
      <c r="A373"/>
      <c r="B373"/>
      <c r="C373"/>
      <c r="D373" s="52"/>
      <c r="E373"/>
      <c r="F373"/>
      <c r="G373" s="241"/>
      <c r="H373" s="25"/>
      <c r="I373" s="62"/>
      <c r="J373"/>
    </row>
  </sheetData>
  <mergeCells count="4">
    <mergeCell ref="A1:F1"/>
    <mergeCell ref="A3:F3"/>
    <mergeCell ref="A5:F5"/>
    <mergeCell ref="A6:F6"/>
  </mergeCells>
  <phoneticPr fontId="34" type="noConversion"/>
  <pageMargins left="1.0900000000000001" right="0.54" top="0.81" bottom="0.55000000000000004" header="0.51181102362204722" footer="0.51181102362204722"/>
  <pageSetup paperSize="9" scale="8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03"/>
  <sheetViews>
    <sheetView tabSelected="1" zoomScale="124" zoomScaleNormal="124" zoomScaleSheetLayoutView="90" workbookViewId="0">
      <selection activeCell="F192" sqref="F192"/>
    </sheetView>
  </sheetViews>
  <sheetFormatPr defaultColWidth="11.42578125" defaultRowHeight="13.15"/>
  <cols>
    <col min="1" max="1" width="7.5703125" customWidth="1"/>
    <col min="2" max="2" width="43.42578125" customWidth="1"/>
    <col min="3" max="3" width="6.85546875" customWidth="1"/>
    <col min="4" max="4" width="10.42578125" style="52" customWidth="1"/>
    <col min="5" max="5" width="11.85546875" customWidth="1"/>
    <col min="6" max="6" width="19.140625" customWidth="1"/>
    <col min="7" max="7" width="11.42578125" style="241"/>
    <col min="8" max="8" width="14.140625" style="25" bestFit="1" customWidth="1"/>
    <col min="9" max="9" width="11.42578125" style="62"/>
    <col min="10" max="10" width="7.42578125" customWidth="1"/>
    <col min="11" max="11" width="18.140625" bestFit="1" customWidth="1"/>
    <col min="13" max="13" width="16.85546875" customWidth="1"/>
  </cols>
  <sheetData>
    <row r="1" spans="1:12" ht="25.35" customHeight="1">
      <c r="A1" s="434" t="s">
        <v>0</v>
      </c>
      <c r="B1" s="434"/>
      <c r="C1" s="434"/>
      <c r="D1" s="434"/>
      <c r="E1" s="434"/>
      <c r="F1" s="434"/>
    </row>
    <row r="2" spans="1:12" ht="13.35" customHeight="1">
      <c r="A2" s="265"/>
      <c r="B2" s="265"/>
      <c r="C2" s="265"/>
      <c r="D2" s="265"/>
      <c r="E2" s="265"/>
      <c r="F2" s="265"/>
    </row>
    <row r="3" spans="1:12" ht="22.5" customHeight="1">
      <c r="A3" s="435" t="s">
        <v>376</v>
      </c>
      <c r="B3" s="435"/>
      <c r="C3" s="435"/>
      <c r="D3" s="435"/>
      <c r="E3" s="435"/>
      <c r="F3" s="435"/>
    </row>
    <row r="4" spans="1:12" ht="15.75" customHeight="1">
      <c r="A4" s="265"/>
      <c r="B4" s="265"/>
      <c r="C4" s="265"/>
      <c r="D4" s="265"/>
      <c r="E4" s="265"/>
      <c r="F4" s="265"/>
    </row>
    <row r="5" spans="1:12">
      <c r="A5" s="436" t="s">
        <v>2</v>
      </c>
      <c r="B5" s="436"/>
      <c r="C5" s="436"/>
      <c r="D5" s="436"/>
      <c r="E5" s="436"/>
      <c r="F5" s="436"/>
    </row>
    <row r="6" spans="1:12">
      <c r="A6" s="436"/>
      <c r="B6" s="436"/>
      <c r="C6" s="436"/>
      <c r="D6" s="436"/>
      <c r="E6" s="436"/>
      <c r="F6" s="436"/>
    </row>
    <row r="7" spans="1:12" ht="13.9" thickBot="1">
      <c r="A7" s="36"/>
      <c r="B7" s="36"/>
      <c r="C7" s="36"/>
      <c r="D7" s="32"/>
      <c r="E7" s="36"/>
      <c r="F7" s="36"/>
    </row>
    <row r="8" spans="1:12" ht="27.6" thickTop="1" thickBot="1">
      <c r="A8" s="1" t="s">
        <v>3</v>
      </c>
      <c r="B8" s="2" t="s">
        <v>4</v>
      </c>
      <c r="C8" s="2" t="s">
        <v>5</v>
      </c>
      <c r="D8" s="2" t="s">
        <v>6</v>
      </c>
      <c r="E8" s="3" t="s">
        <v>7</v>
      </c>
      <c r="F8" s="4" t="s">
        <v>8</v>
      </c>
    </row>
    <row r="9" spans="1:12" ht="14.45" thickTop="1">
      <c r="A9" s="20"/>
      <c r="B9" s="21"/>
      <c r="C9" s="22"/>
      <c r="D9" s="225"/>
      <c r="E9" s="23"/>
      <c r="F9" s="24"/>
    </row>
    <row r="10" spans="1:12" ht="14.45" thickBot="1">
      <c r="A10" s="215"/>
      <c r="B10" s="216"/>
      <c r="C10" s="217"/>
      <c r="D10" s="226"/>
      <c r="E10" s="218"/>
      <c r="F10" s="219"/>
    </row>
    <row r="11" spans="1:12" ht="19.5" customHeight="1" thickTop="1" thickBot="1">
      <c r="A11" s="220"/>
      <c r="B11" s="221"/>
      <c r="C11" s="221"/>
      <c r="D11" s="227"/>
      <c r="E11" s="222"/>
      <c r="F11" s="223"/>
    </row>
    <row r="12" spans="1:12" ht="14.45" thickTop="1">
      <c r="A12" s="215"/>
      <c r="B12" s="216"/>
      <c r="C12" s="217"/>
      <c r="D12" s="226"/>
      <c r="E12" s="218"/>
      <c r="F12" s="219"/>
    </row>
    <row r="13" spans="1:12" ht="26.45">
      <c r="A13" s="5">
        <v>1</v>
      </c>
      <c r="B13" s="12" t="s">
        <v>9</v>
      </c>
      <c r="C13" s="217"/>
      <c r="D13" s="226"/>
      <c r="E13" s="218"/>
      <c r="F13" s="219"/>
    </row>
    <row r="14" spans="1:12" s="62" customFormat="1" ht="123.6" customHeight="1">
      <c r="A14" s="286" t="s">
        <v>10</v>
      </c>
      <c r="B14" s="287" t="s">
        <v>11</v>
      </c>
      <c r="C14" s="288" t="s">
        <v>12</v>
      </c>
      <c r="D14" s="288">
        <v>1</v>
      </c>
      <c r="E14" s="289" t="s">
        <v>151</v>
      </c>
      <c r="F14" s="290" t="s">
        <v>151</v>
      </c>
      <c r="G14" s="242"/>
      <c r="L14" s="65"/>
    </row>
    <row r="15" spans="1:12" s="48" customFormat="1">
      <c r="A15" s="26"/>
      <c r="B15" s="84" t="s">
        <v>18</v>
      </c>
      <c r="C15" s="29"/>
      <c r="D15" s="228"/>
      <c r="E15" s="47"/>
      <c r="F15" s="402">
        <f>SUM(F14:F14)</f>
        <v>0</v>
      </c>
      <c r="G15" s="243"/>
      <c r="H15" s="25"/>
      <c r="I15" s="63"/>
      <c r="J15" s="17"/>
      <c r="K15" s="17"/>
      <c r="L15" s="17"/>
    </row>
    <row r="16" spans="1:12">
      <c r="A16" s="5"/>
      <c r="B16" s="6"/>
      <c r="C16" s="7"/>
      <c r="D16" s="72"/>
      <c r="E16" s="19"/>
      <c r="F16" s="8"/>
    </row>
    <row r="17" spans="1:13">
      <c r="A17" s="5">
        <v>2</v>
      </c>
      <c r="B17" s="12" t="s">
        <v>19</v>
      </c>
      <c r="C17" s="9" t="s">
        <v>20</v>
      </c>
      <c r="D17" s="9"/>
      <c r="E17" s="13"/>
      <c r="F17" s="73"/>
    </row>
    <row r="18" spans="1:13" ht="63" customHeight="1">
      <c r="A18" s="286" t="s">
        <v>21</v>
      </c>
      <c r="B18" s="14" t="s">
        <v>22</v>
      </c>
      <c r="C18" s="9" t="s">
        <v>23</v>
      </c>
      <c r="D18" s="9">
        <v>114.59</v>
      </c>
      <c r="E18" s="13"/>
      <c r="F18" s="395">
        <f t="shared" ref="F18:F24" si="0">E18*D18</f>
        <v>0</v>
      </c>
      <c r="L18" s="55"/>
    </row>
    <row r="19" spans="1:13" ht="39" customHeight="1">
      <c r="A19" s="286" t="s">
        <v>26</v>
      </c>
      <c r="B19" s="14" t="s">
        <v>25</v>
      </c>
      <c r="C19" s="9" t="s">
        <v>12</v>
      </c>
      <c r="D19" s="9">
        <v>1</v>
      </c>
      <c r="E19" s="291"/>
      <c r="F19" s="395">
        <f t="shared" si="0"/>
        <v>0</v>
      </c>
      <c r="H19" s="250"/>
      <c r="L19" s="55"/>
    </row>
    <row r="20" spans="1:13" ht="16.350000000000001" customHeight="1">
      <c r="A20" s="286" t="s">
        <v>29</v>
      </c>
      <c r="B20" s="14" t="s">
        <v>27</v>
      </c>
      <c r="C20" s="9" t="s">
        <v>28</v>
      </c>
      <c r="D20" s="9">
        <v>8.1199999999999992</v>
      </c>
      <c r="E20" s="13"/>
      <c r="F20" s="395">
        <f t="shared" si="0"/>
        <v>0</v>
      </c>
    </row>
    <row r="21" spans="1:13" ht="16.5" customHeight="1">
      <c r="A21" s="286" t="s">
        <v>31</v>
      </c>
      <c r="B21" s="14" t="s">
        <v>30</v>
      </c>
      <c r="C21" s="9" t="s">
        <v>28</v>
      </c>
      <c r="D21" s="261">
        <v>4.92</v>
      </c>
      <c r="E21" s="13"/>
      <c r="F21" s="395">
        <f t="shared" si="0"/>
        <v>0</v>
      </c>
    </row>
    <row r="22" spans="1:13" ht="82.15" customHeight="1">
      <c r="A22" s="286" t="s">
        <v>33</v>
      </c>
      <c r="B22" s="14" t="s">
        <v>32</v>
      </c>
      <c r="C22" s="9" t="s">
        <v>28</v>
      </c>
      <c r="D22" s="9">
        <v>36.08</v>
      </c>
      <c r="E22" s="13"/>
      <c r="F22" s="395">
        <f t="shared" si="0"/>
        <v>0</v>
      </c>
      <c r="L22" s="25"/>
      <c r="M22" s="25"/>
    </row>
    <row r="23" spans="1:13" ht="81.75" customHeight="1">
      <c r="A23" s="286" t="s">
        <v>35</v>
      </c>
      <c r="B23" s="14" t="s">
        <v>34</v>
      </c>
      <c r="C23" s="9" t="s">
        <v>28</v>
      </c>
      <c r="D23" s="9">
        <v>30.08</v>
      </c>
      <c r="E23" s="13"/>
      <c r="F23" s="395">
        <f t="shared" si="0"/>
        <v>0</v>
      </c>
      <c r="L23" s="25"/>
      <c r="M23" s="25"/>
    </row>
    <row r="24" spans="1:13" ht="52.9">
      <c r="A24" s="286" t="s">
        <v>377</v>
      </c>
      <c r="B24" s="292" t="s">
        <v>36</v>
      </c>
      <c r="C24" s="88" t="s">
        <v>23</v>
      </c>
      <c r="D24" s="88">
        <v>50.13</v>
      </c>
      <c r="E24" s="13"/>
      <c r="F24" s="395">
        <f t="shared" si="0"/>
        <v>0</v>
      </c>
      <c r="L24" s="25"/>
      <c r="M24" s="25"/>
    </row>
    <row r="25" spans="1:13" s="48" customFormat="1" ht="13.9">
      <c r="A25" s="71"/>
      <c r="B25" s="85" t="s">
        <v>37</v>
      </c>
      <c r="C25" s="68"/>
      <c r="D25" s="86"/>
      <c r="E25" s="69"/>
      <c r="F25" s="394">
        <f>SUM(F18:F24)</f>
        <v>0</v>
      </c>
      <c r="G25" s="243"/>
      <c r="H25" s="25"/>
      <c r="I25" s="63"/>
      <c r="J25" s="17"/>
      <c r="K25" s="17"/>
      <c r="L25" s="17"/>
      <c r="M25" s="50"/>
    </row>
    <row r="26" spans="1:13" ht="11.25" customHeight="1">
      <c r="A26" s="58"/>
      <c r="B26" s="14"/>
      <c r="C26" s="9"/>
      <c r="D26" s="88"/>
      <c r="E26" s="13"/>
      <c r="F26" s="15"/>
    </row>
    <row r="27" spans="1:13" ht="26.45">
      <c r="A27" s="5">
        <v>3</v>
      </c>
      <c r="B27" s="12" t="s">
        <v>38</v>
      </c>
      <c r="C27" s="56"/>
      <c r="D27" s="56"/>
      <c r="E27" s="231"/>
      <c r="F27" s="232"/>
      <c r="L27" s="25"/>
    </row>
    <row r="28" spans="1:13">
      <c r="A28" s="58" t="s">
        <v>39</v>
      </c>
      <c r="B28" s="12" t="s">
        <v>40</v>
      </c>
      <c r="C28" s="9"/>
      <c r="D28" s="9"/>
      <c r="E28" s="231"/>
      <c r="F28" s="232"/>
      <c r="L28" s="25"/>
    </row>
    <row r="29" spans="1:13" s="62" customFormat="1" ht="31.35" customHeight="1">
      <c r="A29" s="58" t="s">
        <v>41</v>
      </c>
      <c r="B29" s="14" t="s">
        <v>42</v>
      </c>
      <c r="C29" s="9" t="s">
        <v>28</v>
      </c>
      <c r="D29" s="9">
        <v>1.02</v>
      </c>
      <c r="E29" s="13"/>
      <c r="F29" s="395">
        <f t="shared" ref="F29:F46" si="1">E29*D29</f>
        <v>0</v>
      </c>
      <c r="G29" s="242"/>
    </row>
    <row r="30" spans="1:13" s="62" customFormat="1" ht="49.35" customHeight="1">
      <c r="A30" s="58" t="s">
        <v>43</v>
      </c>
      <c r="B30" s="14" t="s">
        <v>44</v>
      </c>
      <c r="C30" s="9" t="s">
        <v>28</v>
      </c>
      <c r="D30" s="9">
        <v>1.71</v>
      </c>
      <c r="E30" s="13"/>
      <c r="F30" s="395">
        <f t="shared" si="1"/>
        <v>0</v>
      </c>
      <c r="G30" s="242"/>
      <c r="M30" s="63"/>
    </row>
    <row r="31" spans="1:13" s="62" customFormat="1" ht="26.45">
      <c r="A31" s="58" t="s">
        <v>45</v>
      </c>
      <c r="B31" s="14" t="s">
        <v>46</v>
      </c>
      <c r="C31" s="9" t="s">
        <v>28</v>
      </c>
      <c r="D31" s="9">
        <v>2.46</v>
      </c>
      <c r="E31" s="13"/>
      <c r="F31" s="395">
        <f t="shared" si="1"/>
        <v>0</v>
      </c>
      <c r="G31" s="242"/>
      <c r="M31" s="63"/>
    </row>
    <row r="32" spans="1:13" s="62" customFormat="1" ht="52.9">
      <c r="A32" s="58" t="s">
        <v>47</v>
      </c>
      <c r="B32" s="14" t="s">
        <v>48</v>
      </c>
      <c r="C32" s="9" t="s">
        <v>28</v>
      </c>
      <c r="D32" s="9">
        <v>0.32</v>
      </c>
      <c r="E32" s="13"/>
      <c r="F32" s="395">
        <f>E32*D32</f>
        <v>0</v>
      </c>
      <c r="G32" s="242"/>
      <c r="M32" s="63"/>
    </row>
    <row r="33" spans="1:11" s="62" customFormat="1" ht="34.35" customHeight="1">
      <c r="A33" s="58" t="s">
        <v>49</v>
      </c>
      <c r="B33" s="14" t="s">
        <v>50</v>
      </c>
      <c r="C33" s="9" t="s">
        <v>28</v>
      </c>
      <c r="D33" s="9">
        <v>1.84</v>
      </c>
      <c r="E33" s="13"/>
      <c r="F33" s="395">
        <f t="shared" si="1"/>
        <v>0</v>
      </c>
      <c r="G33" s="242"/>
    </row>
    <row r="34" spans="1:11" s="62" customFormat="1" ht="58.5" customHeight="1">
      <c r="A34" s="58" t="s">
        <v>51</v>
      </c>
      <c r="B34" s="14" t="s">
        <v>52</v>
      </c>
      <c r="C34" s="9" t="s">
        <v>28</v>
      </c>
      <c r="D34" s="9">
        <v>0.28000000000000003</v>
      </c>
      <c r="E34" s="13"/>
      <c r="F34" s="395">
        <f t="shared" si="1"/>
        <v>0</v>
      </c>
      <c r="G34" s="242"/>
    </row>
    <row r="35" spans="1:11" s="304" customFormat="1" ht="67.349999999999994" customHeight="1">
      <c r="A35" s="296" t="s">
        <v>53</v>
      </c>
      <c r="B35" s="245" t="s">
        <v>54</v>
      </c>
      <c r="C35" s="261" t="s">
        <v>28</v>
      </c>
      <c r="D35" s="261">
        <v>6.52</v>
      </c>
      <c r="E35" s="293"/>
      <c r="F35" s="397">
        <f t="shared" si="1"/>
        <v>0</v>
      </c>
      <c r="G35" s="327"/>
    </row>
    <row r="36" spans="1:11" s="62" customFormat="1" ht="43.5" customHeight="1">
      <c r="A36" s="58" t="s">
        <v>55</v>
      </c>
      <c r="B36" s="14" t="s">
        <v>56</v>
      </c>
      <c r="C36" s="9" t="s">
        <v>23</v>
      </c>
      <c r="D36" s="9">
        <v>50.13</v>
      </c>
      <c r="E36" s="13"/>
      <c r="F36" s="395">
        <f t="shared" si="1"/>
        <v>0</v>
      </c>
      <c r="G36" s="242"/>
    </row>
    <row r="37" spans="1:11" s="62" customFormat="1" ht="48.75" customHeight="1">
      <c r="A37" s="58" t="s">
        <v>57</v>
      </c>
      <c r="B37" s="14" t="s">
        <v>58</v>
      </c>
      <c r="C37" s="9" t="s">
        <v>23</v>
      </c>
      <c r="D37" s="9">
        <v>12.29</v>
      </c>
      <c r="E37" s="13"/>
      <c r="F37" s="395">
        <f t="shared" si="1"/>
        <v>0</v>
      </c>
      <c r="G37" s="242"/>
    </row>
    <row r="38" spans="1:11" s="62" customFormat="1" ht="19.350000000000001" customHeight="1">
      <c r="A38" s="58" t="s">
        <v>59</v>
      </c>
      <c r="B38" s="12" t="s">
        <v>60</v>
      </c>
      <c r="C38" s="9"/>
      <c r="D38" s="9"/>
      <c r="E38" s="13"/>
      <c r="F38" s="87"/>
      <c r="G38" s="242"/>
    </row>
    <row r="39" spans="1:11" s="62" customFormat="1" ht="52.9">
      <c r="A39" s="58" t="s">
        <v>61</v>
      </c>
      <c r="B39" s="14" t="s">
        <v>62</v>
      </c>
      <c r="C39" s="9" t="s">
        <v>28</v>
      </c>
      <c r="D39" s="9">
        <v>1.1599999999999999</v>
      </c>
      <c r="E39" s="13"/>
      <c r="F39" s="395">
        <f t="shared" si="1"/>
        <v>0</v>
      </c>
      <c r="G39" s="242"/>
    </row>
    <row r="40" spans="1:11" s="62" customFormat="1" ht="39.6">
      <c r="A40" s="58" t="s">
        <v>63</v>
      </c>
      <c r="B40" s="14" t="s">
        <v>378</v>
      </c>
      <c r="C40" s="261" t="s">
        <v>28</v>
      </c>
      <c r="D40" s="261">
        <v>0.38</v>
      </c>
      <c r="E40" s="293"/>
      <c r="F40" s="397">
        <f t="shared" si="1"/>
        <v>0</v>
      </c>
      <c r="G40" s="242"/>
    </row>
    <row r="41" spans="1:11" s="62" customFormat="1" ht="52.9">
      <c r="A41" s="58" t="s">
        <v>65</v>
      </c>
      <c r="B41" s="14" t="s">
        <v>379</v>
      </c>
      <c r="C41" s="9" t="s">
        <v>28</v>
      </c>
      <c r="D41" s="9">
        <v>0.35</v>
      </c>
      <c r="E41" s="13"/>
      <c r="F41" s="395">
        <f t="shared" si="1"/>
        <v>0</v>
      </c>
      <c r="G41" s="242"/>
    </row>
    <row r="42" spans="1:11" s="62" customFormat="1" ht="52.9">
      <c r="A42" s="58" t="s">
        <v>67</v>
      </c>
      <c r="B42" s="14" t="s">
        <v>64</v>
      </c>
      <c r="C42" s="9" t="s">
        <v>28</v>
      </c>
      <c r="D42" s="9">
        <v>0.92</v>
      </c>
      <c r="E42" s="13"/>
      <c r="F42" s="395">
        <f t="shared" si="1"/>
        <v>0</v>
      </c>
      <c r="G42" s="242"/>
    </row>
    <row r="43" spans="1:11" s="62" customFormat="1" ht="39.6">
      <c r="A43" s="58" t="s">
        <v>380</v>
      </c>
      <c r="B43" s="14" t="s">
        <v>381</v>
      </c>
      <c r="C43" s="261" t="s">
        <v>28</v>
      </c>
      <c r="D43" s="261">
        <v>0.96</v>
      </c>
      <c r="E43" s="293"/>
      <c r="F43" s="397">
        <f t="shared" si="1"/>
        <v>0</v>
      </c>
      <c r="G43" s="242"/>
    </row>
    <row r="44" spans="1:11" s="62" customFormat="1" ht="56.1" customHeight="1">
      <c r="A44" s="58" t="s">
        <v>382</v>
      </c>
      <c r="B44" s="14" t="s">
        <v>68</v>
      </c>
      <c r="C44" s="261" t="s">
        <v>28</v>
      </c>
      <c r="D44" s="261">
        <v>1.1299999999999999</v>
      </c>
      <c r="E44" s="293"/>
      <c r="F44" s="397">
        <f t="shared" si="1"/>
        <v>0</v>
      </c>
      <c r="G44" s="242"/>
    </row>
    <row r="45" spans="1:11" s="62" customFormat="1" ht="29.85" customHeight="1">
      <c r="A45" s="58" t="s">
        <v>383</v>
      </c>
      <c r="B45" s="14" t="s">
        <v>384</v>
      </c>
      <c r="C45" s="9" t="s">
        <v>28</v>
      </c>
      <c r="D45" s="9">
        <v>0.38</v>
      </c>
      <c r="E45" s="293"/>
      <c r="F45" s="395">
        <f t="shared" si="1"/>
        <v>0</v>
      </c>
      <c r="G45" s="242"/>
    </row>
    <row r="46" spans="1:11" s="62" customFormat="1" ht="27.75" customHeight="1">
      <c r="A46" s="58" t="s">
        <v>385</v>
      </c>
      <c r="B46" s="245" t="s">
        <v>386</v>
      </c>
      <c r="C46" s="261" t="s">
        <v>77</v>
      </c>
      <c r="D46" s="261">
        <v>2</v>
      </c>
      <c r="E46" s="293"/>
      <c r="F46" s="397">
        <f t="shared" si="1"/>
        <v>0</v>
      </c>
      <c r="G46" s="242"/>
    </row>
    <row r="47" spans="1:11" s="48" customFormat="1">
      <c r="A47" s="74"/>
      <c r="B47" s="83" t="s">
        <v>69</v>
      </c>
      <c r="C47" s="75"/>
      <c r="D47" s="229"/>
      <c r="E47" s="76"/>
      <c r="F47" s="405">
        <f>SUM(F29:F46)</f>
        <v>0</v>
      </c>
      <c r="G47" s="243"/>
      <c r="H47" s="25"/>
      <c r="I47" s="63"/>
      <c r="J47" s="17"/>
      <c r="K47" s="17"/>
    </row>
    <row r="48" spans="1:11" ht="18.75" customHeight="1">
      <c r="A48" s="16"/>
      <c r="B48" s="12"/>
      <c r="C48" s="9"/>
      <c r="D48" s="9"/>
      <c r="E48" s="13"/>
      <c r="F48" s="15"/>
    </row>
    <row r="49" spans="1:17">
      <c r="A49" s="5">
        <v>4</v>
      </c>
      <c r="B49" s="12" t="s">
        <v>70</v>
      </c>
      <c r="C49" s="9"/>
      <c r="D49" s="9"/>
      <c r="E49" s="13"/>
      <c r="F49" s="15"/>
      <c r="H49" s="239"/>
      <c r="I49" s="239"/>
      <c r="J49" s="239"/>
      <c r="K49" s="239"/>
      <c r="L49" s="239"/>
    </row>
    <row r="50" spans="1:17" ht="19.5" customHeight="1">
      <c r="A50" s="58" t="s">
        <v>71</v>
      </c>
      <c r="B50" s="14" t="s">
        <v>72</v>
      </c>
      <c r="C50" s="9" t="s">
        <v>23</v>
      </c>
      <c r="D50" s="9">
        <v>101.25</v>
      </c>
      <c r="E50" s="13"/>
      <c r="F50" s="395">
        <f t="shared" ref="F50:F57" si="2">E50*D50</f>
        <v>0</v>
      </c>
      <c r="I50" s="25"/>
      <c r="J50" s="25"/>
      <c r="M50" s="240"/>
      <c r="N50" s="240"/>
    </row>
    <row r="51" spans="1:17" ht="21" customHeight="1">
      <c r="A51" s="58" t="s">
        <v>73</v>
      </c>
      <c r="B51" s="14" t="s">
        <v>387</v>
      </c>
      <c r="C51" s="9" t="s">
        <v>23</v>
      </c>
      <c r="D51" s="9">
        <v>5</v>
      </c>
      <c r="E51" s="13"/>
      <c r="F51" s="395">
        <f t="shared" si="2"/>
        <v>0</v>
      </c>
      <c r="I51" s="25"/>
      <c r="M51" s="240"/>
      <c r="N51" s="240"/>
    </row>
    <row r="52" spans="1:17" ht="21" customHeight="1">
      <c r="A52" s="58" t="s">
        <v>75</v>
      </c>
      <c r="B52" s="14" t="s">
        <v>388</v>
      </c>
      <c r="C52" s="9" t="s">
        <v>23</v>
      </c>
      <c r="D52" s="9">
        <v>6.5</v>
      </c>
      <c r="E52" s="13"/>
      <c r="F52" s="395">
        <f t="shared" ref="F52:F53" si="3">E52*D52</f>
        <v>0</v>
      </c>
      <c r="I52" s="25"/>
      <c r="M52" s="240"/>
      <c r="N52" s="240"/>
    </row>
    <row r="53" spans="1:17" ht="26.45">
      <c r="A53" s="58" t="s">
        <v>78</v>
      </c>
      <c r="B53" s="14" t="s">
        <v>76</v>
      </c>
      <c r="C53" s="9" t="s">
        <v>77</v>
      </c>
      <c r="D53" s="9">
        <v>4</v>
      </c>
      <c r="E53" s="13"/>
      <c r="F53" s="395">
        <f t="shared" si="3"/>
        <v>0</v>
      </c>
      <c r="I53" s="25"/>
      <c r="M53" s="240"/>
      <c r="N53" s="240"/>
    </row>
    <row r="54" spans="1:17" s="25" customFormat="1" ht="18" customHeight="1">
      <c r="A54" s="58" t="s">
        <v>80</v>
      </c>
      <c r="B54" s="14" t="s">
        <v>79</v>
      </c>
      <c r="C54" s="9" t="s">
        <v>23</v>
      </c>
      <c r="D54" s="9">
        <v>62.3</v>
      </c>
      <c r="E54" s="13"/>
      <c r="F54" s="395">
        <f t="shared" si="2"/>
        <v>0</v>
      </c>
      <c r="G54" s="241"/>
      <c r="J54" s="62"/>
      <c r="M54" s="240"/>
      <c r="N54" s="240"/>
      <c r="O54" s="78"/>
      <c r="Q54" s="62">
        <f>+O54+P54</f>
        <v>0</v>
      </c>
    </row>
    <row r="55" spans="1:17" s="25" customFormat="1" ht="34.5" customHeight="1">
      <c r="A55" s="58" t="s">
        <v>82</v>
      </c>
      <c r="B55" s="245" t="s">
        <v>81</v>
      </c>
      <c r="C55" s="9" t="s">
        <v>23</v>
      </c>
      <c r="D55" s="9">
        <v>3.73</v>
      </c>
      <c r="E55" s="13"/>
      <c r="F55" s="395">
        <f t="shared" si="2"/>
        <v>0</v>
      </c>
      <c r="G55" s="241"/>
      <c r="M55" s="240"/>
      <c r="N55" s="240"/>
      <c r="O55" s="78"/>
      <c r="Q55" s="62"/>
    </row>
    <row r="56" spans="1:17" s="25" customFormat="1" ht="47.85" customHeight="1">
      <c r="A56" s="58" t="s">
        <v>84</v>
      </c>
      <c r="B56" s="14" t="s">
        <v>83</v>
      </c>
      <c r="C56" s="9" t="s">
        <v>23</v>
      </c>
      <c r="D56" s="9">
        <v>162.41</v>
      </c>
      <c r="E56" s="13"/>
      <c r="F56" s="395">
        <f t="shared" si="2"/>
        <v>0</v>
      </c>
      <c r="G56" s="241"/>
      <c r="M56" s="240"/>
      <c r="N56" s="240"/>
    </row>
    <row r="57" spans="1:17" s="25" customFormat="1" ht="31.5" customHeight="1">
      <c r="A57" s="58" t="s">
        <v>389</v>
      </c>
      <c r="B57" s="14" t="s">
        <v>85</v>
      </c>
      <c r="C57" s="9" t="s">
        <v>17</v>
      </c>
      <c r="D57" s="9">
        <v>1</v>
      </c>
      <c r="E57" s="13"/>
      <c r="F57" s="395">
        <f t="shared" si="2"/>
        <v>0</v>
      </c>
      <c r="G57" s="241"/>
      <c r="L57" s="244"/>
      <c r="M57" s="240"/>
      <c r="N57" s="240"/>
    </row>
    <row r="58" spans="1:17" s="48" customFormat="1">
      <c r="A58" s="49"/>
      <c r="B58" s="84" t="s">
        <v>86</v>
      </c>
      <c r="C58" s="27"/>
      <c r="D58" s="230"/>
      <c r="E58" s="28"/>
      <c r="F58" s="406">
        <f>SUM(F50:F57)</f>
        <v>0</v>
      </c>
      <c r="G58" s="243"/>
      <c r="H58" s="25"/>
      <c r="I58" s="63"/>
      <c r="J58" s="17"/>
      <c r="K58" s="17"/>
      <c r="L58" s="17"/>
      <c r="M58" s="17"/>
      <c r="N58" s="17"/>
      <c r="O58" s="17"/>
      <c r="P58" s="17"/>
      <c r="Q58" s="17"/>
    </row>
    <row r="59" spans="1:17">
      <c r="A59" s="80"/>
      <c r="B59" s="51"/>
      <c r="C59" s="61"/>
      <c r="D59" s="9"/>
      <c r="E59" s="13"/>
      <c r="F59" s="15"/>
    </row>
    <row r="60" spans="1:17" ht="26.45">
      <c r="A60" s="57">
        <v>5</v>
      </c>
      <c r="B60" s="12" t="s">
        <v>87</v>
      </c>
      <c r="C60" s="9"/>
      <c r="D60" s="89"/>
      <c r="E60" s="13"/>
      <c r="F60" s="15"/>
      <c r="H60" s="241"/>
      <c r="I60" s="241"/>
    </row>
    <row r="61" spans="1:17" ht="57.6" customHeight="1">
      <c r="A61" s="16" t="s">
        <v>88</v>
      </c>
      <c r="B61" s="294" t="s">
        <v>89</v>
      </c>
      <c r="C61" s="9" t="s">
        <v>77</v>
      </c>
      <c r="D61" s="89">
        <v>3</v>
      </c>
      <c r="E61" s="13"/>
      <c r="F61" s="395">
        <f t="shared" ref="F61:F64" si="4">E61*D61</f>
        <v>0</v>
      </c>
      <c r="G61" s="249"/>
      <c r="H61" s="249"/>
      <c r="I61" s="249"/>
      <c r="M61" s="25"/>
    </row>
    <row r="62" spans="1:17" ht="41.1" customHeight="1">
      <c r="A62" s="16" t="s">
        <v>390</v>
      </c>
      <c r="B62" s="294" t="s">
        <v>391</v>
      </c>
      <c r="C62" s="9" t="s">
        <v>77</v>
      </c>
      <c r="D62" s="89">
        <v>0</v>
      </c>
      <c r="E62" s="13"/>
      <c r="F62" s="395">
        <f t="shared" si="4"/>
        <v>0</v>
      </c>
      <c r="M62" s="25"/>
    </row>
    <row r="63" spans="1:17" ht="39.6">
      <c r="A63" s="16" t="s">
        <v>90</v>
      </c>
      <c r="B63" s="294" t="s">
        <v>392</v>
      </c>
      <c r="C63" s="9" t="s">
        <v>77</v>
      </c>
      <c r="D63" s="89">
        <v>1</v>
      </c>
      <c r="E63" s="13"/>
      <c r="F63" s="395">
        <f t="shared" si="4"/>
        <v>0</v>
      </c>
    </row>
    <row r="64" spans="1:17" ht="52.9">
      <c r="A64" s="16" t="s">
        <v>92</v>
      </c>
      <c r="B64" s="294" t="s">
        <v>109</v>
      </c>
      <c r="C64" s="9" t="s">
        <v>110</v>
      </c>
      <c r="D64" s="89">
        <v>15</v>
      </c>
      <c r="E64" s="13"/>
      <c r="F64" s="395">
        <f t="shared" si="4"/>
        <v>0</v>
      </c>
    </row>
    <row r="65" spans="1:14" s="17" customFormat="1">
      <c r="A65" s="26"/>
      <c r="B65" s="84" t="s">
        <v>114</v>
      </c>
      <c r="C65" s="27"/>
      <c r="D65" s="230"/>
      <c r="E65" s="28"/>
      <c r="F65" s="407">
        <f>SUM(F61:F64)</f>
        <v>0</v>
      </c>
      <c r="G65" s="243"/>
      <c r="H65" s="25"/>
    </row>
    <row r="66" spans="1:14">
      <c r="A66" s="5"/>
      <c r="B66" s="12"/>
      <c r="C66" s="9"/>
      <c r="D66" s="9"/>
      <c r="E66" s="11"/>
      <c r="F66" s="15"/>
    </row>
    <row r="67" spans="1:14">
      <c r="A67" s="5">
        <v>6</v>
      </c>
      <c r="B67" s="12" t="s">
        <v>115</v>
      </c>
      <c r="C67" s="9"/>
      <c r="D67" s="9"/>
      <c r="E67" s="11"/>
      <c r="F67" s="15"/>
    </row>
    <row r="68" spans="1:14" s="25" customFormat="1" ht="26.45">
      <c r="A68" s="58" t="s">
        <v>116</v>
      </c>
      <c r="B68" s="14" t="s">
        <v>117</v>
      </c>
      <c r="C68" s="9" t="s">
        <v>23</v>
      </c>
      <c r="D68" s="9">
        <v>12.54</v>
      </c>
      <c r="E68" s="13"/>
      <c r="F68" s="395">
        <f>E68*D68</f>
        <v>0</v>
      </c>
      <c r="G68" s="241"/>
    </row>
    <row r="69" spans="1:14" s="25" customFormat="1" ht="29.1" customHeight="1">
      <c r="A69" s="58" t="s">
        <v>118</v>
      </c>
      <c r="B69" s="14" t="s">
        <v>393</v>
      </c>
      <c r="C69" s="9" t="s">
        <v>23</v>
      </c>
      <c r="D69" s="9">
        <v>10.210000000000001</v>
      </c>
      <c r="E69" s="13"/>
      <c r="F69" s="395">
        <f t="shared" ref="F69:F70" si="5">E69*D69</f>
        <v>0</v>
      </c>
      <c r="G69" s="241"/>
    </row>
    <row r="70" spans="1:14" s="25" customFormat="1" ht="37.5" customHeight="1">
      <c r="A70" s="58" t="s">
        <v>120</v>
      </c>
      <c r="B70" s="14" t="s">
        <v>121</v>
      </c>
      <c r="C70" s="9" t="s">
        <v>23</v>
      </c>
      <c r="D70" s="9">
        <v>8.76</v>
      </c>
      <c r="E70" s="13"/>
      <c r="F70" s="395">
        <f t="shared" si="5"/>
        <v>0</v>
      </c>
      <c r="G70" s="241"/>
    </row>
    <row r="71" spans="1:14" s="48" customFormat="1">
      <c r="A71" s="26"/>
      <c r="B71" s="84" t="s">
        <v>124</v>
      </c>
      <c r="C71" s="27"/>
      <c r="D71" s="230"/>
      <c r="E71" s="28"/>
      <c r="F71" s="407">
        <f>SUM(F68:F70)</f>
        <v>0</v>
      </c>
      <c r="G71" s="243"/>
      <c r="H71" s="25"/>
      <c r="I71" s="63"/>
      <c r="J71" s="17"/>
      <c r="K71" s="17"/>
      <c r="L71" s="17"/>
      <c r="M71" s="17"/>
      <c r="N71" s="17"/>
    </row>
    <row r="72" spans="1:14" ht="21" customHeight="1">
      <c r="A72" s="5"/>
      <c r="B72" s="12"/>
      <c r="C72" s="10"/>
      <c r="D72" s="9"/>
      <c r="E72" s="11"/>
      <c r="F72" s="396"/>
    </row>
    <row r="73" spans="1:14" ht="15" customHeight="1">
      <c r="A73" s="5">
        <v>7</v>
      </c>
      <c r="B73" s="12" t="s">
        <v>125</v>
      </c>
      <c r="C73" s="10"/>
      <c r="D73" s="9"/>
      <c r="E73" s="11"/>
      <c r="F73" s="396"/>
    </row>
    <row r="74" spans="1:14" ht="34.5" customHeight="1">
      <c r="A74" s="58" t="s">
        <v>126</v>
      </c>
      <c r="B74" s="14" t="s">
        <v>127</v>
      </c>
      <c r="C74" s="9" t="s">
        <v>23</v>
      </c>
      <c r="D74" s="9">
        <v>22.31</v>
      </c>
      <c r="E74" s="13"/>
      <c r="F74" s="395">
        <f>E74*D74</f>
        <v>0</v>
      </c>
      <c r="I74" s="25"/>
      <c r="J74" s="25"/>
      <c r="K74" s="25"/>
      <c r="L74" s="62"/>
      <c r="M74" s="240"/>
      <c r="N74" s="240"/>
    </row>
    <row r="75" spans="1:14" ht="45.75" customHeight="1">
      <c r="A75" s="58" t="s">
        <v>128</v>
      </c>
      <c r="B75" s="14" t="s">
        <v>129</v>
      </c>
      <c r="C75" s="9" t="s">
        <v>23</v>
      </c>
      <c r="D75" s="9">
        <v>19.920000000000002</v>
      </c>
      <c r="E75" s="13"/>
      <c r="F75" s="395">
        <f t="shared" ref="F75" si="6">E75*D75</f>
        <v>0</v>
      </c>
      <c r="M75" s="240"/>
      <c r="N75" s="240"/>
    </row>
    <row r="76" spans="1:14" ht="26.85" customHeight="1">
      <c r="A76" s="58" t="s">
        <v>130</v>
      </c>
      <c r="B76" s="14" t="s">
        <v>133</v>
      </c>
      <c r="C76" s="9" t="s">
        <v>23</v>
      </c>
      <c r="D76" s="9">
        <v>13</v>
      </c>
      <c r="E76" s="295"/>
      <c r="F76" s="395">
        <f>E76*D76</f>
        <v>0</v>
      </c>
      <c r="M76" s="240"/>
      <c r="N76" s="240"/>
    </row>
    <row r="77" spans="1:14" s="48" customFormat="1">
      <c r="A77" s="26"/>
      <c r="B77" s="84" t="s">
        <v>134</v>
      </c>
      <c r="C77" s="27"/>
      <c r="D77" s="230"/>
      <c r="E77" s="28"/>
      <c r="F77" s="407">
        <f>SUM(F74:F76)</f>
        <v>0</v>
      </c>
      <c r="G77" s="243"/>
      <c r="H77" s="79"/>
      <c r="I77" s="63"/>
      <c r="J77" s="17"/>
      <c r="K77" s="17"/>
      <c r="L77" s="17"/>
      <c r="M77" s="17"/>
      <c r="N77" s="17"/>
    </row>
    <row r="78" spans="1:14" ht="15" customHeight="1">
      <c r="A78" s="5"/>
      <c r="B78" s="14"/>
      <c r="C78" s="9"/>
      <c r="D78" s="9"/>
      <c r="E78" s="11"/>
      <c r="F78" s="396"/>
    </row>
    <row r="79" spans="1:14" ht="29.25" customHeight="1">
      <c r="A79" s="258">
        <v>8</v>
      </c>
      <c r="B79" s="259" t="s">
        <v>135</v>
      </c>
      <c r="C79" s="261"/>
      <c r="D79" s="261"/>
      <c r="E79" s="262"/>
      <c r="F79" s="408"/>
    </row>
    <row r="80" spans="1:14">
      <c r="A80" s="258"/>
      <c r="B80" s="260"/>
      <c r="C80" s="264"/>
      <c r="D80" s="261"/>
      <c r="E80" s="262"/>
      <c r="F80" s="400"/>
    </row>
    <row r="81" spans="1:6">
      <c r="A81" s="296" t="s">
        <v>136</v>
      </c>
      <c r="B81" s="259" t="s">
        <v>137</v>
      </c>
      <c r="C81" s="264"/>
      <c r="D81" s="261"/>
      <c r="E81" s="262"/>
      <c r="F81" s="400"/>
    </row>
    <row r="82" spans="1:6">
      <c r="A82" s="296"/>
      <c r="B82" s="259"/>
      <c r="C82" s="264"/>
      <c r="D82" s="261"/>
      <c r="E82" s="262"/>
      <c r="F82" s="400"/>
    </row>
    <row r="83" spans="1:6">
      <c r="A83" s="296" t="s">
        <v>138</v>
      </c>
      <c r="B83" s="259" t="s">
        <v>139</v>
      </c>
      <c r="C83" s="264"/>
      <c r="D83" s="261"/>
      <c r="E83" s="262"/>
      <c r="F83" s="400"/>
    </row>
    <row r="84" spans="1:6" ht="55.15">
      <c r="A84" s="296"/>
      <c r="B84" s="297" t="s">
        <v>140</v>
      </c>
      <c r="C84" s="9"/>
      <c r="D84" s="9"/>
      <c r="E84" s="13"/>
      <c r="F84" s="395"/>
    </row>
    <row r="85" spans="1:6">
      <c r="A85" s="296" t="s">
        <v>141</v>
      </c>
      <c r="B85" s="245" t="s">
        <v>144</v>
      </c>
      <c r="C85" s="9" t="s">
        <v>110</v>
      </c>
      <c r="D85" s="9">
        <v>40</v>
      </c>
      <c r="E85" s="13"/>
      <c r="F85" s="395">
        <f t="shared" ref="F85:F88" si="7">+E85*D85</f>
        <v>0</v>
      </c>
    </row>
    <row r="86" spans="1:6" ht="26.45">
      <c r="A86" s="296" t="s">
        <v>143</v>
      </c>
      <c r="B86" s="245" t="s">
        <v>146</v>
      </c>
      <c r="C86" s="9" t="s">
        <v>110</v>
      </c>
      <c r="D86" s="9">
        <v>40</v>
      </c>
      <c r="E86" s="13"/>
      <c r="F86" s="395">
        <f t="shared" si="7"/>
        <v>0</v>
      </c>
    </row>
    <row r="87" spans="1:6" ht="14.25" customHeight="1">
      <c r="A87" s="296" t="s">
        <v>145</v>
      </c>
      <c r="B87" s="245" t="s">
        <v>394</v>
      </c>
      <c r="C87" s="9" t="s">
        <v>12</v>
      </c>
      <c r="D87" s="9">
        <v>1</v>
      </c>
      <c r="E87" s="13"/>
      <c r="F87" s="395">
        <f t="shared" si="7"/>
        <v>0</v>
      </c>
    </row>
    <row r="88" spans="1:6" ht="31.5" customHeight="1">
      <c r="A88" s="296" t="s">
        <v>147</v>
      </c>
      <c r="B88" s="245" t="s">
        <v>395</v>
      </c>
      <c r="C88" s="9" t="s">
        <v>77</v>
      </c>
      <c r="D88" s="9">
        <v>1</v>
      </c>
      <c r="E88" s="13"/>
      <c r="F88" s="395">
        <f t="shared" si="7"/>
        <v>0</v>
      </c>
    </row>
    <row r="89" spans="1:6">
      <c r="A89" s="296"/>
      <c r="B89" s="278" t="s">
        <v>155</v>
      </c>
      <c r="C89" s="10"/>
      <c r="D89" s="9"/>
      <c r="E89" s="11"/>
      <c r="F89" s="398">
        <f>SUM(F85:F88)</f>
        <v>0</v>
      </c>
    </row>
    <row r="90" spans="1:6">
      <c r="A90" s="296"/>
      <c r="B90" s="259"/>
      <c r="C90" s="264"/>
      <c r="D90" s="261"/>
      <c r="E90" s="262"/>
      <c r="F90" s="400"/>
    </row>
    <row r="91" spans="1:6" ht="26.45">
      <c r="A91" s="296" t="s">
        <v>156</v>
      </c>
      <c r="B91" s="259" t="s">
        <v>157</v>
      </c>
      <c r="C91" s="264"/>
      <c r="D91" s="261"/>
      <c r="E91" s="262"/>
      <c r="F91" s="400"/>
    </row>
    <row r="92" spans="1:6" ht="55.15">
      <c r="A92" s="296"/>
      <c r="B92" s="297" t="s">
        <v>158</v>
      </c>
      <c r="C92" s="264"/>
      <c r="D92" s="261"/>
      <c r="E92" s="262"/>
      <c r="F92" s="400"/>
    </row>
    <row r="93" spans="1:6" ht="20.25" customHeight="1">
      <c r="A93" s="296" t="s">
        <v>164</v>
      </c>
      <c r="B93" s="245" t="s">
        <v>165</v>
      </c>
      <c r="C93" s="9" t="s">
        <v>77</v>
      </c>
      <c r="D93" s="9">
        <v>2</v>
      </c>
      <c r="E93" s="13"/>
      <c r="F93" s="395">
        <f t="shared" ref="F93" si="8">+E93*D93</f>
        <v>0</v>
      </c>
    </row>
    <row r="94" spans="1:6">
      <c r="A94" s="296"/>
      <c r="B94" s="278" t="s">
        <v>170</v>
      </c>
      <c r="C94" s="10"/>
      <c r="D94" s="9"/>
      <c r="E94" s="11"/>
      <c r="F94" s="398">
        <f>SUM(F93:F93)</f>
        <v>0</v>
      </c>
    </row>
    <row r="95" spans="1:6">
      <c r="A95" s="296"/>
      <c r="B95" s="278" t="s">
        <v>171</v>
      </c>
      <c r="C95" s="10"/>
      <c r="D95" s="9"/>
      <c r="E95" s="11"/>
      <c r="F95" s="398">
        <f>+F94+F89</f>
        <v>0</v>
      </c>
    </row>
    <row r="96" spans="1:6">
      <c r="A96" s="296"/>
      <c r="B96" s="245"/>
      <c r="C96" s="264"/>
      <c r="D96" s="261"/>
      <c r="E96" s="262"/>
      <c r="F96" s="400"/>
    </row>
    <row r="97" spans="1:7">
      <c r="A97" s="296" t="s">
        <v>172</v>
      </c>
      <c r="B97" s="259" t="s">
        <v>396</v>
      </c>
      <c r="C97" s="264"/>
      <c r="D97" s="261"/>
      <c r="E97" s="262"/>
      <c r="F97" s="400"/>
    </row>
    <row r="98" spans="1:7">
      <c r="A98" s="296"/>
      <c r="B98" s="245"/>
      <c r="C98" s="264"/>
      <c r="D98" s="261"/>
      <c r="E98" s="262"/>
      <c r="F98" s="400"/>
    </row>
    <row r="99" spans="1:7">
      <c r="A99" s="296"/>
      <c r="B99" s="245"/>
      <c r="C99" s="264"/>
      <c r="D99" s="261"/>
      <c r="E99" s="262"/>
      <c r="F99" s="400"/>
    </row>
    <row r="100" spans="1:7" ht="26.45">
      <c r="A100" s="296" t="s">
        <v>197</v>
      </c>
      <c r="B100" s="259" t="s">
        <v>157</v>
      </c>
      <c r="C100" s="264"/>
      <c r="D100" s="261"/>
      <c r="E100" s="262"/>
      <c r="F100" s="400"/>
    </row>
    <row r="101" spans="1:7" ht="52.9">
      <c r="A101" s="296" t="s">
        <v>203</v>
      </c>
      <c r="B101" s="245" t="s">
        <v>204</v>
      </c>
      <c r="C101" s="264"/>
      <c r="D101" s="261"/>
      <c r="E101" s="262"/>
      <c r="F101" s="400"/>
    </row>
    <row r="102" spans="1:7">
      <c r="A102" s="296"/>
      <c r="B102" s="245" t="s">
        <v>205</v>
      </c>
      <c r="C102" s="9" t="s">
        <v>110</v>
      </c>
      <c r="D102" s="9">
        <v>12</v>
      </c>
      <c r="E102" s="13"/>
      <c r="F102" s="395">
        <f t="shared" ref="F102" si="9">+E102*D102</f>
        <v>0</v>
      </c>
    </row>
    <row r="103" spans="1:7">
      <c r="A103" s="296"/>
      <c r="B103" s="278" t="s">
        <v>206</v>
      </c>
      <c r="C103" s="10"/>
      <c r="D103" s="9"/>
      <c r="E103" s="11"/>
      <c r="F103" s="398">
        <f>SUM(F102)</f>
        <v>0</v>
      </c>
    </row>
    <row r="104" spans="1:7">
      <c r="A104" s="296"/>
      <c r="B104" s="278" t="s">
        <v>207</v>
      </c>
      <c r="C104" s="10"/>
      <c r="D104" s="9"/>
      <c r="E104" s="11"/>
      <c r="F104" s="398">
        <f>+F103</f>
        <v>0</v>
      </c>
    </row>
    <row r="105" spans="1:7">
      <c r="A105" s="296"/>
      <c r="B105" s="245"/>
      <c r="C105" s="264"/>
      <c r="D105" s="261"/>
      <c r="E105" s="262"/>
      <c r="F105" s="400"/>
    </row>
    <row r="106" spans="1:7">
      <c r="A106" s="296"/>
      <c r="B106" s="278" t="s">
        <v>208</v>
      </c>
      <c r="C106" s="10"/>
      <c r="D106" s="9"/>
      <c r="E106" s="11"/>
      <c r="F106" s="398">
        <f>F104</f>
        <v>0</v>
      </c>
    </row>
    <row r="107" spans="1:7">
      <c r="A107" s="296"/>
      <c r="B107" s="245"/>
      <c r="C107" s="264"/>
      <c r="D107" s="261"/>
      <c r="E107" s="262"/>
      <c r="F107" s="400"/>
    </row>
    <row r="108" spans="1:7">
      <c r="A108" s="5"/>
      <c r="B108" s="6"/>
      <c r="C108" s="9"/>
      <c r="D108" s="9"/>
      <c r="E108" s="11"/>
      <c r="F108" s="396"/>
    </row>
    <row r="109" spans="1:7">
      <c r="A109" s="49"/>
      <c r="B109" s="84" t="s">
        <v>209</v>
      </c>
      <c r="C109" s="27"/>
      <c r="D109" s="230"/>
      <c r="E109" s="28"/>
      <c r="F109" s="407">
        <f>+F106+F95</f>
        <v>0</v>
      </c>
    </row>
    <row r="110" spans="1:7" ht="15" customHeight="1">
      <c r="A110" s="16"/>
      <c r="B110" s="12"/>
      <c r="C110" s="9"/>
      <c r="D110" s="9"/>
      <c r="E110" s="13"/>
      <c r="F110" s="396"/>
    </row>
    <row r="111" spans="1:7" ht="15" customHeight="1">
      <c r="A111" s="5">
        <v>9</v>
      </c>
      <c r="B111" s="12" t="s">
        <v>210</v>
      </c>
      <c r="C111" s="9" t="s">
        <v>20</v>
      </c>
      <c r="D111" s="9"/>
      <c r="E111" s="13"/>
      <c r="F111" s="396"/>
    </row>
    <row r="112" spans="1:7" s="25" customFormat="1" ht="26.45">
      <c r="A112" s="58" t="s">
        <v>211</v>
      </c>
      <c r="B112" s="14" t="s">
        <v>212</v>
      </c>
      <c r="C112" s="9" t="s">
        <v>23</v>
      </c>
      <c r="D112" s="9">
        <f>D54</f>
        <v>62.3</v>
      </c>
      <c r="E112" s="13"/>
      <c r="F112" s="395">
        <f t="shared" ref="F112:F116" si="10">E112*D112</f>
        <v>0</v>
      </c>
      <c r="G112" s="241"/>
    </row>
    <row r="113" spans="1:11" s="25" customFormat="1" ht="30.75" customHeight="1">
      <c r="A113" s="58" t="s">
        <v>213</v>
      </c>
      <c r="B113" s="14" t="s">
        <v>214</v>
      </c>
      <c r="C113" s="9" t="s">
        <v>17</v>
      </c>
      <c r="D113" s="9">
        <v>1</v>
      </c>
      <c r="E113" s="13"/>
      <c r="F113" s="395">
        <f t="shared" si="10"/>
        <v>0</v>
      </c>
      <c r="G113" s="241"/>
    </row>
    <row r="114" spans="1:11" s="25" customFormat="1" ht="31.35" customHeight="1">
      <c r="A114" s="58" t="s">
        <v>215</v>
      </c>
      <c r="B114" s="90" t="s">
        <v>216</v>
      </c>
      <c r="C114" s="276" t="s">
        <v>23</v>
      </c>
      <c r="D114" s="9">
        <f>D56+D55</f>
        <v>166.14</v>
      </c>
      <c r="E114" s="13"/>
      <c r="F114" s="395">
        <f t="shared" si="10"/>
        <v>0</v>
      </c>
      <c r="G114" s="241"/>
    </row>
    <row r="115" spans="1:11" s="25" customFormat="1" ht="32.1" customHeight="1">
      <c r="A115" s="58" t="s">
        <v>217</v>
      </c>
      <c r="B115" s="14" t="s">
        <v>218</v>
      </c>
      <c r="C115" s="9" t="s">
        <v>23</v>
      </c>
      <c r="D115" s="9">
        <f>D116</f>
        <v>27.12</v>
      </c>
      <c r="E115" s="13"/>
      <c r="F115" s="395">
        <f t="shared" si="10"/>
        <v>0</v>
      </c>
      <c r="G115" s="241"/>
    </row>
    <row r="116" spans="1:11" s="25" customFormat="1">
      <c r="A116" s="58" t="s">
        <v>219</v>
      </c>
      <c r="B116" s="14" t="s">
        <v>220</v>
      </c>
      <c r="C116" s="9" t="s">
        <v>23</v>
      </c>
      <c r="D116" s="9">
        <v>27.12</v>
      </c>
      <c r="E116" s="13"/>
      <c r="F116" s="395">
        <f t="shared" si="10"/>
        <v>0</v>
      </c>
      <c r="G116" s="241"/>
    </row>
    <row r="117" spans="1:11" s="48" customFormat="1">
      <c r="A117" s="26"/>
      <c r="B117" s="84" t="s">
        <v>221</v>
      </c>
      <c r="C117" s="27"/>
      <c r="D117" s="230"/>
      <c r="E117" s="28"/>
      <c r="F117" s="407">
        <f>SUM(F112:F116)</f>
        <v>0</v>
      </c>
      <c r="G117" s="243"/>
      <c r="H117" s="25"/>
      <c r="I117" s="63"/>
      <c r="J117" s="17"/>
      <c r="K117" s="17"/>
    </row>
    <row r="118" spans="1:11" ht="15" customHeight="1">
      <c r="A118" s="5"/>
      <c r="B118" s="12"/>
      <c r="C118" s="9"/>
      <c r="D118" s="9"/>
      <c r="E118" s="11"/>
      <c r="F118" s="396"/>
    </row>
    <row r="119" spans="1:11" hidden="1">
      <c r="A119" s="5">
        <v>11</v>
      </c>
      <c r="B119" s="12" t="s">
        <v>397</v>
      </c>
      <c r="C119" s="9"/>
      <c r="D119" s="9"/>
      <c r="E119" s="11"/>
      <c r="F119" s="396"/>
    </row>
    <row r="120" spans="1:11" ht="140.25" hidden="1" customHeight="1">
      <c r="A120" s="58" t="s">
        <v>223</v>
      </c>
      <c r="B120" s="90" t="s">
        <v>398</v>
      </c>
      <c r="C120" s="9" t="s">
        <v>12</v>
      </c>
      <c r="D120" s="89"/>
      <c r="E120" s="13"/>
      <c r="F120" s="395">
        <f t="shared" ref="F120:F138" si="11">E120*D120</f>
        <v>0</v>
      </c>
    </row>
    <row r="121" spans="1:11" ht="52.9" hidden="1">
      <c r="A121" s="58" t="s">
        <v>297</v>
      </c>
      <c r="B121" s="91" t="s">
        <v>399</v>
      </c>
      <c r="C121" s="9" t="s">
        <v>12</v>
      </c>
      <c r="D121" s="89"/>
      <c r="E121" s="13"/>
      <c r="F121" s="395">
        <f t="shared" si="11"/>
        <v>0</v>
      </c>
    </row>
    <row r="122" spans="1:11" ht="30" hidden="1" customHeight="1">
      <c r="A122" s="58" t="s">
        <v>343</v>
      </c>
      <c r="B122" s="90" t="s">
        <v>400</v>
      </c>
      <c r="C122" s="9" t="s">
        <v>77</v>
      </c>
      <c r="D122" s="89"/>
      <c r="E122" s="13"/>
      <c r="F122" s="395">
        <f t="shared" si="11"/>
        <v>0</v>
      </c>
    </row>
    <row r="123" spans="1:11" ht="30" hidden="1" customHeight="1">
      <c r="A123" s="58" t="s">
        <v>401</v>
      </c>
      <c r="B123" s="14" t="s">
        <v>402</v>
      </c>
      <c r="C123" s="9" t="s">
        <v>77</v>
      </c>
      <c r="D123" s="89"/>
      <c r="E123" s="13"/>
      <c r="F123" s="395">
        <f t="shared" si="11"/>
        <v>0</v>
      </c>
    </row>
    <row r="124" spans="1:11" s="18" customFormat="1" ht="33.75" hidden="1" customHeight="1">
      <c r="A124" s="58" t="s">
        <v>403</v>
      </c>
      <c r="B124" s="14" t="s">
        <v>404</v>
      </c>
      <c r="C124" s="9" t="s">
        <v>77</v>
      </c>
      <c r="D124" s="89"/>
      <c r="E124" s="13"/>
      <c r="F124" s="395">
        <f t="shared" si="11"/>
        <v>0</v>
      </c>
      <c r="G124" s="241"/>
      <c r="H124" s="25"/>
      <c r="I124" s="62"/>
      <c r="J124" s="25"/>
      <c r="K124" s="25"/>
    </row>
    <row r="125" spans="1:11" s="18" customFormat="1" ht="33.75" hidden="1" customHeight="1">
      <c r="A125" s="58" t="s">
        <v>405</v>
      </c>
      <c r="B125" s="14" t="s">
        <v>406</v>
      </c>
      <c r="C125" s="9" t="s">
        <v>77</v>
      </c>
      <c r="D125" s="89"/>
      <c r="E125" s="13"/>
      <c r="F125" s="395">
        <f>E125*D125</f>
        <v>0</v>
      </c>
      <c r="G125" s="241"/>
      <c r="H125" s="25"/>
      <c r="I125" s="62"/>
      <c r="J125" s="25"/>
      <c r="K125" s="25"/>
    </row>
    <row r="126" spans="1:11" s="18" customFormat="1" ht="21" hidden="1" customHeight="1">
      <c r="A126" s="58" t="s">
        <v>407</v>
      </c>
      <c r="B126" s="14" t="s">
        <v>408</v>
      </c>
      <c r="C126" s="9" t="s">
        <v>77</v>
      </c>
      <c r="D126" s="89"/>
      <c r="E126" s="13"/>
      <c r="F126" s="395">
        <f t="shared" si="11"/>
        <v>0</v>
      </c>
      <c r="G126" s="241"/>
      <c r="H126" s="25"/>
      <c r="I126" s="62"/>
      <c r="J126" s="25"/>
      <c r="K126" s="25"/>
    </row>
    <row r="127" spans="1:11" s="18" customFormat="1" ht="28.5" hidden="1" customHeight="1">
      <c r="A127" s="58" t="s">
        <v>409</v>
      </c>
      <c r="B127" s="14" t="s">
        <v>410</v>
      </c>
      <c r="C127" s="9" t="s">
        <v>77</v>
      </c>
      <c r="D127" s="89"/>
      <c r="E127" s="13"/>
      <c r="F127" s="395">
        <f t="shared" si="11"/>
        <v>0</v>
      </c>
      <c r="G127" s="241"/>
      <c r="H127" s="25"/>
      <c r="I127" s="62"/>
      <c r="J127" s="25"/>
      <c r="K127" s="25"/>
    </row>
    <row r="128" spans="1:11" s="18" customFormat="1" ht="30.75" hidden="1" customHeight="1">
      <c r="A128" s="58" t="s">
        <v>411</v>
      </c>
      <c r="B128" s="14" t="s">
        <v>412</v>
      </c>
      <c r="C128" s="9" t="s">
        <v>77</v>
      </c>
      <c r="D128" s="89"/>
      <c r="E128" s="13"/>
      <c r="F128" s="395">
        <f t="shared" si="11"/>
        <v>0</v>
      </c>
      <c r="G128" s="241"/>
      <c r="H128" s="25"/>
      <c r="I128" s="62"/>
      <c r="J128" s="25"/>
      <c r="K128" s="25"/>
    </row>
    <row r="129" spans="1:9" hidden="1">
      <c r="A129" s="58" t="s">
        <v>413</v>
      </c>
      <c r="B129" s="14" t="s">
        <v>414</v>
      </c>
      <c r="C129" s="9" t="s">
        <v>77</v>
      </c>
      <c r="D129" s="89"/>
      <c r="E129" s="13"/>
      <c r="F129" s="395">
        <f t="shared" si="11"/>
        <v>0</v>
      </c>
    </row>
    <row r="130" spans="1:9" hidden="1">
      <c r="A130" s="58" t="s">
        <v>415</v>
      </c>
      <c r="B130" s="14" t="s">
        <v>416</v>
      </c>
      <c r="C130" s="9" t="s">
        <v>77</v>
      </c>
      <c r="D130" s="89"/>
      <c r="E130" s="59"/>
      <c r="F130" s="395">
        <f t="shared" si="11"/>
        <v>0</v>
      </c>
    </row>
    <row r="131" spans="1:9" hidden="1">
      <c r="A131" s="58" t="s">
        <v>417</v>
      </c>
      <c r="B131" s="14" t="s">
        <v>418</v>
      </c>
      <c r="C131" s="9" t="s">
        <v>77</v>
      </c>
      <c r="D131" s="89"/>
      <c r="E131" s="59"/>
      <c r="F131" s="395">
        <f t="shared" si="11"/>
        <v>0</v>
      </c>
    </row>
    <row r="132" spans="1:9" hidden="1">
      <c r="A132" s="58" t="s">
        <v>419</v>
      </c>
      <c r="B132" s="14" t="s">
        <v>420</v>
      </c>
      <c r="C132" s="9" t="s">
        <v>77</v>
      </c>
      <c r="D132" s="89"/>
      <c r="E132" s="59"/>
      <c r="F132" s="395">
        <f t="shared" si="11"/>
        <v>0</v>
      </c>
    </row>
    <row r="133" spans="1:9" hidden="1">
      <c r="A133" s="58" t="s">
        <v>421</v>
      </c>
      <c r="B133" s="14" t="s">
        <v>422</v>
      </c>
      <c r="C133" s="9" t="s">
        <v>77</v>
      </c>
      <c r="D133" s="89"/>
      <c r="E133" s="59"/>
      <c r="F133" s="395">
        <f t="shared" si="11"/>
        <v>0</v>
      </c>
    </row>
    <row r="134" spans="1:9" hidden="1">
      <c r="A134" s="58" t="s">
        <v>423</v>
      </c>
      <c r="B134" s="14" t="s">
        <v>424</v>
      </c>
      <c r="C134" s="9" t="s">
        <v>110</v>
      </c>
      <c r="D134" s="89"/>
      <c r="E134" s="59"/>
      <c r="F134" s="395">
        <f t="shared" si="11"/>
        <v>0</v>
      </c>
    </row>
    <row r="135" spans="1:9" hidden="1">
      <c r="A135" s="58" t="s">
        <v>425</v>
      </c>
      <c r="B135" s="14" t="s">
        <v>426</v>
      </c>
      <c r="C135" s="9" t="s">
        <v>77</v>
      </c>
      <c r="D135" s="89"/>
      <c r="E135" s="59"/>
      <c r="F135" s="395">
        <f t="shared" si="11"/>
        <v>0</v>
      </c>
    </row>
    <row r="136" spans="1:9" ht="26.45" hidden="1">
      <c r="A136" s="58" t="s">
        <v>427</v>
      </c>
      <c r="B136" s="14" t="s">
        <v>428</v>
      </c>
      <c r="C136" s="9" t="s">
        <v>77</v>
      </c>
      <c r="D136" s="89"/>
      <c r="E136" s="59"/>
      <c r="F136" s="395">
        <f t="shared" si="11"/>
        <v>0</v>
      </c>
    </row>
    <row r="137" spans="1:9" ht="26.45" hidden="1">
      <c r="A137" s="58" t="s">
        <v>429</v>
      </c>
      <c r="B137" s="14" t="s">
        <v>430</v>
      </c>
      <c r="C137" s="9" t="s">
        <v>113</v>
      </c>
      <c r="D137" s="89"/>
      <c r="E137" s="59"/>
      <c r="F137" s="395">
        <f t="shared" si="11"/>
        <v>0</v>
      </c>
    </row>
    <row r="138" spans="1:9" ht="81.75" hidden="1" customHeight="1">
      <c r="A138" s="58" t="s">
        <v>431</v>
      </c>
      <c r="B138" s="90" t="s">
        <v>432</v>
      </c>
      <c r="C138" s="9" t="s">
        <v>77</v>
      </c>
      <c r="D138" s="89"/>
      <c r="E138" s="59"/>
      <c r="F138" s="395">
        <f t="shared" si="11"/>
        <v>0</v>
      </c>
    </row>
    <row r="139" spans="1:9" ht="81.75" hidden="1" customHeight="1">
      <c r="A139" s="58" t="s">
        <v>433</v>
      </c>
      <c r="B139" s="90" t="s">
        <v>434</v>
      </c>
      <c r="C139" s="9" t="s">
        <v>77</v>
      </c>
      <c r="D139" s="89"/>
      <c r="E139" s="59"/>
      <c r="F139" s="395">
        <f>E139*D139</f>
        <v>0</v>
      </c>
    </row>
    <row r="140" spans="1:9" ht="81.75" hidden="1" customHeight="1">
      <c r="A140" s="58" t="s">
        <v>435</v>
      </c>
      <c r="B140" s="90" t="s">
        <v>436</v>
      </c>
      <c r="C140" s="9" t="s">
        <v>77</v>
      </c>
      <c r="D140" s="89"/>
      <c r="E140" s="59"/>
      <c r="F140" s="395">
        <f>E140*D140</f>
        <v>0</v>
      </c>
    </row>
    <row r="141" spans="1:9" ht="81.75" hidden="1" customHeight="1">
      <c r="A141" s="58" t="s">
        <v>437</v>
      </c>
      <c r="B141" s="90" t="s">
        <v>438</v>
      </c>
      <c r="C141" s="9" t="s">
        <v>77</v>
      </c>
      <c r="D141" s="89"/>
      <c r="E141" s="59"/>
      <c r="F141" s="395">
        <f>E141*D141</f>
        <v>0</v>
      </c>
    </row>
    <row r="142" spans="1:9" s="48" customFormat="1" hidden="1">
      <c r="A142" s="66"/>
      <c r="B142" s="67" t="s">
        <v>350</v>
      </c>
      <c r="C142" s="68"/>
      <c r="D142" s="86"/>
      <c r="E142" s="69"/>
      <c r="F142" s="394">
        <f>SUM(F120:F141)</f>
        <v>0</v>
      </c>
      <c r="G142" s="243"/>
      <c r="H142" s="25"/>
      <c r="I142" s="63"/>
    </row>
    <row r="143" spans="1:9" s="17" customFormat="1" ht="66">
      <c r="A143" s="5">
        <v>10</v>
      </c>
      <c r="B143" s="12" t="s">
        <v>222</v>
      </c>
      <c r="C143" s="9"/>
      <c r="D143" s="9"/>
      <c r="E143" s="13"/>
      <c r="F143" s="396"/>
      <c r="G143" s="243"/>
      <c r="H143" s="25"/>
      <c r="I143" s="63"/>
    </row>
    <row r="144" spans="1:9" s="17" customFormat="1">
      <c r="A144" s="5" t="s">
        <v>223</v>
      </c>
      <c r="B144" s="12" t="s">
        <v>224</v>
      </c>
      <c r="C144" s="9" t="s">
        <v>20</v>
      </c>
      <c r="D144" s="9"/>
      <c r="E144" s="13"/>
      <c r="F144" s="396"/>
      <c r="G144" s="243"/>
      <c r="H144" s="25"/>
      <c r="I144" s="63"/>
    </row>
    <row r="145" spans="1:9" s="17" customFormat="1" ht="15.6">
      <c r="A145" s="268"/>
      <c r="B145" s="269"/>
      <c r="C145" s="270"/>
      <c r="D145" s="271"/>
      <c r="E145" s="272"/>
      <c r="F145" s="401"/>
      <c r="G145" s="243"/>
      <c r="H145" s="25"/>
      <c r="I145" s="63"/>
    </row>
    <row r="146" spans="1:9" s="17" customFormat="1" ht="15.6">
      <c r="A146" s="274" t="s">
        <v>225</v>
      </c>
      <c r="B146" s="12" t="s">
        <v>226</v>
      </c>
      <c r="C146" s="270"/>
      <c r="D146" s="271"/>
      <c r="E146" s="272"/>
      <c r="F146" s="401"/>
      <c r="G146" s="243"/>
      <c r="H146" s="25"/>
      <c r="I146" s="63"/>
    </row>
    <row r="147" spans="1:9" s="17" customFormat="1" ht="82.35" customHeight="1">
      <c r="A147" s="268" t="s">
        <v>227</v>
      </c>
      <c r="B147" s="14" t="s">
        <v>439</v>
      </c>
      <c r="C147" s="9" t="s">
        <v>113</v>
      </c>
      <c r="D147" s="9">
        <v>1</v>
      </c>
      <c r="E147" s="13"/>
      <c r="F147" s="395">
        <f t="shared" ref="F147:F153" si="12">D147*E147</f>
        <v>0</v>
      </c>
      <c r="G147" s="243"/>
      <c r="H147" s="25"/>
      <c r="I147" s="63"/>
    </row>
    <row r="148" spans="1:9" s="17" customFormat="1" ht="51.6" customHeight="1">
      <c r="A148" s="268" t="s">
        <v>230</v>
      </c>
      <c r="B148" s="14" t="s">
        <v>440</v>
      </c>
      <c r="C148" s="9" t="s">
        <v>113</v>
      </c>
      <c r="D148" s="9">
        <v>1</v>
      </c>
      <c r="E148" s="13"/>
      <c r="F148" s="395">
        <f>D148*E148</f>
        <v>0</v>
      </c>
      <c r="G148" s="243"/>
      <c r="H148" s="257"/>
      <c r="I148" s="63"/>
    </row>
    <row r="149" spans="1:9" s="17" customFormat="1">
      <c r="A149" s="58"/>
      <c r="B149" s="278" t="s">
        <v>234</v>
      </c>
      <c r="C149" s="10"/>
      <c r="D149" s="9"/>
      <c r="E149" s="11"/>
      <c r="F149" s="398">
        <f>SUM(F147:F148)</f>
        <v>0</v>
      </c>
      <c r="G149" s="243"/>
      <c r="H149" s="25"/>
      <c r="I149" s="63"/>
    </row>
    <row r="150" spans="1:9" s="17" customFormat="1" ht="15.6">
      <c r="A150" s="268"/>
      <c r="B150" s="269"/>
      <c r="C150" s="270"/>
      <c r="D150" s="271"/>
      <c r="E150" s="272"/>
      <c r="F150" s="401"/>
      <c r="G150" s="243"/>
      <c r="H150" s="25"/>
      <c r="I150" s="63"/>
    </row>
    <row r="151" spans="1:9" s="17" customFormat="1" ht="15.6">
      <c r="A151" s="274" t="s">
        <v>235</v>
      </c>
      <c r="B151" s="12" t="s">
        <v>236</v>
      </c>
      <c r="C151" s="270"/>
      <c r="D151" s="271"/>
      <c r="E151" s="272"/>
      <c r="F151" s="401"/>
      <c r="G151" s="243"/>
      <c r="H151" s="25"/>
      <c r="I151" s="63"/>
    </row>
    <row r="152" spans="1:9" s="17" customFormat="1" ht="104.1" customHeight="1">
      <c r="A152" s="268" t="s">
        <v>237</v>
      </c>
      <c r="B152" s="14" t="s">
        <v>238</v>
      </c>
      <c r="C152" s="9" t="s">
        <v>113</v>
      </c>
      <c r="D152" s="9">
        <v>1</v>
      </c>
      <c r="E152" s="13"/>
      <c r="F152" s="395">
        <f t="shared" si="12"/>
        <v>0</v>
      </c>
      <c r="G152" s="243"/>
      <c r="H152" s="25"/>
      <c r="I152" s="63"/>
    </row>
    <row r="153" spans="1:9" s="17" customFormat="1" ht="148.35" customHeight="1">
      <c r="A153" s="268" t="s">
        <v>239</v>
      </c>
      <c r="B153" s="14" t="s">
        <v>240</v>
      </c>
      <c r="C153" s="9" t="s">
        <v>113</v>
      </c>
      <c r="D153" s="9">
        <v>1</v>
      </c>
      <c r="E153" s="13"/>
      <c r="F153" s="395">
        <f t="shared" si="12"/>
        <v>0</v>
      </c>
      <c r="G153" s="243"/>
      <c r="H153" s="25"/>
      <c r="I153" s="63"/>
    </row>
    <row r="154" spans="1:9" s="17" customFormat="1" ht="15.6">
      <c r="A154" s="268"/>
      <c r="B154" s="278" t="s">
        <v>241</v>
      </c>
      <c r="C154" s="270"/>
      <c r="D154" s="271"/>
      <c r="E154" s="272"/>
      <c r="F154" s="398">
        <f>SUM(F152:F153)</f>
        <v>0</v>
      </c>
      <c r="G154" s="243"/>
      <c r="H154" s="25"/>
      <c r="I154" s="63"/>
    </row>
    <row r="155" spans="1:9" s="17" customFormat="1" ht="15.6">
      <c r="A155" s="268"/>
      <c r="B155" s="269"/>
      <c r="C155" s="270"/>
      <c r="D155" s="271"/>
      <c r="E155" s="272"/>
      <c r="F155" s="401"/>
      <c r="G155" s="243"/>
      <c r="H155" s="25"/>
      <c r="I155" s="63"/>
    </row>
    <row r="156" spans="1:9" s="17" customFormat="1" ht="39.6">
      <c r="A156" s="274" t="s">
        <v>242</v>
      </c>
      <c r="B156" s="12" t="s">
        <v>243</v>
      </c>
      <c r="C156" s="270"/>
      <c r="D156" s="271"/>
      <c r="E156" s="272"/>
      <c r="F156" s="401"/>
      <c r="G156" s="243"/>
      <c r="H156" s="25"/>
      <c r="I156" s="63"/>
    </row>
    <row r="157" spans="1:9" s="17" customFormat="1" ht="31.5" customHeight="1">
      <c r="A157" s="268" t="s">
        <v>244</v>
      </c>
      <c r="B157" s="14" t="s">
        <v>247</v>
      </c>
      <c r="C157" s="9" t="s">
        <v>77</v>
      </c>
      <c r="D157" s="9">
        <v>1</v>
      </c>
      <c r="E157" s="13"/>
      <c r="F157" s="395">
        <f t="shared" ref="F157:F159" si="13">D157*E157</f>
        <v>0</v>
      </c>
      <c r="G157" s="243"/>
      <c r="H157" s="25"/>
      <c r="I157" s="63"/>
    </row>
    <row r="158" spans="1:9" s="17" customFormat="1">
      <c r="A158" s="268" t="s">
        <v>246</v>
      </c>
      <c r="B158" s="14" t="s">
        <v>253</v>
      </c>
      <c r="C158" s="9" t="s">
        <v>77</v>
      </c>
      <c r="D158" s="9">
        <v>4</v>
      </c>
      <c r="E158" s="13"/>
      <c r="F158" s="395">
        <f t="shared" si="13"/>
        <v>0</v>
      </c>
      <c r="G158" s="243"/>
      <c r="H158" s="25"/>
      <c r="I158" s="63"/>
    </row>
    <row r="159" spans="1:9" s="17" customFormat="1">
      <c r="A159" s="268" t="s">
        <v>248</v>
      </c>
      <c r="B159" s="14" t="s">
        <v>257</v>
      </c>
      <c r="C159" s="9" t="s">
        <v>77</v>
      </c>
      <c r="D159" s="9">
        <v>4</v>
      </c>
      <c r="E159" s="13"/>
      <c r="F159" s="395">
        <f t="shared" si="13"/>
        <v>0</v>
      </c>
      <c r="G159" s="243"/>
      <c r="H159" s="25"/>
      <c r="I159" s="63"/>
    </row>
    <row r="160" spans="1:9" s="17" customFormat="1" ht="15.6">
      <c r="A160" s="268"/>
      <c r="B160" s="278" t="s">
        <v>258</v>
      </c>
      <c r="C160" s="270"/>
      <c r="D160" s="271"/>
      <c r="E160" s="272"/>
      <c r="F160" s="398">
        <f>SUM(F157:F159)</f>
        <v>0</v>
      </c>
      <c r="G160" s="243"/>
      <c r="H160" s="25"/>
      <c r="I160" s="63"/>
    </row>
    <row r="161" spans="1:9" s="17" customFormat="1" ht="15.6">
      <c r="A161" s="268"/>
      <c r="B161" s="269"/>
      <c r="C161" s="279"/>
      <c r="D161" s="271"/>
      <c r="E161" s="280"/>
      <c r="F161" s="401"/>
      <c r="G161" s="243"/>
      <c r="H161" s="25"/>
      <c r="I161" s="63"/>
    </row>
    <row r="162" spans="1:9" s="17" customFormat="1" ht="66" customHeight="1">
      <c r="A162" s="274" t="s">
        <v>259</v>
      </c>
      <c r="B162" s="281" t="s">
        <v>260</v>
      </c>
      <c r="C162" s="279"/>
      <c r="D162" s="271"/>
      <c r="E162" s="280"/>
      <c r="F162" s="401"/>
      <c r="G162" s="243"/>
      <c r="H162" s="25"/>
      <c r="I162" s="63"/>
    </row>
    <row r="163" spans="1:9" s="17" customFormat="1" ht="26.45">
      <c r="A163" s="268" t="s">
        <v>261</v>
      </c>
      <c r="B163" s="14" t="s">
        <v>264</v>
      </c>
      <c r="C163" s="9" t="s">
        <v>77</v>
      </c>
      <c r="D163" s="9">
        <v>1</v>
      </c>
      <c r="E163" s="13"/>
      <c r="F163" s="395">
        <f t="shared" ref="F163:F166" si="14">D163*E163</f>
        <v>0</v>
      </c>
      <c r="G163" s="243"/>
      <c r="H163" s="25"/>
      <c r="I163" s="63"/>
    </row>
    <row r="164" spans="1:9" s="17" customFormat="1" ht="39.75" customHeight="1">
      <c r="A164" s="268" t="s">
        <v>263</v>
      </c>
      <c r="B164" s="14" t="s">
        <v>266</v>
      </c>
      <c r="C164" s="9" t="s">
        <v>77</v>
      </c>
      <c r="D164" s="9">
        <v>1</v>
      </c>
      <c r="E164" s="13"/>
      <c r="F164" s="395">
        <f t="shared" si="14"/>
        <v>0</v>
      </c>
      <c r="G164" s="243"/>
      <c r="H164" s="25"/>
      <c r="I164" s="63"/>
    </row>
    <row r="165" spans="1:9" s="17" customFormat="1">
      <c r="A165" s="268" t="s">
        <v>265</v>
      </c>
      <c r="B165" s="14" t="s">
        <v>268</v>
      </c>
      <c r="C165" s="9" t="s">
        <v>77</v>
      </c>
      <c r="D165" s="9">
        <v>3</v>
      </c>
      <c r="E165" s="13"/>
      <c r="F165" s="395">
        <f t="shared" si="14"/>
        <v>0</v>
      </c>
      <c r="G165" s="243"/>
      <c r="H165" s="25"/>
      <c r="I165" s="63"/>
    </row>
    <row r="166" spans="1:9" s="17" customFormat="1">
      <c r="A166" s="268" t="s">
        <v>267</v>
      </c>
      <c r="B166" s="14" t="s">
        <v>270</v>
      </c>
      <c r="C166" s="9" t="s">
        <v>77</v>
      </c>
      <c r="D166" s="9">
        <v>1</v>
      </c>
      <c r="E166" s="13"/>
      <c r="F166" s="395">
        <f t="shared" si="14"/>
        <v>0</v>
      </c>
      <c r="G166" s="243"/>
      <c r="H166" s="25"/>
      <c r="I166" s="63"/>
    </row>
    <row r="167" spans="1:9" s="17" customFormat="1">
      <c r="A167" s="58"/>
      <c r="B167" s="278" t="s">
        <v>271</v>
      </c>
      <c r="C167" s="10"/>
      <c r="D167" s="9"/>
      <c r="E167" s="11"/>
      <c r="F167" s="398">
        <f>SUM(F163:F166)</f>
        <v>0</v>
      </c>
      <c r="G167" s="243"/>
      <c r="H167" s="25"/>
      <c r="I167" s="63"/>
    </row>
    <row r="168" spans="1:9" s="17" customFormat="1">
      <c r="A168" s="58"/>
      <c r="B168" s="60"/>
      <c r="C168" s="61"/>
      <c r="D168" s="61"/>
      <c r="E168" s="59"/>
      <c r="F168" s="396"/>
      <c r="G168" s="243"/>
      <c r="H168" s="25"/>
      <c r="I168" s="63"/>
    </row>
    <row r="169" spans="1:9" s="312" customFormat="1">
      <c r="A169" s="319" t="s">
        <v>272</v>
      </c>
      <c r="B169" s="259" t="s">
        <v>280</v>
      </c>
      <c r="C169" s="315"/>
      <c r="D169" s="315"/>
      <c r="E169" s="320"/>
      <c r="F169" s="408"/>
      <c r="G169" s="310"/>
      <c r="H169" s="306"/>
      <c r="I169" s="311"/>
    </row>
    <row r="170" spans="1:9" s="431" customFormat="1" ht="76.349999999999994" customHeight="1">
      <c r="A170" s="432" t="s">
        <v>274</v>
      </c>
      <c r="B170" s="419" t="s">
        <v>441</v>
      </c>
      <c r="C170" s="426" t="s">
        <v>77</v>
      </c>
      <c r="D170" s="426">
        <v>1</v>
      </c>
      <c r="E170" s="427"/>
      <c r="F170" s="433" t="s">
        <v>151</v>
      </c>
      <c r="G170" s="429"/>
      <c r="H170" s="430"/>
    </row>
    <row r="171" spans="1:9" s="17" customFormat="1" ht="39.6">
      <c r="A171" s="268" t="s">
        <v>276</v>
      </c>
      <c r="B171" s="14" t="s">
        <v>442</v>
      </c>
      <c r="C171" s="9" t="s">
        <v>77</v>
      </c>
      <c r="D171" s="9">
        <v>1</v>
      </c>
      <c r="E171" s="13"/>
      <c r="F171" s="395">
        <f>D171*E171</f>
        <v>0</v>
      </c>
      <c r="G171" s="243"/>
      <c r="H171" s="25"/>
      <c r="I171" s="63"/>
    </row>
    <row r="172" spans="1:9" s="17" customFormat="1">
      <c r="A172" s="5"/>
      <c r="B172" s="278" t="s">
        <v>278</v>
      </c>
      <c r="C172" s="10"/>
      <c r="D172" s="9"/>
      <c r="E172" s="11"/>
      <c r="F172" s="398">
        <f>SUM(F170:F171)</f>
        <v>0</v>
      </c>
      <c r="G172" s="243"/>
      <c r="H172" s="25"/>
      <c r="I172" s="63"/>
    </row>
    <row r="173" spans="1:9" s="17" customFormat="1">
      <c r="A173" s="58"/>
      <c r="B173" s="282"/>
      <c r="C173" s="283"/>
      <c r="D173" s="61"/>
      <c r="E173" s="284"/>
      <c r="F173" s="398"/>
      <c r="G173" s="243"/>
      <c r="H173" s="25"/>
      <c r="I173" s="63"/>
    </row>
    <row r="174" spans="1:9" s="17" customFormat="1">
      <c r="A174" s="58"/>
      <c r="B174" s="278" t="s">
        <v>296</v>
      </c>
      <c r="C174" s="283"/>
      <c r="D174" s="61"/>
      <c r="E174" s="284"/>
      <c r="F174" s="398">
        <f>F149+F154+F160+F167+F172</f>
        <v>0</v>
      </c>
      <c r="G174" s="243"/>
      <c r="H174" s="25"/>
      <c r="I174" s="63"/>
    </row>
    <row r="175" spans="1:9" s="17" customFormat="1">
      <c r="A175" s="58"/>
      <c r="B175" s="282"/>
      <c r="C175" s="283"/>
      <c r="D175" s="61"/>
      <c r="E175" s="284"/>
      <c r="F175" s="398"/>
      <c r="G175" s="243"/>
      <c r="H175" s="25"/>
      <c r="I175" s="63"/>
    </row>
    <row r="176" spans="1:9" s="17" customFormat="1">
      <c r="A176" s="5" t="s">
        <v>297</v>
      </c>
      <c r="B176" s="12" t="s">
        <v>298</v>
      </c>
      <c r="C176" s="9" t="s">
        <v>20</v>
      </c>
      <c r="D176" s="9"/>
      <c r="E176" s="13"/>
      <c r="F176" s="396"/>
      <c r="G176" s="243"/>
      <c r="H176" s="25"/>
      <c r="I176" s="63"/>
    </row>
    <row r="177" spans="1:11" s="17" customFormat="1" ht="41.25" customHeight="1">
      <c r="A177" s="58" t="s">
        <v>299</v>
      </c>
      <c r="B177" s="14" t="s">
        <v>340</v>
      </c>
      <c r="C177" s="9" t="s">
        <v>77</v>
      </c>
      <c r="D177" s="9">
        <v>1</v>
      </c>
      <c r="E177" s="13"/>
      <c r="F177" s="395">
        <f t="shared" ref="F177" si="15">D177*E177</f>
        <v>0</v>
      </c>
      <c r="G177" s="243"/>
      <c r="H177" s="25"/>
      <c r="I177" s="63"/>
    </row>
    <row r="178" spans="1:11" s="17" customFormat="1">
      <c r="A178" s="58"/>
      <c r="B178" s="278" t="s">
        <v>342</v>
      </c>
      <c r="C178" s="283"/>
      <c r="D178" s="61"/>
      <c r="E178" s="284"/>
      <c r="F178" s="398">
        <f>F177</f>
        <v>0</v>
      </c>
      <c r="G178" s="243"/>
      <c r="H178" s="25"/>
      <c r="I178" s="63"/>
    </row>
    <row r="179" spans="1:11" s="17" customFormat="1">
      <c r="A179" s="58"/>
      <c r="B179" s="282"/>
      <c r="C179" s="282"/>
      <c r="D179" s="282"/>
      <c r="E179" s="282"/>
      <c r="F179" s="399"/>
      <c r="G179" s="243"/>
      <c r="H179" s="25"/>
      <c r="I179" s="63"/>
    </row>
    <row r="180" spans="1:11" s="17" customFormat="1">
      <c r="A180" s="5" t="s">
        <v>343</v>
      </c>
      <c r="B180" s="12" t="s">
        <v>344</v>
      </c>
      <c r="C180" s="283"/>
      <c r="D180" s="61"/>
      <c r="E180" s="284"/>
      <c r="F180" s="398"/>
      <c r="G180" s="243"/>
      <c r="H180" s="25"/>
      <c r="I180" s="63"/>
    </row>
    <row r="181" spans="1:11" s="17" customFormat="1" ht="34.5" customHeight="1">
      <c r="A181" s="58" t="s">
        <v>345</v>
      </c>
      <c r="B181" s="14" t="s">
        <v>443</v>
      </c>
      <c r="C181" s="9" t="s">
        <v>77</v>
      </c>
      <c r="D181" s="9">
        <v>1</v>
      </c>
      <c r="E181" s="13"/>
      <c r="F181" s="395">
        <f>D181*E181</f>
        <v>0</v>
      </c>
      <c r="G181" s="243"/>
      <c r="H181" s="25"/>
      <c r="I181" s="63"/>
    </row>
    <row r="182" spans="1:11" s="17" customFormat="1">
      <c r="A182" s="58"/>
      <c r="B182" s="278" t="s">
        <v>349</v>
      </c>
      <c r="C182" s="283"/>
      <c r="D182" s="61"/>
      <c r="E182" s="284"/>
      <c r="F182" s="398">
        <f>SUM(F181:F181)</f>
        <v>0</v>
      </c>
      <c r="G182" s="243"/>
      <c r="H182" s="25"/>
      <c r="I182" s="63"/>
    </row>
    <row r="183" spans="1:11" s="17" customFormat="1">
      <c r="A183" s="58"/>
      <c r="B183" s="60"/>
      <c r="C183" s="61"/>
      <c r="D183" s="61"/>
      <c r="E183" s="59"/>
      <c r="F183" s="396"/>
      <c r="G183" s="243"/>
      <c r="H183" s="25"/>
      <c r="I183" s="63"/>
    </row>
    <row r="184" spans="1:11" s="17" customFormat="1">
      <c r="A184" s="71"/>
      <c r="B184" s="85" t="s">
        <v>350</v>
      </c>
      <c r="C184" s="68"/>
      <c r="D184" s="86"/>
      <c r="E184" s="69"/>
      <c r="F184" s="394">
        <f>F174+F178+F182</f>
        <v>0</v>
      </c>
      <c r="G184" s="243"/>
      <c r="H184" s="255"/>
      <c r="I184" s="63"/>
      <c r="K184" s="256"/>
    </row>
    <row r="185" spans="1:11" s="48" customFormat="1">
      <c r="A185" s="58"/>
      <c r="B185" s="246"/>
      <c r="C185" s="247"/>
      <c r="D185" s="247"/>
      <c r="E185" s="248"/>
      <c r="F185" s="404"/>
      <c r="G185" s="243"/>
      <c r="H185" s="25"/>
      <c r="I185" s="63"/>
      <c r="J185" s="17"/>
      <c r="K185" s="17"/>
    </row>
    <row r="186" spans="1:11" s="48" customFormat="1">
      <c r="A186" s="5">
        <v>11</v>
      </c>
      <c r="B186" s="81" t="s">
        <v>351</v>
      </c>
      <c r="C186" s="61"/>
      <c r="D186" s="61"/>
      <c r="E186" s="59"/>
      <c r="F186" s="396"/>
      <c r="G186" s="243"/>
      <c r="H186" s="25"/>
      <c r="I186" s="63"/>
      <c r="J186" s="17"/>
      <c r="K186" s="17"/>
    </row>
    <row r="187" spans="1:11" s="48" customFormat="1" ht="57.75" customHeight="1">
      <c r="A187" s="58" t="s">
        <v>352</v>
      </c>
      <c r="B187" s="245" t="s">
        <v>353</v>
      </c>
      <c r="C187" s="9" t="s">
        <v>110</v>
      </c>
      <c r="D187" s="9">
        <v>31.9</v>
      </c>
      <c r="E187" s="13"/>
      <c r="F187" s="396">
        <f>+E187*D187</f>
        <v>0</v>
      </c>
      <c r="G187" s="243"/>
      <c r="H187" s="25"/>
      <c r="I187" s="63"/>
      <c r="J187" s="17"/>
      <c r="K187" s="17"/>
    </row>
    <row r="188" spans="1:11" s="48" customFormat="1" ht="71.849999999999994" customHeight="1">
      <c r="A188" s="58" t="s">
        <v>354</v>
      </c>
      <c r="B188" s="245" t="s">
        <v>357</v>
      </c>
      <c r="C188" s="9" t="s">
        <v>23</v>
      </c>
      <c r="D188" s="9">
        <v>33.299999999999997</v>
      </c>
      <c r="E188" s="13"/>
      <c r="F188" s="396">
        <f>+E188*D188</f>
        <v>0</v>
      </c>
      <c r="G188" s="243"/>
      <c r="H188" s="25"/>
      <c r="I188" s="63"/>
      <c r="J188" s="17"/>
      <c r="K188" s="17"/>
    </row>
    <row r="189" spans="1:11" s="48" customFormat="1">
      <c r="A189" s="71"/>
      <c r="B189" s="85" t="s">
        <v>364</v>
      </c>
      <c r="C189" s="68"/>
      <c r="D189" s="86"/>
      <c r="E189" s="69"/>
      <c r="F189" s="394">
        <f>SUM(F186:F188)</f>
        <v>0</v>
      </c>
      <c r="G189" s="243"/>
      <c r="H189" s="25"/>
      <c r="I189" s="63"/>
      <c r="J189" s="17"/>
      <c r="K189" s="17"/>
    </row>
    <row r="190" spans="1:11" s="48" customFormat="1">
      <c r="A190" s="58"/>
      <c r="B190" s="60"/>
      <c r="C190" s="61"/>
      <c r="D190" s="61"/>
      <c r="E190" s="59"/>
      <c r="F190" s="396"/>
      <c r="G190" s="243"/>
      <c r="H190" s="25"/>
      <c r="I190" s="63"/>
      <c r="J190" s="17"/>
      <c r="K190" s="17"/>
    </row>
    <row r="191" spans="1:11" s="50" customFormat="1" ht="14.45" thickBot="1">
      <c r="A191" s="233"/>
      <c r="B191" s="234"/>
      <c r="C191" s="235"/>
      <c r="D191" s="236"/>
      <c r="E191" s="237"/>
      <c r="F191" s="412"/>
      <c r="G191" s="243"/>
      <c r="H191" s="224"/>
      <c r="I191" s="64"/>
    </row>
    <row r="192" spans="1:11" s="50" customFormat="1" ht="25.5" customHeight="1" thickTop="1" thickBot="1">
      <c r="A192" s="251"/>
      <c r="B192" s="252" t="s">
        <v>375</v>
      </c>
      <c r="C192" s="252"/>
      <c r="D192" s="253"/>
      <c r="E192" s="254"/>
      <c r="F192" s="393">
        <f>F117+F109+F77+F71+F65+F58+F47+F25+F15+F189+F184</f>
        <v>0</v>
      </c>
      <c r="G192" s="243"/>
      <c r="H192" s="224"/>
      <c r="I192" s="64"/>
    </row>
    <row r="193" spans="1:9" s="17" customFormat="1" ht="30" customHeight="1" thickTop="1">
      <c r="A193" s="34"/>
      <c r="B193" s="35"/>
      <c r="C193" s="36"/>
      <c r="D193" s="53"/>
      <c r="E193" s="37"/>
      <c r="F193" s="33"/>
      <c r="G193" s="243"/>
      <c r="H193" s="25"/>
      <c r="I193" s="63"/>
    </row>
    <row r="194" spans="1:9" s="17" customFormat="1" ht="30" customHeight="1">
      <c r="A194" s="30"/>
      <c r="B194" s="31"/>
      <c r="C194" s="32"/>
      <c r="D194" s="53"/>
      <c r="E194" s="33"/>
      <c r="F194" s="334"/>
      <c r="G194" s="243"/>
      <c r="H194" s="25"/>
      <c r="I194" s="63"/>
    </row>
    <row r="195" spans="1:9" s="17" customFormat="1" ht="30" customHeight="1">
      <c r="A195" s="30"/>
      <c r="B195" s="31"/>
      <c r="C195" s="32"/>
      <c r="D195" s="53"/>
      <c r="E195" s="33"/>
      <c r="F195" s="33"/>
      <c r="G195" s="243"/>
      <c r="H195" s="25"/>
      <c r="I195" s="63"/>
    </row>
    <row r="196" spans="1:9" s="17" customFormat="1" ht="45" customHeight="1">
      <c r="A196" s="30"/>
      <c r="B196" s="31"/>
      <c r="C196" s="32"/>
      <c r="D196" s="53"/>
      <c r="E196" s="33"/>
      <c r="F196" s="33"/>
      <c r="G196" s="243"/>
      <c r="H196" s="25"/>
      <c r="I196" s="63"/>
    </row>
    <row r="197" spans="1:9" s="17" customFormat="1" ht="30" customHeight="1">
      <c r="A197" s="30"/>
      <c r="B197" s="31"/>
      <c r="C197" s="32"/>
      <c r="D197" s="53"/>
      <c r="E197" s="33"/>
      <c r="F197" s="33"/>
      <c r="G197" s="243"/>
      <c r="H197" s="25"/>
      <c r="I197" s="63"/>
    </row>
    <row r="198" spans="1:9" s="17" customFormat="1" ht="45.75" customHeight="1">
      <c r="A198" s="30"/>
      <c r="B198" s="31"/>
      <c r="C198" s="32"/>
      <c r="D198" s="53"/>
      <c r="E198" s="33"/>
      <c r="F198" s="33"/>
      <c r="G198" s="243"/>
      <c r="H198" s="25"/>
      <c r="I198" s="63"/>
    </row>
    <row r="199" spans="1:9" s="17" customFormat="1" ht="15" customHeight="1">
      <c r="A199" s="30"/>
      <c r="B199" s="31"/>
      <c r="C199" s="32"/>
      <c r="D199" s="53"/>
      <c r="E199" s="33"/>
      <c r="F199" s="38"/>
      <c r="G199" s="243"/>
      <c r="H199" s="25"/>
      <c r="I199" s="63"/>
    </row>
    <row r="200" spans="1:9" s="17" customFormat="1" ht="15" customHeight="1">
      <c r="A200" s="30"/>
      <c r="B200" s="31"/>
      <c r="C200" s="32"/>
      <c r="D200" s="53"/>
      <c r="E200" s="33"/>
      <c r="F200" s="38"/>
      <c r="G200" s="243"/>
      <c r="H200" s="25"/>
      <c r="I200" s="63"/>
    </row>
    <row r="201" spans="1:9" s="17" customFormat="1" ht="26.25" customHeight="1">
      <c r="A201" s="30"/>
      <c r="B201" s="31"/>
      <c r="C201" s="32"/>
      <c r="D201" s="53"/>
      <c r="E201" s="33"/>
      <c r="F201" s="33"/>
      <c r="G201" s="243"/>
      <c r="H201" s="25"/>
      <c r="I201" s="63"/>
    </row>
    <row r="202" spans="1:9" s="17" customFormat="1" ht="30.75" customHeight="1">
      <c r="A202" s="30"/>
      <c r="B202" s="31"/>
      <c r="C202" s="32"/>
      <c r="D202" s="53"/>
      <c r="E202" s="33"/>
      <c r="F202" s="33"/>
      <c r="G202" s="243"/>
      <c r="H202" s="25"/>
      <c r="I202" s="63"/>
    </row>
    <row r="203" spans="1:9" s="17" customFormat="1" ht="30" customHeight="1">
      <c r="A203" s="30"/>
      <c r="B203" s="31"/>
      <c r="C203" s="32"/>
      <c r="D203" s="53"/>
      <c r="E203" s="33"/>
      <c r="F203" s="33"/>
      <c r="G203" s="243"/>
      <c r="H203" s="25"/>
      <c r="I203" s="63"/>
    </row>
    <row r="204" spans="1:9" s="17" customFormat="1" ht="15" customHeight="1">
      <c r="A204" s="30"/>
      <c r="B204" s="31"/>
      <c r="C204" s="32"/>
      <c r="D204" s="53"/>
      <c r="E204" s="33"/>
      <c r="F204" s="33"/>
      <c r="G204" s="243"/>
      <c r="H204" s="25"/>
      <c r="I204" s="63"/>
    </row>
    <row r="205" spans="1:9" s="17" customFormat="1" ht="15" customHeight="1">
      <c r="A205" s="30"/>
      <c r="B205" s="31"/>
      <c r="C205" s="32"/>
      <c r="D205" s="53"/>
      <c r="E205" s="33"/>
      <c r="F205" s="33"/>
      <c r="G205" s="243"/>
      <c r="H205" s="25"/>
      <c r="I205" s="63"/>
    </row>
    <row r="206" spans="1:9" s="17" customFormat="1" ht="15" customHeight="1">
      <c r="A206" s="34"/>
      <c r="B206" s="35"/>
      <c r="C206" s="32"/>
      <c r="D206" s="53"/>
      <c r="E206" s="33"/>
      <c r="F206" s="37"/>
      <c r="G206" s="243"/>
      <c r="H206" s="25"/>
      <c r="I206" s="63"/>
    </row>
    <row r="207" spans="1:9" s="17" customFormat="1" ht="15" customHeight="1">
      <c r="A207" s="34"/>
      <c r="B207" s="31"/>
      <c r="C207" s="32"/>
      <c r="D207" s="53"/>
      <c r="E207" s="33"/>
      <c r="F207" s="33"/>
      <c r="G207" s="243"/>
      <c r="H207" s="25"/>
      <c r="I207" s="63"/>
    </row>
    <row r="208" spans="1:9" s="17" customFormat="1" ht="15" customHeight="1">
      <c r="A208" s="34"/>
      <c r="B208" s="35"/>
      <c r="C208" s="32"/>
      <c r="D208" s="53"/>
      <c r="E208" s="33"/>
      <c r="F208" s="33"/>
      <c r="G208" s="243"/>
      <c r="H208" s="25"/>
      <c r="I208" s="63"/>
    </row>
    <row r="209" spans="1:16" s="17" customFormat="1" ht="15" customHeight="1">
      <c r="A209" s="30"/>
      <c r="B209" s="31"/>
      <c r="C209" s="32"/>
      <c r="D209" s="53"/>
      <c r="E209" s="33"/>
      <c r="F209" s="33"/>
      <c r="G209" s="243"/>
      <c r="H209" s="25"/>
      <c r="I209" s="63"/>
    </row>
    <row r="210" spans="1:16" s="17" customFormat="1" ht="15" customHeight="1">
      <c r="A210" s="30"/>
      <c r="B210" s="31"/>
      <c r="C210" s="32"/>
      <c r="D210" s="53"/>
      <c r="E210" s="37"/>
      <c r="F210" s="33"/>
      <c r="G210" s="243"/>
      <c r="H210" s="25"/>
      <c r="I210" s="63"/>
      <c r="J210" s="50"/>
      <c r="K210" s="50"/>
      <c r="L210" s="50"/>
      <c r="M210" s="50"/>
      <c r="N210" s="50"/>
      <c r="O210" s="50"/>
      <c r="P210" s="50"/>
    </row>
    <row r="211" spans="1:16" s="17" customFormat="1" ht="15" customHeight="1">
      <c r="A211" s="30"/>
      <c r="B211" s="31"/>
      <c r="C211" s="32"/>
      <c r="D211" s="53"/>
      <c r="E211" s="33"/>
      <c r="F211" s="33"/>
      <c r="G211" s="243"/>
      <c r="H211" s="25"/>
      <c r="I211" s="63"/>
      <c r="J211" s="50"/>
      <c r="K211" s="50"/>
      <c r="L211" s="50"/>
      <c r="M211" s="50"/>
      <c r="N211" s="50"/>
      <c r="O211" s="50"/>
      <c r="P211" s="50"/>
    </row>
    <row r="212" spans="1:16" s="17" customFormat="1" ht="15" customHeight="1">
      <c r="A212" s="30"/>
      <c r="B212" s="31"/>
      <c r="C212" s="32"/>
      <c r="D212" s="53"/>
      <c r="E212" s="33"/>
      <c r="F212" s="33"/>
      <c r="G212" s="243"/>
      <c r="H212" s="25"/>
      <c r="I212" s="63"/>
      <c r="J212" s="50"/>
      <c r="K212" s="50"/>
      <c r="L212" s="50"/>
      <c r="M212" s="50"/>
      <c r="N212" s="50"/>
      <c r="O212" s="50"/>
      <c r="P212" s="50"/>
    </row>
    <row r="213" spans="1:16" s="17" customFormat="1" ht="15" customHeight="1">
      <c r="A213" s="30"/>
      <c r="B213" s="31"/>
      <c r="C213" s="32"/>
      <c r="D213" s="53"/>
      <c r="E213" s="33"/>
      <c r="F213" s="33"/>
      <c r="G213" s="243"/>
      <c r="H213" s="25"/>
      <c r="I213" s="63"/>
      <c r="J213" s="50"/>
      <c r="K213" s="50"/>
      <c r="L213" s="50"/>
      <c r="M213" s="50"/>
      <c r="N213" s="50"/>
      <c r="O213" s="50"/>
      <c r="P213" s="50"/>
    </row>
    <row r="214" spans="1:16" s="17" customFormat="1" ht="29.25" customHeight="1">
      <c r="A214" s="30"/>
      <c r="B214" s="31"/>
      <c r="C214" s="32"/>
      <c r="D214" s="53"/>
      <c r="E214" s="41"/>
      <c r="F214" s="33"/>
      <c r="G214" s="243"/>
      <c r="H214" s="25"/>
      <c r="I214" s="63"/>
    </row>
    <row r="215" spans="1:16" s="17" customFormat="1" ht="29.25" customHeight="1">
      <c r="A215" s="30"/>
      <c r="B215" s="31"/>
      <c r="C215" s="32"/>
      <c r="D215" s="53"/>
      <c r="E215" s="33"/>
      <c r="F215" s="33"/>
      <c r="G215" s="243"/>
      <c r="H215" s="25"/>
      <c r="I215" s="63"/>
    </row>
    <row r="216" spans="1:16" s="17" customFormat="1" ht="17.25" customHeight="1">
      <c r="A216" s="30"/>
      <c r="B216" s="31"/>
      <c r="C216" s="32"/>
      <c r="D216" s="53"/>
      <c r="E216" s="33"/>
      <c r="F216" s="33"/>
      <c r="G216" s="243"/>
      <c r="H216" s="25"/>
      <c r="I216" s="63"/>
    </row>
    <row r="217" spans="1:16" s="17" customFormat="1" ht="15" customHeight="1">
      <c r="A217" s="39"/>
      <c r="B217" s="25"/>
      <c r="C217" s="32"/>
      <c r="D217" s="53"/>
      <c r="E217" s="41"/>
      <c r="F217" s="33"/>
      <c r="G217" s="243"/>
      <c r="H217" s="25"/>
      <c r="I217" s="63"/>
    </row>
    <row r="218" spans="1:16" s="17" customFormat="1" ht="15" customHeight="1">
      <c r="A218" s="34"/>
      <c r="B218" s="35"/>
      <c r="C218" s="32"/>
      <c r="D218" s="53"/>
      <c r="E218" s="33"/>
      <c r="F218" s="37"/>
      <c r="G218" s="243"/>
      <c r="H218" s="25"/>
      <c r="I218" s="63"/>
    </row>
    <row r="219" spans="1:16" s="17" customFormat="1" ht="27" customHeight="1">
      <c r="A219" s="34"/>
      <c r="B219" s="31"/>
      <c r="C219" s="32"/>
      <c r="D219" s="53"/>
      <c r="E219" s="33"/>
      <c r="F219" s="33"/>
      <c r="G219" s="243"/>
      <c r="H219" s="25"/>
      <c r="I219" s="63"/>
    </row>
    <row r="220" spans="1:16" s="17" customFormat="1" ht="15" customHeight="1">
      <c r="A220" s="34"/>
      <c r="B220" s="35"/>
      <c r="C220" s="32"/>
      <c r="D220" s="53"/>
      <c r="E220" s="33"/>
      <c r="F220" s="33"/>
      <c r="G220" s="243"/>
      <c r="H220" s="25"/>
      <c r="I220" s="63"/>
    </row>
    <row r="221" spans="1:16" s="17" customFormat="1" ht="15" customHeight="1">
      <c r="A221" s="30"/>
      <c r="B221" s="31"/>
      <c r="C221" s="32"/>
      <c r="D221" s="53"/>
      <c r="E221" s="33"/>
      <c r="F221" s="33"/>
      <c r="G221" s="243"/>
      <c r="H221" s="25"/>
      <c r="I221" s="63"/>
    </row>
    <row r="222" spans="1:16" s="17" customFormat="1" ht="15" customHeight="1">
      <c r="A222" s="30"/>
      <c r="B222" s="31"/>
      <c r="C222" s="32"/>
      <c r="D222" s="53"/>
      <c r="E222" s="33"/>
      <c r="F222" s="33"/>
      <c r="G222" s="243"/>
      <c r="H222" s="25"/>
      <c r="I222" s="63"/>
    </row>
    <row r="223" spans="1:16" s="17" customFormat="1" ht="30.75" customHeight="1">
      <c r="A223" s="30"/>
      <c r="B223" s="31"/>
      <c r="C223" s="32"/>
      <c r="D223" s="53"/>
      <c r="E223" s="33"/>
      <c r="F223" s="33"/>
      <c r="G223" s="243"/>
      <c r="H223" s="25"/>
      <c r="I223" s="63"/>
    </row>
    <row r="224" spans="1:16" s="17" customFormat="1" ht="30" customHeight="1">
      <c r="A224" s="30"/>
      <c r="B224" s="31"/>
      <c r="C224" s="32"/>
      <c r="D224" s="53"/>
      <c r="E224" s="33"/>
      <c r="F224" s="33"/>
      <c r="G224" s="243"/>
      <c r="H224" s="25"/>
      <c r="I224" s="63"/>
    </row>
    <row r="225" spans="1:9" s="17" customFormat="1" ht="30" customHeight="1">
      <c r="A225" s="30"/>
      <c r="B225" s="31"/>
      <c r="C225" s="32"/>
      <c r="D225" s="53"/>
      <c r="E225" s="33"/>
      <c r="F225" s="33"/>
      <c r="G225" s="243"/>
      <c r="H225" s="25"/>
      <c r="I225" s="63"/>
    </row>
    <row r="226" spans="1:9" s="17" customFormat="1">
      <c r="A226" s="30"/>
      <c r="B226" s="31"/>
      <c r="C226" s="32"/>
      <c r="D226" s="53"/>
      <c r="E226" s="33"/>
      <c r="F226" s="33"/>
      <c r="G226" s="243"/>
      <c r="H226" s="25"/>
      <c r="I226" s="63"/>
    </row>
    <row r="227" spans="1:9" s="17" customFormat="1">
      <c r="A227" s="30"/>
      <c r="B227" s="31"/>
      <c r="C227" s="32"/>
      <c r="D227" s="53"/>
      <c r="E227" s="33"/>
      <c r="F227" s="33"/>
      <c r="G227" s="243"/>
      <c r="H227" s="25"/>
      <c r="I227" s="63"/>
    </row>
    <row r="228" spans="1:9" s="17" customFormat="1">
      <c r="A228" s="30"/>
      <c r="B228" s="31"/>
      <c r="C228" s="32"/>
      <c r="D228" s="53"/>
      <c r="E228" s="33"/>
      <c r="F228" s="33"/>
      <c r="G228" s="243"/>
      <c r="H228" s="25"/>
      <c r="I228" s="63"/>
    </row>
    <row r="229" spans="1:9" s="17" customFormat="1" ht="45" customHeight="1">
      <c r="A229" s="30"/>
      <c r="B229" s="31"/>
      <c r="C229" s="32"/>
      <c r="D229" s="53"/>
      <c r="E229" s="33"/>
      <c r="F229" s="33"/>
      <c r="G229" s="243"/>
      <c r="H229" s="25"/>
      <c r="I229" s="63"/>
    </row>
    <row r="230" spans="1:9" s="17" customFormat="1" ht="15" customHeight="1">
      <c r="A230" s="30"/>
      <c r="B230" s="31"/>
      <c r="C230" s="32"/>
      <c r="D230" s="53"/>
      <c r="E230" s="33"/>
      <c r="F230" s="33"/>
      <c r="G230" s="243"/>
      <c r="H230" s="25"/>
      <c r="I230" s="63"/>
    </row>
    <row r="231" spans="1:9" s="17" customFormat="1" ht="30" customHeight="1">
      <c r="A231" s="30"/>
      <c r="B231" s="31"/>
      <c r="C231" s="32"/>
      <c r="D231" s="53"/>
      <c r="E231" s="33"/>
      <c r="F231" s="33"/>
      <c r="G231" s="243"/>
      <c r="H231" s="25"/>
      <c r="I231" s="63"/>
    </row>
    <row r="232" spans="1:9" s="17" customFormat="1">
      <c r="A232" s="30"/>
      <c r="B232" s="31"/>
      <c r="C232" s="32"/>
      <c r="D232" s="53"/>
      <c r="E232" s="33"/>
      <c r="F232" s="33"/>
      <c r="G232" s="243"/>
      <c r="H232" s="25"/>
      <c r="I232" s="63"/>
    </row>
    <row r="233" spans="1:9" s="17" customFormat="1">
      <c r="A233" s="30"/>
      <c r="B233" s="31"/>
      <c r="C233" s="32"/>
      <c r="D233" s="53"/>
      <c r="E233" s="33"/>
      <c r="F233" s="33"/>
      <c r="G233" s="243"/>
      <c r="H233" s="25"/>
      <c r="I233" s="63"/>
    </row>
    <row r="234" spans="1:9" s="17" customFormat="1">
      <c r="A234" s="30"/>
      <c r="B234" s="31"/>
      <c r="C234" s="32"/>
      <c r="D234" s="53"/>
      <c r="E234" s="33"/>
      <c r="F234" s="33"/>
      <c r="G234" s="243"/>
      <c r="H234" s="25"/>
      <c r="I234" s="63"/>
    </row>
    <row r="235" spans="1:9" s="17" customFormat="1">
      <c r="A235" s="30"/>
      <c r="B235" s="42"/>
      <c r="C235" s="43"/>
      <c r="D235" s="53"/>
      <c r="E235" s="38"/>
      <c r="F235" s="33"/>
      <c r="G235" s="243"/>
      <c r="H235" s="25"/>
      <c r="I235" s="63"/>
    </row>
    <row r="236" spans="1:9" s="17" customFormat="1">
      <c r="A236" s="30"/>
      <c r="B236" s="42"/>
      <c r="C236" s="32"/>
      <c r="D236" s="53"/>
      <c r="E236" s="33"/>
      <c r="F236" s="33"/>
      <c r="G236" s="243"/>
      <c r="H236" s="25"/>
      <c r="I236" s="63"/>
    </row>
    <row r="237" spans="1:9" s="17" customFormat="1">
      <c r="A237" s="30"/>
      <c r="B237" s="31"/>
      <c r="C237" s="32"/>
      <c r="D237" s="53"/>
      <c r="E237" s="33"/>
      <c r="F237" s="33"/>
      <c r="G237" s="243"/>
      <c r="H237" s="25"/>
      <c r="I237" s="63"/>
    </row>
    <row r="238" spans="1:9" s="17" customFormat="1">
      <c r="A238" s="30"/>
      <c r="B238" s="415"/>
      <c r="C238" s="416"/>
      <c r="D238" s="54"/>
      <c r="E238" s="417"/>
      <c r="F238" s="33"/>
      <c r="G238" s="243"/>
      <c r="H238" s="25"/>
      <c r="I238" s="63"/>
    </row>
    <row r="239" spans="1:9" s="17" customFormat="1">
      <c r="A239" s="30"/>
      <c r="B239" s="42"/>
      <c r="C239" s="43"/>
      <c r="D239" s="53"/>
      <c r="E239" s="38"/>
      <c r="F239" s="33"/>
      <c r="G239" s="243"/>
      <c r="H239" s="25"/>
      <c r="I239" s="63"/>
    </row>
    <row r="240" spans="1:9" s="17" customFormat="1">
      <c r="A240" s="30"/>
      <c r="B240" s="31"/>
      <c r="C240" s="32"/>
      <c r="D240" s="53"/>
      <c r="E240" s="33"/>
      <c r="F240" s="33"/>
      <c r="G240" s="243"/>
      <c r="H240" s="25"/>
      <c r="I240" s="63"/>
    </row>
    <row r="241" spans="1:10" s="17" customFormat="1">
      <c r="A241" s="30"/>
      <c r="B241" s="31"/>
      <c r="C241" s="32"/>
      <c r="D241" s="53"/>
      <c r="E241" s="33"/>
      <c r="F241" s="33"/>
      <c r="G241" s="243"/>
      <c r="H241" s="25"/>
      <c r="I241" s="63"/>
    </row>
    <row r="242" spans="1:10" s="17" customFormat="1">
      <c r="A242" s="30"/>
      <c r="B242" s="31"/>
      <c r="C242" s="32"/>
      <c r="D242" s="53"/>
      <c r="E242" s="33"/>
      <c r="F242" s="33"/>
      <c r="G242" s="243"/>
      <c r="H242" s="25"/>
      <c r="I242" s="63"/>
    </row>
    <row r="243" spans="1:10" s="17" customFormat="1">
      <c r="A243" s="30"/>
      <c r="B243" s="35"/>
      <c r="C243" s="36"/>
      <c r="D243" s="53"/>
      <c r="E243" s="37"/>
      <c r="F243" s="37"/>
      <c r="G243" s="243"/>
      <c r="H243" s="25"/>
      <c r="I243" s="63"/>
    </row>
    <row r="244" spans="1:10" s="17" customFormat="1">
      <c r="A244" s="34"/>
      <c r="B244" s="35"/>
      <c r="C244" s="36"/>
      <c r="D244" s="53"/>
      <c r="E244" s="37"/>
      <c r="F244" s="33"/>
      <c r="G244" s="243"/>
      <c r="H244" s="25"/>
      <c r="I244" s="63"/>
    </row>
    <row r="245" spans="1:10" s="17" customFormat="1">
      <c r="A245" s="34"/>
      <c r="B245" s="35"/>
      <c r="C245" s="36"/>
      <c r="D245" s="53"/>
      <c r="E245" s="37"/>
      <c r="F245" s="33"/>
      <c r="G245" s="243"/>
      <c r="H245" s="25"/>
      <c r="I245" s="63"/>
    </row>
    <row r="246" spans="1:10" s="17" customFormat="1">
      <c r="A246" s="30"/>
      <c r="B246" s="31"/>
      <c r="C246" s="36"/>
      <c r="D246" s="53"/>
      <c r="E246" s="37"/>
      <c r="F246" s="37"/>
      <c r="G246" s="243"/>
      <c r="H246" s="25"/>
      <c r="I246" s="63"/>
    </row>
    <row r="247" spans="1:10" s="17" customFormat="1">
      <c r="A247" s="30"/>
      <c r="B247" s="31"/>
      <c r="C247" s="32"/>
      <c r="D247" s="53"/>
      <c r="E247" s="33"/>
      <c r="F247" s="33"/>
      <c r="G247" s="243"/>
      <c r="H247" s="25"/>
      <c r="I247" s="63"/>
    </row>
    <row r="248" spans="1:10" s="17" customFormat="1">
      <c r="A248" s="30"/>
      <c r="B248" s="31"/>
      <c r="C248" s="32"/>
      <c r="D248" s="53"/>
      <c r="E248" s="33"/>
      <c r="F248" s="33"/>
      <c r="G248" s="243"/>
      <c r="H248" s="25"/>
      <c r="I248" s="63"/>
    </row>
    <row r="249" spans="1:10" s="17" customFormat="1">
      <c r="A249" s="30"/>
      <c r="B249" s="31"/>
      <c r="C249" s="32"/>
      <c r="D249" s="53"/>
      <c r="E249" s="33"/>
      <c r="F249" s="33"/>
      <c r="G249" s="243"/>
      <c r="H249" s="25"/>
      <c r="I249" s="63"/>
    </row>
    <row r="250" spans="1:10" s="17" customFormat="1" ht="15" customHeight="1">
      <c r="A250" s="30"/>
      <c r="B250" s="31"/>
      <c r="C250" s="32"/>
      <c r="D250" s="53"/>
      <c r="E250" s="33"/>
      <c r="F250" s="33"/>
      <c r="G250" s="243"/>
      <c r="H250" s="25"/>
      <c r="I250" s="63"/>
    </row>
    <row r="251" spans="1:10" s="17" customFormat="1" ht="15" customHeight="1">
      <c r="A251" s="30"/>
      <c r="B251" s="31"/>
      <c r="C251" s="32"/>
      <c r="D251" s="53"/>
      <c r="E251" s="33"/>
      <c r="F251" s="33"/>
      <c r="G251" s="241"/>
      <c r="H251" s="25"/>
      <c r="I251" s="63"/>
    </row>
    <row r="252" spans="1:10" s="17" customFormat="1" ht="15" customHeight="1">
      <c r="A252" s="30"/>
      <c r="B252" s="31"/>
      <c r="C252" s="32"/>
      <c r="D252" s="53"/>
      <c r="E252" s="33"/>
      <c r="F252" s="33"/>
      <c r="G252" s="241"/>
      <c r="H252" s="25"/>
      <c r="I252" s="63"/>
    </row>
    <row r="253" spans="1:10" s="17" customFormat="1" ht="15" customHeight="1">
      <c r="A253" s="30"/>
      <c r="B253" s="31"/>
      <c r="C253" s="32"/>
      <c r="D253" s="53"/>
      <c r="E253" s="33"/>
      <c r="F253" s="33"/>
      <c r="G253" s="241"/>
      <c r="H253" s="25"/>
      <c r="I253" s="62"/>
      <c r="J253" s="25"/>
    </row>
    <row r="254" spans="1:10" s="17" customFormat="1" ht="15" customHeight="1">
      <c r="A254" s="30"/>
      <c r="B254" s="31"/>
      <c r="C254" s="32"/>
      <c r="D254" s="53"/>
      <c r="E254" s="33"/>
      <c r="F254" s="33"/>
      <c r="G254" s="241"/>
      <c r="H254" s="25"/>
      <c r="I254" s="62"/>
      <c r="J254" s="25"/>
    </row>
    <row r="255" spans="1:10" s="18" customFormat="1" ht="15" customHeight="1">
      <c r="A255" s="30"/>
      <c r="B255" s="35"/>
      <c r="C255" s="32"/>
      <c r="D255" s="53"/>
      <c r="E255" s="33"/>
      <c r="F255" s="37"/>
      <c r="G255" s="243"/>
      <c r="H255" s="25"/>
      <c r="I255" s="62"/>
      <c r="J255" s="25"/>
    </row>
    <row r="256" spans="1:10" s="18" customFormat="1">
      <c r="A256" s="34"/>
      <c r="B256" s="35"/>
      <c r="C256" s="36"/>
      <c r="D256" s="53"/>
      <c r="E256" s="37"/>
      <c r="F256" s="33"/>
      <c r="G256" s="243"/>
      <c r="H256" s="25"/>
      <c r="I256" s="62"/>
      <c r="J256" s="25"/>
    </row>
    <row r="257" spans="1:10" s="18" customFormat="1" ht="15" customHeight="1">
      <c r="A257" s="34"/>
      <c r="B257" s="35"/>
      <c r="C257" s="36"/>
      <c r="D257" s="53"/>
      <c r="E257" s="37"/>
      <c r="F257" s="33"/>
      <c r="G257" s="243"/>
      <c r="H257" s="25"/>
      <c r="I257" s="63"/>
      <c r="J257" s="17"/>
    </row>
    <row r="258" spans="1:10" s="17" customFormat="1">
      <c r="A258" s="30"/>
      <c r="B258" s="31"/>
      <c r="C258" s="32"/>
      <c r="D258" s="53"/>
      <c r="E258" s="33"/>
      <c r="F258" s="33"/>
      <c r="G258" s="241"/>
      <c r="H258" s="25"/>
      <c r="I258" s="63"/>
    </row>
    <row r="259" spans="1:10" s="17" customFormat="1">
      <c r="A259" s="30"/>
      <c r="B259" s="31"/>
      <c r="C259" s="32"/>
      <c r="D259" s="53"/>
      <c r="E259" s="33"/>
      <c r="F259" s="33"/>
      <c r="G259" s="241"/>
      <c r="H259" s="25"/>
      <c r="I259" s="63"/>
    </row>
    <row r="260" spans="1:10" s="17" customFormat="1">
      <c r="A260" s="30"/>
      <c r="B260" s="31"/>
      <c r="C260" s="32"/>
      <c r="D260" s="53"/>
      <c r="E260" s="33"/>
      <c r="F260" s="33"/>
      <c r="G260" s="241"/>
      <c r="H260" s="25"/>
      <c r="I260" s="62"/>
      <c r="J260" s="25"/>
    </row>
    <row r="261" spans="1:10" s="18" customFormat="1">
      <c r="A261" s="30"/>
      <c r="B261" s="35"/>
      <c r="C261" s="36"/>
      <c r="D261" s="53"/>
      <c r="E261" s="37"/>
      <c r="F261" s="37"/>
      <c r="G261" s="241"/>
      <c r="H261" s="25"/>
      <c r="I261" s="62"/>
      <c r="J261" s="25"/>
    </row>
    <row r="262" spans="1:10" s="18" customFormat="1">
      <c r="A262" s="34"/>
      <c r="B262" s="35"/>
      <c r="C262" s="36"/>
      <c r="D262" s="53"/>
      <c r="E262" s="37"/>
      <c r="F262" s="33"/>
      <c r="G262" s="241"/>
      <c r="H262" s="25"/>
      <c r="I262" s="62"/>
      <c r="J262" s="25"/>
    </row>
    <row r="263" spans="1:10" s="18" customFormat="1">
      <c r="A263" s="34"/>
      <c r="B263" s="35"/>
      <c r="C263" s="36"/>
      <c r="D263" s="53"/>
      <c r="E263" s="37"/>
      <c r="F263" s="33"/>
      <c r="G263" s="243"/>
      <c r="H263" s="25"/>
      <c r="I263" s="62"/>
      <c r="J263" s="25"/>
    </row>
    <row r="264" spans="1:10" s="18" customFormat="1">
      <c r="A264" s="30"/>
      <c r="B264" s="31"/>
      <c r="C264" s="32"/>
      <c r="D264" s="53"/>
      <c r="E264" s="33"/>
      <c r="F264" s="33"/>
      <c r="G264" s="243"/>
      <c r="H264" s="25"/>
      <c r="I264" s="62"/>
      <c r="J264" s="25"/>
    </row>
    <row r="265" spans="1:10" s="18" customFormat="1">
      <c r="A265" s="30"/>
      <c r="B265" s="31"/>
      <c r="C265" s="32"/>
      <c r="D265" s="53"/>
      <c r="E265" s="33"/>
      <c r="F265" s="33"/>
      <c r="G265" s="243"/>
      <c r="H265" s="25"/>
      <c r="I265" s="63"/>
      <c r="J265" s="17"/>
    </row>
    <row r="266" spans="1:10" s="17" customFormat="1">
      <c r="A266" s="30"/>
      <c r="B266" s="31"/>
      <c r="C266" s="32"/>
      <c r="D266" s="53"/>
      <c r="E266" s="33"/>
      <c r="F266" s="33"/>
      <c r="G266" s="243"/>
      <c r="H266" s="25"/>
      <c r="I266" s="63"/>
    </row>
    <row r="267" spans="1:10" s="17" customFormat="1">
      <c r="A267" s="30"/>
      <c r="B267" s="31"/>
      <c r="C267" s="32"/>
      <c r="D267" s="53"/>
      <c r="E267" s="33"/>
      <c r="F267" s="33"/>
      <c r="G267" s="241"/>
      <c r="H267" s="25"/>
      <c r="I267" s="63"/>
    </row>
    <row r="268" spans="1:10" s="17" customFormat="1">
      <c r="A268" s="30"/>
      <c r="B268" s="44"/>
      <c r="C268" s="32"/>
      <c r="D268" s="53"/>
      <c r="E268" s="33"/>
      <c r="F268" s="33"/>
      <c r="G268" s="241"/>
      <c r="H268" s="25"/>
      <c r="I268" s="63"/>
    </row>
    <row r="269" spans="1:10" s="17" customFormat="1">
      <c r="A269" s="30"/>
      <c r="B269" s="35"/>
      <c r="C269" s="36"/>
      <c r="D269" s="53"/>
      <c r="E269" s="37"/>
      <c r="F269" s="37"/>
      <c r="G269" s="241"/>
      <c r="H269" s="25"/>
      <c r="I269" s="62"/>
      <c r="J269" s="25"/>
    </row>
    <row r="270" spans="1:10" s="18" customFormat="1">
      <c r="A270" s="34"/>
      <c r="B270" s="35"/>
      <c r="C270" s="36"/>
      <c r="D270" s="53"/>
      <c r="E270" s="37"/>
      <c r="F270" s="33"/>
      <c r="G270" s="241"/>
      <c r="H270" s="25"/>
      <c r="I270" s="62"/>
      <c r="J270" s="25"/>
    </row>
    <row r="271" spans="1:10" s="18" customFormat="1">
      <c r="A271" s="34"/>
      <c r="B271" s="35"/>
      <c r="C271" s="36"/>
      <c r="D271" s="53"/>
      <c r="E271" s="37"/>
      <c r="F271" s="33"/>
      <c r="G271" s="241"/>
      <c r="H271" s="25"/>
      <c r="I271" s="62"/>
      <c r="J271" s="25"/>
    </row>
    <row r="272" spans="1:10" s="18" customFormat="1">
      <c r="A272" s="30"/>
      <c r="B272" s="31"/>
      <c r="C272" s="32"/>
      <c r="D272" s="53"/>
      <c r="E272" s="33"/>
      <c r="F272" s="33"/>
      <c r="G272" s="241"/>
      <c r="H272" s="25"/>
      <c r="I272" s="62"/>
      <c r="J272" s="25"/>
    </row>
    <row r="273" spans="1:9" s="18" customFormat="1">
      <c r="A273" s="30"/>
      <c r="B273" s="31"/>
      <c r="C273" s="32"/>
      <c r="D273" s="53"/>
      <c r="E273" s="33"/>
      <c r="F273" s="33"/>
      <c r="G273" s="241"/>
      <c r="H273" s="25"/>
      <c r="I273" s="62"/>
    </row>
    <row r="274" spans="1:9" s="18" customFormat="1">
      <c r="A274" s="30"/>
      <c r="B274" s="31"/>
      <c r="C274" s="32"/>
      <c r="D274" s="53"/>
      <c r="E274" s="33"/>
      <c r="F274" s="33"/>
      <c r="G274" s="241"/>
      <c r="H274" s="25"/>
      <c r="I274" s="62"/>
    </row>
    <row r="275" spans="1:9" s="18" customFormat="1">
      <c r="A275" s="30"/>
      <c r="B275" s="31"/>
      <c r="C275" s="32"/>
      <c r="D275" s="53"/>
      <c r="E275" s="33"/>
      <c r="F275" s="33"/>
      <c r="G275" s="241"/>
      <c r="H275" s="25"/>
      <c r="I275" s="62"/>
    </row>
    <row r="276" spans="1:9" s="18" customFormat="1">
      <c r="A276" s="30"/>
      <c r="B276" s="31"/>
      <c r="C276" s="32"/>
      <c r="D276" s="53"/>
      <c r="E276" s="33"/>
      <c r="F276" s="33"/>
      <c r="G276" s="241"/>
      <c r="H276" s="25"/>
      <c r="I276" s="62"/>
    </row>
    <row r="277" spans="1:9" s="18" customFormat="1">
      <c r="A277" s="30"/>
      <c r="B277" s="31"/>
      <c r="C277" s="32"/>
      <c r="D277" s="53"/>
      <c r="E277" s="33"/>
      <c r="F277" s="33"/>
      <c r="G277" s="241"/>
      <c r="H277" s="25"/>
      <c r="I277" s="62"/>
    </row>
    <row r="278" spans="1:9" s="18" customFormat="1">
      <c r="A278" s="30"/>
      <c r="B278" s="31"/>
      <c r="C278" s="32"/>
      <c r="D278" s="53"/>
      <c r="E278" s="33"/>
      <c r="F278" s="33"/>
      <c r="G278" s="241"/>
      <c r="H278" s="25"/>
      <c r="I278" s="62"/>
    </row>
    <row r="279" spans="1:9" s="18" customFormat="1">
      <c r="A279" s="30"/>
      <c r="B279" s="31"/>
      <c r="C279" s="32"/>
      <c r="D279" s="53"/>
      <c r="E279" s="33"/>
      <c r="F279" s="33"/>
      <c r="G279" s="241"/>
      <c r="H279" s="25"/>
      <c r="I279" s="62"/>
    </row>
    <row r="280" spans="1:9" s="18" customFormat="1">
      <c r="A280" s="30"/>
      <c r="B280" s="31"/>
      <c r="C280" s="32"/>
      <c r="D280" s="53"/>
      <c r="E280" s="33"/>
      <c r="F280" s="33"/>
      <c r="G280" s="241"/>
      <c r="H280" s="25"/>
      <c r="I280" s="62"/>
    </row>
    <row r="281" spans="1:9" s="18" customFormat="1">
      <c r="A281" s="30"/>
      <c r="B281" s="31"/>
      <c r="C281" s="32"/>
      <c r="D281" s="53"/>
      <c r="E281" s="33"/>
      <c r="F281" s="33"/>
      <c r="G281" s="241"/>
      <c r="H281" s="25"/>
      <c r="I281" s="62"/>
    </row>
    <row r="282" spans="1:9" s="18" customFormat="1">
      <c r="A282" s="30"/>
      <c r="B282" s="31"/>
      <c r="C282" s="32"/>
      <c r="D282" s="53"/>
      <c r="E282" s="33"/>
      <c r="F282" s="33"/>
      <c r="G282" s="241"/>
      <c r="H282" s="25"/>
      <c r="I282" s="62"/>
    </row>
    <row r="283" spans="1:9" s="18" customFormat="1">
      <c r="A283" s="30"/>
      <c r="B283" s="31"/>
      <c r="C283" s="32"/>
      <c r="D283" s="53"/>
      <c r="E283" s="33"/>
      <c r="F283" s="33"/>
      <c r="G283" s="241"/>
      <c r="H283" s="25"/>
      <c r="I283" s="62"/>
    </row>
    <row r="284" spans="1:9" s="18" customFormat="1">
      <c r="A284" s="30"/>
      <c r="B284" s="45"/>
      <c r="C284" s="40"/>
      <c r="D284" s="53"/>
      <c r="E284" s="46"/>
      <c r="F284" s="41"/>
      <c r="G284" s="241"/>
      <c r="H284" s="25"/>
      <c r="I284" s="62"/>
    </row>
    <row r="285" spans="1:9" s="18" customFormat="1">
      <c r="A285" s="30"/>
      <c r="B285" s="45"/>
      <c r="C285" s="40"/>
      <c r="D285" s="53"/>
      <c r="E285" s="46"/>
      <c r="F285" s="41"/>
      <c r="G285" s="241"/>
      <c r="H285" s="25"/>
      <c r="I285" s="62"/>
    </row>
    <row r="286" spans="1:9" s="18" customFormat="1">
      <c r="A286" s="30"/>
      <c r="B286" s="31"/>
      <c r="C286" s="32"/>
      <c r="D286" s="53"/>
      <c r="E286" s="33"/>
      <c r="F286" s="33"/>
      <c r="G286" s="241"/>
      <c r="H286" s="25"/>
      <c r="I286" s="62"/>
    </row>
    <row r="287" spans="1:9" s="18" customFormat="1">
      <c r="A287" s="30"/>
      <c r="B287" s="31"/>
      <c r="C287" s="32"/>
      <c r="D287" s="53"/>
      <c r="E287" s="33"/>
      <c r="F287" s="33"/>
      <c r="G287" s="243"/>
      <c r="H287" s="25"/>
      <c r="I287" s="62"/>
    </row>
    <row r="288" spans="1:9" s="18" customFormat="1">
      <c r="A288" s="30"/>
      <c r="B288" s="35"/>
      <c r="C288" s="36"/>
      <c r="D288" s="53"/>
      <c r="E288" s="37"/>
      <c r="F288" s="37"/>
      <c r="G288" s="243"/>
      <c r="H288" s="25"/>
      <c r="I288" s="62"/>
    </row>
    <row r="289" spans="1:10" s="18" customFormat="1">
      <c r="A289" s="34"/>
      <c r="B289" s="35"/>
      <c r="C289" s="36"/>
      <c r="D289" s="53"/>
      <c r="E289" s="37"/>
      <c r="F289" s="33"/>
      <c r="G289" s="243"/>
      <c r="H289" s="25"/>
      <c r="I289" s="63"/>
      <c r="J289" s="17"/>
    </row>
    <row r="290" spans="1:10" s="17" customFormat="1">
      <c r="A290" s="34"/>
      <c r="B290" s="35"/>
      <c r="C290" s="36"/>
      <c r="D290" s="53"/>
      <c r="E290" s="37"/>
      <c r="F290" s="33"/>
      <c r="G290" s="241"/>
      <c r="H290" s="25"/>
      <c r="I290" s="63"/>
    </row>
    <row r="291" spans="1:10" s="17" customFormat="1">
      <c r="A291" s="30"/>
      <c r="B291" s="31"/>
      <c r="C291" s="32"/>
      <c r="D291" s="53"/>
      <c r="E291" s="33"/>
      <c r="F291" s="33"/>
      <c r="G291" s="241"/>
      <c r="H291" s="25"/>
      <c r="I291" s="63"/>
    </row>
    <row r="292" spans="1:10" s="17" customFormat="1">
      <c r="A292" s="30"/>
      <c r="B292" s="35"/>
      <c r="C292" s="36"/>
      <c r="D292" s="53"/>
      <c r="E292" s="37"/>
      <c r="F292" s="37"/>
      <c r="G292" s="241"/>
      <c r="H292" s="25"/>
      <c r="I292" s="62"/>
      <c r="J292" s="25"/>
    </row>
    <row r="293" spans="1:10" s="18" customFormat="1">
      <c r="A293" s="30"/>
      <c r="B293" s="31"/>
      <c r="C293" s="32"/>
      <c r="D293" s="53"/>
      <c r="E293" s="33"/>
      <c r="F293" s="33"/>
      <c r="G293" s="243"/>
      <c r="H293" s="25"/>
      <c r="I293" s="62"/>
      <c r="J293" s="25"/>
    </row>
    <row r="294" spans="1:10" s="18" customFormat="1">
      <c r="A294" s="30"/>
      <c r="B294" s="31"/>
      <c r="C294" s="32"/>
      <c r="D294" s="53"/>
      <c r="E294" s="33"/>
      <c r="F294" s="33"/>
      <c r="G294" s="243"/>
      <c r="H294" s="25"/>
      <c r="I294" s="62"/>
      <c r="J294" s="25"/>
    </row>
    <row r="295" spans="1:10" s="18" customFormat="1">
      <c r="A295" s="30"/>
      <c r="B295" s="31"/>
      <c r="C295" s="32"/>
      <c r="D295" s="53"/>
      <c r="E295" s="33"/>
      <c r="F295" s="33"/>
      <c r="G295" s="243"/>
      <c r="H295" s="25"/>
      <c r="I295" s="63"/>
      <c r="J295" s="17"/>
    </row>
    <row r="296" spans="1:10" s="17" customFormat="1">
      <c r="A296" s="30"/>
      <c r="B296" s="35"/>
      <c r="C296" s="36"/>
      <c r="D296" s="53"/>
      <c r="E296" s="37"/>
      <c r="F296" s="37"/>
      <c r="G296" s="243"/>
      <c r="H296" s="25"/>
      <c r="I296" s="63"/>
    </row>
    <row r="297" spans="1:10" s="17" customFormat="1">
      <c r="A297" s="34"/>
      <c r="B297" s="35"/>
      <c r="C297" s="36"/>
      <c r="D297" s="53"/>
      <c r="E297" s="37"/>
      <c r="F297" s="37"/>
      <c r="G297" s="243"/>
      <c r="H297" s="25"/>
      <c r="I297" s="63"/>
    </row>
    <row r="298" spans="1:10" s="17" customFormat="1">
      <c r="A298" s="34"/>
      <c r="B298" s="35"/>
      <c r="C298" s="36"/>
      <c r="D298" s="53"/>
      <c r="E298" s="37"/>
      <c r="F298" s="37"/>
      <c r="G298" s="243"/>
      <c r="H298" s="25"/>
      <c r="I298" s="63"/>
    </row>
    <row r="299" spans="1:10" s="17" customFormat="1">
      <c r="A299"/>
      <c r="B299"/>
      <c r="C299"/>
      <c r="D299" s="52"/>
      <c r="E299"/>
      <c r="F299"/>
      <c r="G299" s="243"/>
      <c r="H299" s="25"/>
      <c r="I299" s="63"/>
    </row>
    <row r="300" spans="1:10" s="17" customFormat="1">
      <c r="A300"/>
      <c r="B300"/>
      <c r="C300"/>
      <c r="D300" s="52"/>
      <c r="E300"/>
      <c r="F300"/>
      <c r="G300" s="243"/>
      <c r="H300" s="25"/>
      <c r="I300" s="63"/>
    </row>
    <row r="301" spans="1:10" s="17" customFormat="1">
      <c r="A301"/>
      <c r="B301"/>
      <c r="C301"/>
      <c r="D301" s="52"/>
      <c r="E301"/>
      <c r="F301"/>
      <c r="G301" s="241"/>
      <c r="H301" s="25"/>
      <c r="I301" s="63"/>
    </row>
    <row r="302" spans="1:10" s="17" customFormat="1">
      <c r="A302"/>
      <c r="B302"/>
      <c r="C302"/>
      <c r="D302" s="52"/>
      <c r="E302"/>
      <c r="F302"/>
      <c r="G302" s="241"/>
      <c r="H302" s="25"/>
      <c r="I302" s="63"/>
    </row>
    <row r="303" spans="1:10" s="17" customFormat="1">
      <c r="A303"/>
      <c r="B303"/>
      <c r="C303"/>
      <c r="D303" s="52"/>
      <c r="E303"/>
      <c r="F303"/>
      <c r="G303" s="241"/>
      <c r="H303" s="25"/>
      <c r="I303" s="62"/>
      <c r="J303"/>
    </row>
  </sheetData>
  <mergeCells count="4">
    <mergeCell ref="A1:F1"/>
    <mergeCell ref="A3:F3"/>
    <mergeCell ref="A5:F5"/>
    <mergeCell ref="A6:F6"/>
  </mergeCells>
  <phoneticPr fontId="34" type="noConversion"/>
  <pageMargins left="1.0900000000000001" right="0.54" top="0.81" bottom="0.55000000000000004" header="0.51181102362204722" footer="0.51181102362204722"/>
  <pageSetup paperSize="9" scale="85"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68"/>
  <sheetViews>
    <sheetView topLeftCell="A14" zoomScale="118" zoomScaleNormal="118" zoomScaleSheetLayoutView="90" workbookViewId="0">
      <selection activeCell="F57" sqref="F57"/>
    </sheetView>
  </sheetViews>
  <sheetFormatPr defaultColWidth="11.42578125" defaultRowHeight="13.15"/>
  <cols>
    <col min="1" max="1" width="7.5703125" customWidth="1"/>
    <col min="2" max="2" width="43.42578125" customWidth="1"/>
    <col min="3" max="3" width="6.85546875" customWidth="1"/>
    <col min="4" max="4" width="10.42578125" style="52" customWidth="1"/>
    <col min="5" max="5" width="11.85546875" customWidth="1"/>
    <col min="6" max="6" width="19.140625" customWidth="1"/>
    <col min="7" max="7" width="11.42578125" style="241"/>
    <col min="8" max="8" width="14.140625" style="25" bestFit="1" customWidth="1"/>
    <col min="9" max="9" width="11.42578125" style="62"/>
    <col min="10" max="10" width="7.42578125" customWidth="1"/>
    <col min="11" max="11" width="18.140625" bestFit="1" customWidth="1"/>
    <col min="13" max="13" width="16.85546875" customWidth="1"/>
  </cols>
  <sheetData>
    <row r="1" spans="1:12" ht="25.35" customHeight="1">
      <c r="A1" s="434" t="s">
        <v>0</v>
      </c>
      <c r="B1" s="434"/>
      <c r="C1" s="434"/>
      <c r="D1" s="434"/>
      <c r="E1" s="434"/>
      <c r="F1" s="434"/>
    </row>
    <row r="2" spans="1:12" ht="13.35" customHeight="1">
      <c r="A2" s="265"/>
      <c r="B2" s="265"/>
      <c r="C2" s="265"/>
      <c r="D2" s="265"/>
      <c r="E2" s="265"/>
      <c r="F2" s="265"/>
    </row>
    <row r="3" spans="1:12" ht="22.5" customHeight="1">
      <c r="A3" s="435" t="s">
        <v>444</v>
      </c>
      <c r="B3" s="435"/>
      <c r="C3" s="435"/>
      <c r="D3" s="435"/>
      <c r="E3" s="435"/>
      <c r="F3" s="435"/>
    </row>
    <row r="4" spans="1:12" ht="15.75" customHeight="1">
      <c r="A4" s="265"/>
      <c r="B4" s="265"/>
      <c r="C4" s="265"/>
      <c r="D4" s="265"/>
      <c r="E4" s="265"/>
      <c r="F4" s="265"/>
    </row>
    <row r="5" spans="1:12">
      <c r="A5" s="436" t="s">
        <v>2</v>
      </c>
      <c r="B5" s="436"/>
      <c r="C5" s="436"/>
      <c r="D5" s="436"/>
      <c r="E5" s="436"/>
      <c r="F5" s="436"/>
    </row>
    <row r="6" spans="1:12">
      <c r="A6" s="436"/>
      <c r="B6" s="436"/>
      <c r="C6" s="436"/>
      <c r="D6" s="436"/>
      <c r="E6" s="436"/>
      <c r="F6" s="436"/>
    </row>
    <row r="7" spans="1:12" ht="13.9" thickBot="1">
      <c r="A7" s="36"/>
      <c r="B7" s="36"/>
      <c r="C7" s="36"/>
      <c r="D7" s="32"/>
      <c r="E7" s="36"/>
      <c r="F7" s="36"/>
    </row>
    <row r="8" spans="1:12" ht="27.6" thickTop="1" thickBot="1">
      <c r="A8" s="1" t="s">
        <v>3</v>
      </c>
      <c r="B8" s="2" t="s">
        <v>4</v>
      </c>
      <c r="C8" s="2" t="s">
        <v>5</v>
      </c>
      <c r="D8" s="2" t="s">
        <v>6</v>
      </c>
      <c r="E8" s="3" t="s">
        <v>7</v>
      </c>
      <c r="F8" s="4" t="s">
        <v>8</v>
      </c>
    </row>
    <row r="9" spans="1:12" ht="14.45" thickTop="1">
      <c r="A9" s="20"/>
      <c r="B9" s="21"/>
      <c r="C9" s="22"/>
      <c r="D9" s="225"/>
      <c r="E9" s="23"/>
      <c r="F9" s="24"/>
    </row>
    <row r="10" spans="1:12" ht="14.45" thickBot="1">
      <c r="A10" s="215"/>
      <c r="B10" s="216"/>
      <c r="C10" s="217"/>
      <c r="D10" s="226"/>
      <c r="E10" s="218"/>
      <c r="F10" s="219"/>
    </row>
    <row r="11" spans="1:12" ht="19.5" customHeight="1" thickTop="1" thickBot="1">
      <c r="A11" s="220"/>
      <c r="B11" s="221"/>
      <c r="C11" s="221"/>
      <c r="D11" s="227"/>
      <c r="E11" s="222"/>
      <c r="F11" s="223"/>
    </row>
    <row r="12" spans="1:12" ht="14.45" thickTop="1">
      <c r="A12" s="215"/>
      <c r="B12" s="216"/>
      <c r="C12" s="217"/>
      <c r="D12" s="226"/>
      <c r="E12" s="218"/>
      <c r="F12" s="219"/>
    </row>
    <row r="13" spans="1:12" ht="26.45">
      <c r="A13" s="258">
        <v>1</v>
      </c>
      <c r="B13" s="259" t="s">
        <v>9</v>
      </c>
      <c r="C13" s="300"/>
      <c r="D13" s="301"/>
      <c r="E13" s="302"/>
      <c r="F13" s="303"/>
    </row>
    <row r="14" spans="1:12" s="62" customFormat="1" ht="113.1" customHeight="1">
      <c r="A14" s="299" t="s">
        <v>10</v>
      </c>
      <c r="B14" s="287" t="s">
        <v>11</v>
      </c>
      <c r="C14" s="288" t="s">
        <v>12</v>
      </c>
      <c r="D14" s="288">
        <v>1</v>
      </c>
      <c r="E14" s="289" t="s">
        <v>151</v>
      </c>
      <c r="F14" s="290" t="s">
        <v>151</v>
      </c>
      <c r="G14" s="242"/>
      <c r="L14" s="65"/>
    </row>
    <row r="15" spans="1:12" s="62" customFormat="1" ht="87" customHeight="1">
      <c r="A15" s="299" t="s">
        <v>13</v>
      </c>
      <c r="B15" s="287" t="s">
        <v>445</v>
      </c>
      <c r="C15" s="288" t="s">
        <v>17</v>
      </c>
      <c r="D15" s="288">
        <v>1</v>
      </c>
      <c r="E15" s="289"/>
      <c r="F15" s="397">
        <f>E15*D15</f>
        <v>0</v>
      </c>
      <c r="G15" s="242"/>
      <c r="L15" s="65"/>
    </row>
    <row r="16" spans="1:12" s="48" customFormat="1">
      <c r="A16" s="26"/>
      <c r="B16" s="84" t="s">
        <v>18</v>
      </c>
      <c r="C16" s="29"/>
      <c r="D16" s="228"/>
      <c r="E16" s="47"/>
      <c r="F16" s="402">
        <f>SUM(F14:F15)</f>
        <v>0</v>
      </c>
      <c r="G16" s="243"/>
      <c r="H16" s="25"/>
      <c r="I16" s="63"/>
      <c r="J16" s="17"/>
      <c r="K16" s="17"/>
      <c r="L16" s="17"/>
    </row>
    <row r="17" spans="1:13">
      <c r="A17" s="5"/>
      <c r="B17" s="6"/>
      <c r="C17" s="7"/>
      <c r="D17" s="72"/>
      <c r="E17" s="19"/>
      <c r="F17" s="8"/>
    </row>
    <row r="18" spans="1:13">
      <c r="A18" s="5">
        <v>2</v>
      </c>
      <c r="B18" s="12" t="s">
        <v>19</v>
      </c>
      <c r="C18" s="9" t="s">
        <v>20</v>
      </c>
      <c r="D18" s="9"/>
      <c r="E18" s="13"/>
      <c r="F18" s="73"/>
    </row>
    <row r="19" spans="1:13" ht="60" customHeight="1">
      <c r="A19" s="286" t="s">
        <v>21</v>
      </c>
      <c r="B19" s="14" t="s">
        <v>22</v>
      </c>
      <c r="C19" s="9" t="s">
        <v>23</v>
      </c>
      <c r="D19" s="9">
        <v>183.92</v>
      </c>
      <c r="E19" s="13"/>
      <c r="F19" s="395">
        <f t="shared" ref="F19:F24" si="0">E19*D19</f>
        <v>0</v>
      </c>
      <c r="L19" s="55"/>
    </row>
    <row r="20" spans="1:13" ht="33" customHeight="1">
      <c r="A20" s="286" t="s">
        <v>24</v>
      </c>
      <c r="B20" s="14" t="s">
        <v>25</v>
      </c>
      <c r="C20" s="9" t="s">
        <v>12</v>
      </c>
      <c r="D20" s="9">
        <v>1</v>
      </c>
      <c r="E20" s="298"/>
      <c r="F20" s="395">
        <f t="shared" si="0"/>
        <v>0</v>
      </c>
      <c r="H20" s="250"/>
      <c r="L20" s="55"/>
    </row>
    <row r="21" spans="1:13" ht="16.350000000000001" customHeight="1">
      <c r="A21" s="286" t="s">
        <v>26</v>
      </c>
      <c r="B21" s="14" t="s">
        <v>27</v>
      </c>
      <c r="C21" s="9" t="s">
        <v>28</v>
      </c>
      <c r="D21" s="9">
        <v>10.3</v>
      </c>
      <c r="E21" s="13"/>
      <c r="F21" s="395">
        <f t="shared" si="0"/>
        <v>0</v>
      </c>
    </row>
    <row r="22" spans="1:13" ht="16.5" customHeight="1">
      <c r="A22" s="286" t="s">
        <v>29</v>
      </c>
      <c r="B22" s="14" t="s">
        <v>30</v>
      </c>
      <c r="C22" s="9" t="s">
        <v>28</v>
      </c>
      <c r="D22" s="9">
        <v>14.71</v>
      </c>
      <c r="E22" s="13"/>
      <c r="F22" s="395">
        <f t="shared" si="0"/>
        <v>0</v>
      </c>
    </row>
    <row r="23" spans="1:13" ht="80.25" customHeight="1">
      <c r="A23" s="286" t="s">
        <v>31</v>
      </c>
      <c r="B23" s="14" t="s">
        <v>32</v>
      </c>
      <c r="C23" s="9" t="s">
        <v>28</v>
      </c>
      <c r="D23" s="9">
        <v>25.01</v>
      </c>
      <c r="E23" s="13"/>
      <c r="F23" s="395">
        <f t="shared" si="0"/>
        <v>0</v>
      </c>
      <c r="L23" s="25"/>
      <c r="M23" s="25"/>
    </row>
    <row r="24" spans="1:13" ht="81.75" customHeight="1">
      <c r="A24" s="286" t="s">
        <v>33</v>
      </c>
      <c r="B24" s="14" t="s">
        <v>34</v>
      </c>
      <c r="C24" s="9" t="s">
        <v>28</v>
      </c>
      <c r="D24" s="9">
        <f>25.01/2</f>
        <v>12.505000000000001</v>
      </c>
      <c r="E24" s="13"/>
      <c r="F24" s="395">
        <f t="shared" si="0"/>
        <v>0</v>
      </c>
      <c r="L24" s="25"/>
      <c r="M24" s="25"/>
    </row>
    <row r="25" spans="1:13" s="48" customFormat="1" ht="13.9">
      <c r="A25" s="71"/>
      <c r="B25" s="85" t="s">
        <v>37</v>
      </c>
      <c r="C25" s="68"/>
      <c r="D25" s="86"/>
      <c r="E25" s="69"/>
      <c r="F25" s="394">
        <f>SUM(F19:F24)</f>
        <v>0</v>
      </c>
      <c r="G25" s="243"/>
      <c r="H25" s="25"/>
      <c r="I25" s="63"/>
      <c r="J25" s="17"/>
      <c r="K25" s="17"/>
      <c r="L25" s="17"/>
      <c r="M25" s="50"/>
    </row>
    <row r="26" spans="1:13" ht="11.25" customHeight="1">
      <c r="A26" s="58"/>
      <c r="B26" s="14"/>
      <c r="C26" s="9"/>
      <c r="D26" s="88"/>
      <c r="E26" s="13"/>
      <c r="F26" s="15"/>
    </row>
    <row r="27" spans="1:13">
      <c r="A27" s="5">
        <v>3</v>
      </c>
      <c r="B27" s="12" t="s">
        <v>38</v>
      </c>
      <c r="C27" s="56"/>
      <c r="D27" s="56"/>
      <c r="E27" s="231"/>
      <c r="F27" s="232"/>
      <c r="L27" s="25"/>
    </row>
    <row r="28" spans="1:13">
      <c r="A28" s="58" t="s">
        <v>39</v>
      </c>
      <c r="B28" s="12" t="s">
        <v>40</v>
      </c>
      <c r="C28" s="9"/>
      <c r="D28" s="9"/>
      <c r="E28" s="231"/>
      <c r="F28" s="232"/>
      <c r="L28" s="25"/>
    </row>
    <row r="29" spans="1:13" s="62" customFormat="1" ht="31.35" customHeight="1">
      <c r="A29" s="58" t="s">
        <v>41</v>
      </c>
      <c r="B29" s="14" t="s">
        <v>42</v>
      </c>
      <c r="C29" s="9" t="s">
        <v>28</v>
      </c>
      <c r="D29" s="9">
        <v>2.35</v>
      </c>
      <c r="E29" s="13"/>
      <c r="F29" s="395">
        <f t="shared" ref="F29:F37" si="1">E29*D29</f>
        <v>0</v>
      </c>
      <c r="G29" s="242"/>
    </row>
    <row r="30" spans="1:13" s="62" customFormat="1" ht="49.35" customHeight="1">
      <c r="A30" s="58" t="s">
        <v>43</v>
      </c>
      <c r="B30" s="14" t="s">
        <v>44</v>
      </c>
      <c r="C30" s="9" t="s">
        <v>28</v>
      </c>
      <c r="D30" s="9">
        <v>2.06</v>
      </c>
      <c r="E30" s="13"/>
      <c r="F30" s="395">
        <f t="shared" si="1"/>
        <v>0</v>
      </c>
      <c r="G30" s="242"/>
      <c r="M30" s="63"/>
    </row>
    <row r="31" spans="1:13" s="62" customFormat="1" ht="36" customHeight="1">
      <c r="A31" s="58" t="s">
        <v>45</v>
      </c>
      <c r="B31" s="14" t="s">
        <v>46</v>
      </c>
      <c r="C31" s="9" t="s">
        <v>28</v>
      </c>
      <c r="D31" s="9">
        <v>7</v>
      </c>
      <c r="E31" s="13"/>
      <c r="F31" s="395">
        <f t="shared" si="1"/>
        <v>0</v>
      </c>
      <c r="G31" s="242"/>
      <c r="M31" s="63"/>
    </row>
    <row r="32" spans="1:13" s="62" customFormat="1" ht="47.25" customHeight="1">
      <c r="A32" s="58" t="s">
        <v>47</v>
      </c>
      <c r="B32" s="14" t="s">
        <v>48</v>
      </c>
      <c r="C32" s="9" t="s">
        <v>28</v>
      </c>
      <c r="D32" s="9">
        <v>1.54</v>
      </c>
      <c r="E32" s="13"/>
      <c r="F32" s="395">
        <f>E32*D32</f>
        <v>0</v>
      </c>
      <c r="G32" s="242"/>
      <c r="M32" s="63"/>
    </row>
    <row r="33" spans="1:14" s="62" customFormat="1" ht="34.35" customHeight="1">
      <c r="A33" s="58" t="s">
        <v>49</v>
      </c>
      <c r="B33" s="14" t="s">
        <v>50</v>
      </c>
      <c r="C33" s="9" t="s">
        <v>28</v>
      </c>
      <c r="D33" s="9">
        <v>3.68</v>
      </c>
      <c r="E33" s="13"/>
      <c r="F33" s="395">
        <f t="shared" si="1"/>
        <v>0</v>
      </c>
      <c r="G33" s="242"/>
    </row>
    <row r="34" spans="1:14" s="62" customFormat="1" ht="48.75" customHeight="1">
      <c r="A34" s="58" t="s">
        <v>57</v>
      </c>
      <c r="B34" s="14" t="s">
        <v>58</v>
      </c>
      <c r="C34" s="9" t="s">
        <v>23</v>
      </c>
      <c r="D34" s="9">
        <v>50.58</v>
      </c>
      <c r="E34" s="13"/>
      <c r="F34" s="395">
        <f t="shared" si="1"/>
        <v>0</v>
      </c>
      <c r="G34" s="242"/>
    </row>
    <row r="35" spans="1:14" s="62" customFormat="1" ht="19.350000000000001" customHeight="1">
      <c r="A35" s="58" t="s">
        <v>59</v>
      </c>
      <c r="B35" s="12" t="s">
        <v>60</v>
      </c>
      <c r="C35" s="9"/>
      <c r="D35" s="9"/>
      <c r="E35" s="13"/>
      <c r="F35" s="395"/>
      <c r="G35" s="242"/>
    </row>
    <row r="36" spans="1:14" s="62" customFormat="1" ht="61.5" customHeight="1">
      <c r="A36" s="58" t="s">
        <v>61</v>
      </c>
      <c r="B36" s="14" t="s">
        <v>62</v>
      </c>
      <c r="C36" s="9" t="s">
        <v>28</v>
      </c>
      <c r="D36" s="9">
        <v>0.97</v>
      </c>
      <c r="E36" s="13"/>
      <c r="F36" s="395">
        <f t="shared" si="1"/>
        <v>0</v>
      </c>
      <c r="G36" s="242"/>
    </row>
    <row r="37" spans="1:14" s="62" customFormat="1" ht="44.25" customHeight="1">
      <c r="A37" s="58" t="s">
        <v>65</v>
      </c>
      <c r="B37" s="14" t="s">
        <v>446</v>
      </c>
      <c r="C37" s="9" t="s">
        <v>28</v>
      </c>
      <c r="D37" s="9">
        <v>1.84</v>
      </c>
      <c r="E37" s="13"/>
      <c r="F37" s="395">
        <f t="shared" si="1"/>
        <v>0</v>
      </c>
      <c r="G37" s="242"/>
    </row>
    <row r="38" spans="1:14" s="48" customFormat="1">
      <c r="A38" s="74"/>
      <c r="B38" s="83" t="s">
        <v>69</v>
      </c>
      <c r="C38" s="75"/>
      <c r="D38" s="229"/>
      <c r="E38" s="76"/>
      <c r="F38" s="405">
        <f>SUM(F29:F37)</f>
        <v>0</v>
      </c>
      <c r="G38" s="243"/>
      <c r="H38" s="25"/>
      <c r="I38" s="63"/>
      <c r="J38" s="17"/>
      <c r="K38" s="17"/>
      <c r="L38" s="17"/>
      <c r="M38" s="17"/>
      <c r="N38" s="17"/>
    </row>
    <row r="39" spans="1:14" ht="18.75" customHeight="1">
      <c r="A39" s="16"/>
      <c r="B39" s="12"/>
      <c r="C39" s="9"/>
      <c r="D39" s="9"/>
      <c r="E39" s="13"/>
      <c r="F39" s="15"/>
    </row>
    <row r="40" spans="1:14">
      <c r="A40" s="5">
        <v>4</v>
      </c>
      <c r="B40" s="12" t="s">
        <v>70</v>
      </c>
      <c r="C40" s="9"/>
      <c r="D40" s="9"/>
      <c r="E40" s="13"/>
      <c r="F40" s="15"/>
      <c r="H40" s="239"/>
      <c r="I40" s="239"/>
      <c r="J40" s="239"/>
      <c r="K40" s="239"/>
      <c r="L40" s="239"/>
    </row>
    <row r="41" spans="1:14" ht="19.5" customHeight="1">
      <c r="A41" s="58" t="s">
        <v>71</v>
      </c>
      <c r="B41" s="14" t="s">
        <v>72</v>
      </c>
      <c r="C41" s="9" t="s">
        <v>23</v>
      </c>
      <c r="D41" s="9">
        <v>142.12</v>
      </c>
      <c r="E41" s="13"/>
      <c r="F41" s="395">
        <f t="shared" ref="F41:F43" si="2">E41*D41</f>
        <v>0</v>
      </c>
      <c r="I41" s="25"/>
      <c r="J41" s="25"/>
      <c r="M41" s="240"/>
      <c r="N41" s="240"/>
    </row>
    <row r="42" spans="1:14" s="25" customFormat="1" ht="47.85" customHeight="1">
      <c r="A42" s="58" t="s">
        <v>73</v>
      </c>
      <c r="B42" s="14" t="s">
        <v>447</v>
      </c>
      <c r="C42" s="9" t="s">
        <v>23</v>
      </c>
      <c r="D42" s="9">
        <f>87*2.1*2</f>
        <v>365.40000000000003</v>
      </c>
      <c r="E42" s="13"/>
      <c r="F42" s="395">
        <f t="shared" si="2"/>
        <v>0</v>
      </c>
      <c r="G42" s="241"/>
      <c r="M42" s="240"/>
      <c r="N42" s="240"/>
    </row>
    <row r="43" spans="1:14" s="25" customFormat="1" ht="31.5" customHeight="1">
      <c r="A43" s="58" t="s">
        <v>75</v>
      </c>
      <c r="B43" s="14" t="s">
        <v>85</v>
      </c>
      <c r="C43" s="9" t="s">
        <v>17</v>
      </c>
      <c r="D43" s="9">
        <v>1</v>
      </c>
      <c r="E43" s="13"/>
      <c r="F43" s="395">
        <f t="shared" si="2"/>
        <v>0</v>
      </c>
      <c r="G43" s="241"/>
      <c r="L43" s="244"/>
      <c r="M43" s="240"/>
      <c r="N43" s="240"/>
    </row>
    <row r="44" spans="1:14" s="48" customFormat="1">
      <c r="A44" s="49"/>
      <c r="B44" s="84" t="s">
        <v>86</v>
      </c>
      <c r="C44" s="27"/>
      <c r="D44" s="230"/>
      <c r="E44" s="28"/>
      <c r="F44" s="406">
        <f>SUM(F41:F43)</f>
        <v>0</v>
      </c>
      <c r="G44" s="243"/>
      <c r="H44" s="25"/>
      <c r="I44" s="63"/>
      <c r="J44" s="17"/>
      <c r="K44" s="17"/>
      <c r="L44" s="17"/>
      <c r="M44" s="17"/>
      <c r="N44" s="17"/>
    </row>
    <row r="45" spans="1:14">
      <c r="A45" s="80"/>
      <c r="B45" s="51"/>
      <c r="C45" s="61"/>
      <c r="D45" s="9"/>
      <c r="E45" s="13"/>
      <c r="F45" s="15"/>
    </row>
    <row r="46" spans="1:14">
      <c r="A46" s="57">
        <v>5</v>
      </c>
      <c r="B46" s="12" t="s">
        <v>448</v>
      </c>
      <c r="C46" s="9"/>
      <c r="D46" s="89"/>
      <c r="E46" s="13"/>
      <c r="F46" s="15"/>
      <c r="H46" s="241"/>
      <c r="I46" s="241"/>
    </row>
    <row r="47" spans="1:14" ht="60" customHeight="1">
      <c r="A47" s="16" t="s">
        <v>88</v>
      </c>
      <c r="B47" s="294" t="s">
        <v>449</v>
      </c>
      <c r="C47" s="9" t="s">
        <v>77</v>
      </c>
      <c r="D47" s="89">
        <v>1</v>
      </c>
      <c r="E47" s="13"/>
      <c r="F47" s="395">
        <f t="shared" ref="F47:F49" si="3">E47*D47</f>
        <v>0</v>
      </c>
      <c r="G47" s="249"/>
      <c r="H47" s="249"/>
      <c r="I47" s="249"/>
      <c r="M47" s="25"/>
    </row>
    <row r="48" spans="1:14" ht="72.75" customHeight="1">
      <c r="A48" s="16" t="s">
        <v>390</v>
      </c>
      <c r="B48" s="294" t="s">
        <v>450</v>
      </c>
      <c r="C48" s="9" t="s">
        <v>77</v>
      </c>
      <c r="D48" s="89">
        <v>1</v>
      </c>
      <c r="E48" s="13"/>
      <c r="F48" s="395">
        <f t="shared" si="3"/>
        <v>0</v>
      </c>
      <c r="M48" s="25"/>
    </row>
    <row r="49" spans="1:16" ht="32.1" customHeight="1">
      <c r="A49" s="16" t="s">
        <v>90</v>
      </c>
      <c r="B49" s="294" t="s">
        <v>451</v>
      </c>
      <c r="C49" s="9" t="s">
        <v>17</v>
      </c>
      <c r="D49" s="89">
        <v>1</v>
      </c>
      <c r="E49" s="13"/>
      <c r="F49" s="395">
        <f t="shared" si="3"/>
        <v>0</v>
      </c>
      <c r="M49" s="25"/>
    </row>
    <row r="50" spans="1:16" s="17" customFormat="1">
      <c r="A50" s="26"/>
      <c r="B50" s="84" t="s">
        <v>114</v>
      </c>
      <c r="C50" s="27"/>
      <c r="D50" s="230"/>
      <c r="E50" s="28"/>
      <c r="F50" s="407">
        <f>SUM(F47:F49)</f>
        <v>0</v>
      </c>
      <c r="G50" s="243"/>
      <c r="H50" s="25"/>
    </row>
    <row r="51" spans="1:16">
      <c r="A51" s="5"/>
      <c r="B51" s="12"/>
      <c r="C51" s="9"/>
      <c r="D51" s="9"/>
      <c r="E51" s="11"/>
      <c r="F51" s="15"/>
    </row>
    <row r="52" spans="1:16" ht="15" customHeight="1">
      <c r="A52" s="5">
        <v>6</v>
      </c>
      <c r="B52" s="12" t="s">
        <v>452</v>
      </c>
      <c r="C52" s="9" t="s">
        <v>20</v>
      </c>
      <c r="D52" s="9"/>
      <c r="E52" s="13"/>
      <c r="F52" s="15"/>
    </row>
    <row r="53" spans="1:16" s="25" customFormat="1" ht="31.35" customHeight="1">
      <c r="A53" s="296" t="s">
        <v>116</v>
      </c>
      <c r="B53" s="90" t="s">
        <v>453</v>
      </c>
      <c r="C53" s="276" t="s">
        <v>23</v>
      </c>
      <c r="D53" s="9">
        <f>D42</f>
        <v>365.40000000000003</v>
      </c>
      <c r="E53" s="13"/>
      <c r="F53" s="395">
        <f t="shared" ref="F53:F54" si="4">E53*D53</f>
        <v>0</v>
      </c>
      <c r="G53" s="241"/>
    </row>
    <row r="54" spans="1:16" s="25" customFormat="1" ht="41.85" customHeight="1">
      <c r="A54" s="296" t="s">
        <v>118</v>
      </c>
      <c r="B54" s="14" t="s">
        <v>454</v>
      </c>
      <c r="C54" s="9" t="s">
        <v>17</v>
      </c>
      <c r="D54" s="9">
        <v>1</v>
      </c>
      <c r="E54" s="13"/>
      <c r="F54" s="395">
        <f t="shared" si="4"/>
        <v>0</v>
      </c>
      <c r="G54" s="241"/>
    </row>
    <row r="55" spans="1:16" s="48" customFormat="1">
      <c r="A55" s="26"/>
      <c r="B55" s="84" t="s">
        <v>124</v>
      </c>
      <c r="C55" s="27"/>
      <c r="D55" s="230"/>
      <c r="E55" s="28"/>
      <c r="F55" s="407">
        <f>SUM(F53:F54)</f>
        <v>0</v>
      </c>
      <c r="G55" s="243"/>
      <c r="H55" s="25"/>
      <c r="I55" s="63"/>
      <c r="J55" s="17"/>
      <c r="K55" s="17"/>
      <c r="L55" s="17"/>
      <c r="M55" s="17"/>
      <c r="N55" s="17"/>
      <c r="O55" s="17"/>
      <c r="P55" s="17"/>
    </row>
    <row r="56" spans="1:16" s="50" customFormat="1" ht="14.45" thickBot="1">
      <c r="A56" s="233"/>
      <c r="B56" s="234"/>
      <c r="C56" s="235"/>
      <c r="D56" s="236"/>
      <c r="E56" s="237"/>
      <c r="F56" s="412"/>
      <c r="G56" s="243"/>
      <c r="H56" s="224"/>
      <c r="I56" s="64"/>
    </row>
    <row r="57" spans="1:16" s="50" customFormat="1" ht="25.5" customHeight="1" thickTop="1" thickBot="1">
      <c r="A57" s="251"/>
      <c r="B57" s="252" t="s">
        <v>375</v>
      </c>
      <c r="C57" s="252"/>
      <c r="D57" s="253"/>
      <c r="E57" s="254"/>
      <c r="F57" s="393">
        <f>+F55+F50+F44+F38+F25+F16</f>
        <v>0</v>
      </c>
      <c r="G57" s="243"/>
      <c r="H57" s="224"/>
      <c r="I57" s="64"/>
    </row>
    <row r="58" spans="1:16" s="17" customFormat="1" ht="30" customHeight="1" thickTop="1">
      <c r="A58" s="34"/>
      <c r="B58" s="35"/>
      <c r="C58" s="36"/>
      <c r="D58" s="337"/>
      <c r="E58" s="333"/>
      <c r="F58" s="334"/>
      <c r="G58" s="243"/>
      <c r="H58" s="25"/>
      <c r="I58" s="63"/>
    </row>
    <row r="59" spans="1:16" s="17" customFormat="1" ht="30" customHeight="1">
      <c r="A59" s="30"/>
      <c r="B59" s="31"/>
      <c r="C59" s="32"/>
      <c r="D59" s="337"/>
      <c r="E59" s="336"/>
      <c r="F59" s="336"/>
      <c r="G59" s="243"/>
      <c r="H59" s="25"/>
      <c r="I59" s="63"/>
    </row>
    <row r="60" spans="1:16" s="17" customFormat="1" ht="30" customHeight="1">
      <c r="A60" s="30"/>
      <c r="B60" s="31"/>
      <c r="C60" s="32"/>
      <c r="D60" s="337"/>
      <c r="E60" s="336"/>
      <c r="F60" s="334"/>
      <c r="G60" s="243"/>
      <c r="H60" s="25"/>
      <c r="I60" s="63"/>
    </row>
    <row r="61" spans="1:16" s="17" customFormat="1" ht="45" customHeight="1">
      <c r="A61" s="30"/>
      <c r="B61" s="31"/>
      <c r="C61" s="32"/>
      <c r="D61" s="53"/>
      <c r="E61" s="33"/>
      <c r="F61" s="33"/>
      <c r="G61" s="243"/>
      <c r="H61" s="25"/>
      <c r="I61" s="63"/>
    </row>
    <row r="62" spans="1:16" s="17" customFormat="1" ht="30" customHeight="1">
      <c r="A62" s="30"/>
      <c r="B62" s="31"/>
      <c r="C62" s="32"/>
      <c r="D62" s="53"/>
      <c r="E62" s="33"/>
      <c r="F62" s="33"/>
      <c r="G62" s="243"/>
      <c r="H62" s="25"/>
      <c r="I62" s="63"/>
    </row>
    <row r="63" spans="1:16" s="17" customFormat="1" ht="45.75" customHeight="1">
      <c r="A63" s="30"/>
      <c r="B63" s="31"/>
      <c r="C63" s="32"/>
      <c r="D63" s="53"/>
      <c r="E63" s="33"/>
      <c r="F63" s="33"/>
      <c r="G63" s="243"/>
      <c r="H63" s="25"/>
      <c r="I63" s="63"/>
    </row>
    <row r="64" spans="1:16" s="17" customFormat="1" ht="15" customHeight="1">
      <c r="A64" s="30"/>
      <c r="B64" s="31"/>
      <c r="C64" s="32"/>
      <c r="D64" s="53"/>
      <c r="E64" s="33"/>
      <c r="F64" s="38"/>
      <c r="G64" s="243"/>
      <c r="H64" s="25"/>
      <c r="I64" s="63"/>
    </row>
    <row r="65" spans="1:16" s="17" customFormat="1" ht="15" customHeight="1">
      <c r="A65" s="30"/>
      <c r="B65" s="31"/>
      <c r="C65" s="32"/>
      <c r="D65" s="53"/>
      <c r="E65" s="33"/>
      <c r="F65" s="38"/>
      <c r="G65" s="243"/>
      <c r="H65" s="25"/>
      <c r="I65" s="63"/>
    </row>
    <row r="66" spans="1:16" s="17" customFormat="1" ht="26.25" customHeight="1">
      <c r="A66" s="30"/>
      <c r="B66" s="31"/>
      <c r="C66" s="32"/>
      <c r="D66" s="53"/>
      <c r="E66" s="33"/>
      <c r="F66" s="33"/>
      <c r="G66" s="243"/>
      <c r="H66" s="25"/>
      <c r="I66" s="63"/>
    </row>
    <row r="67" spans="1:16" s="17" customFormat="1" ht="30.75" customHeight="1">
      <c r="A67" s="30"/>
      <c r="B67" s="31"/>
      <c r="C67" s="32"/>
      <c r="D67" s="53"/>
      <c r="E67" s="33"/>
      <c r="F67" s="33"/>
      <c r="G67" s="243"/>
      <c r="H67" s="25"/>
      <c r="I67" s="63"/>
    </row>
    <row r="68" spans="1:16" s="17" customFormat="1" ht="30" customHeight="1">
      <c r="A68" s="30"/>
      <c r="B68" s="31"/>
      <c r="C68" s="32"/>
      <c r="D68" s="53"/>
      <c r="E68" s="33"/>
      <c r="F68" s="33"/>
      <c r="G68" s="243"/>
      <c r="H68" s="25"/>
      <c r="I68" s="63"/>
    </row>
    <row r="69" spans="1:16" s="17" customFormat="1" ht="15" customHeight="1">
      <c r="A69" s="30"/>
      <c r="B69" s="31"/>
      <c r="C69" s="32"/>
      <c r="D69" s="53"/>
      <c r="E69" s="33"/>
      <c r="F69" s="33"/>
      <c r="G69" s="243"/>
      <c r="H69" s="25"/>
      <c r="I69" s="63"/>
    </row>
    <row r="70" spans="1:16" s="17" customFormat="1" ht="15" customHeight="1">
      <c r="A70" s="30"/>
      <c r="B70" s="31"/>
      <c r="C70" s="32"/>
      <c r="D70" s="53"/>
      <c r="E70" s="33"/>
      <c r="F70" s="33"/>
      <c r="G70" s="243"/>
      <c r="H70" s="25"/>
      <c r="I70" s="63"/>
    </row>
    <row r="71" spans="1:16" s="17" customFormat="1" ht="15" customHeight="1">
      <c r="A71" s="34"/>
      <c r="B71" s="35"/>
      <c r="C71" s="32"/>
      <c r="D71" s="53"/>
      <c r="E71" s="33"/>
      <c r="F71" s="37"/>
      <c r="G71" s="243"/>
      <c r="H71" s="25"/>
      <c r="I71" s="63"/>
    </row>
    <row r="72" spans="1:16" s="17" customFormat="1" ht="15" customHeight="1">
      <c r="A72" s="34"/>
      <c r="B72" s="31"/>
      <c r="C72" s="32"/>
      <c r="D72" s="53"/>
      <c r="E72" s="33"/>
      <c r="F72" s="33"/>
      <c r="G72" s="243"/>
      <c r="H72" s="25"/>
      <c r="I72" s="63"/>
    </row>
    <row r="73" spans="1:16" s="17" customFormat="1" ht="15" customHeight="1">
      <c r="A73" s="34"/>
      <c r="B73" s="35"/>
      <c r="C73" s="32"/>
      <c r="D73" s="53"/>
      <c r="E73" s="33"/>
      <c r="F73" s="33"/>
      <c r="G73" s="243"/>
      <c r="H73" s="25"/>
      <c r="I73" s="63"/>
    </row>
    <row r="74" spans="1:16" s="17" customFormat="1" ht="15" customHeight="1">
      <c r="A74" s="30"/>
      <c r="B74" s="31"/>
      <c r="C74" s="32"/>
      <c r="D74" s="53"/>
      <c r="E74" s="33"/>
      <c r="F74" s="33"/>
      <c r="G74" s="243"/>
      <c r="H74" s="25"/>
      <c r="I74" s="63"/>
    </row>
    <row r="75" spans="1:16" s="17" customFormat="1" ht="15" customHeight="1">
      <c r="A75" s="30"/>
      <c r="B75" s="31"/>
      <c r="C75" s="32"/>
      <c r="D75" s="53"/>
      <c r="E75" s="37"/>
      <c r="F75" s="33"/>
      <c r="G75" s="243"/>
      <c r="H75" s="25"/>
      <c r="I75" s="63"/>
      <c r="J75" s="50"/>
      <c r="K75" s="50"/>
      <c r="L75" s="50"/>
      <c r="M75" s="50"/>
      <c r="N75" s="50"/>
      <c r="O75" s="50"/>
      <c r="P75" s="50"/>
    </row>
    <row r="76" spans="1:16" s="17" customFormat="1" ht="15" customHeight="1">
      <c r="A76" s="30"/>
      <c r="B76" s="31"/>
      <c r="C76" s="32"/>
      <c r="D76" s="53"/>
      <c r="E76" s="33"/>
      <c r="F76" s="33"/>
      <c r="G76" s="243"/>
      <c r="H76" s="25"/>
      <c r="I76" s="63"/>
      <c r="J76" s="50"/>
      <c r="K76" s="50"/>
      <c r="L76" s="50"/>
      <c r="M76" s="50"/>
      <c r="N76" s="50"/>
      <c r="O76" s="50"/>
      <c r="P76" s="50"/>
    </row>
    <row r="77" spans="1:16" s="17" customFormat="1" ht="15" customHeight="1">
      <c r="A77" s="30"/>
      <c r="B77" s="31"/>
      <c r="C77" s="32"/>
      <c r="D77" s="53"/>
      <c r="E77" s="33"/>
      <c r="F77" s="33"/>
      <c r="G77" s="243"/>
      <c r="H77" s="25"/>
      <c r="I77" s="63"/>
      <c r="J77" s="50"/>
      <c r="K77" s="50"/>
      <c r="L77" s="50"/>
      <c r="M77" s="50"/>
      <c r="N77" s="50"/>
      <c r="O77" s="50"/>
      <c r="P77" s="50"/>
    </row>
    <row r="78" spans="1:16" s="17" customFormat="1" ht="15" customHeight="1">
      <c r="A78" s="30"/>
      <c r="B78" s="31"/>
      <c r="C78" s="32"/>
      <c r="D78" s="53"/>
      <c r="E78" s="33"/>
      <c r="F78" s="33"/>
      <c r="G78" s="243"/>
      <c r="H78" s="25"/>
      <c r="I78" s="63"/>
      <c r="J78" s="50"/>
      <c r="K78" s="50"/>
      <c r="L78" s="50"/>
      <c r="M78" s="50"/>
      <c r="N78" s="50"/>
      <c r="O78" s="50"/>
      <c r="P78" s="50"/>
    </row>
    <row r="79" spans="1:16" s="17" customFormat="1" ht="29.25" customHeight="1">
      <c r="A79" s="30"/>
      <c r="B79" s="31"/>
      <c r="C79" s="32"/>
      <c r="D79" s="53"/>
      <c r="E79" s="41"/>
      <c r="F79" s="33"/>
      <c r="G79" s="243"/>
      <c r="H79" s="25"/>
      <c r="I79" s="63"/>
    </row>
    <row r="80" spans="1:16" s="17" customFormat="1" ht="29.25" customHeight="1">
      <c r="A80" s="30"/>
      <c r="B80" s="31"/>
      <c r="C80" s="32"/>
      <c r="D80" s="53"/>
      <c r="E80" s="33"/>
      <c r="F80" s="33"/>
      <c r="G80" s="243"/>
      <c r="H80" s="25"/>
      <c r="I80" s="63"/>
    </row>
    <row r="81" spans="1:9" s="17" customFormat="1" ht="17.25" customHeight="1">
      <c r="A81" s="30"/>
      <c r="B81" s="31"/>
      <c r="C81" s="32"/>
      <c r="D81" s="53"/>
      <c r="E81" s="33"/>
      <c r="F81" s="33"/>
      <c r="G81" s="243"/>
      <c r="H81" s="25"/>
      <c r="I81" s="63"/>
    </row>
    <row r="82" spans="1:9" s="17" customFormat="1" ht="15" customHeight="1">
      <c r="A82" s="39"/>
      <c r="B82" s="25"/>
      <c r="C82" s="32"/>
      <c r="D82" s="53"/>
      <c r="E82" s="41"/>
      <c r="F82" s="33"/>
      <c r="G82" s="243"/>
      <c r="H82" s="25"/>
      <c r="I82" s="63"/>
    </row>
    <row r="83" spans="1:9" s="17" customFormat="1" ht="15" customHeight="1">
      <c r="A83" s="34"/>
      <c r="B83" s="35"/>
      <c r="C83" s="32"/>
      <c r="D83" s="53"/>
      <c r="E83" s="33"/>
      <c r="F83" s="37"/>
      <c r="G83" s="243"/>
      <c r="H83" s="25"/>
      <c r="I83" s="63"/>
    </row>
    <row r="84" spans="1:9" s="17" customFormat="1" ht="27" customHeight="1">
      <c r="A84" s="34"/>
      <c r="B84" s="31"/>
      <c r="C84" s="32"/>
      <c r="D84" s="53"/>
      <c r="E84" s="33"/>
      <c r="F84" s="33"/>
      <c r="G84" s="243"/>
      <c r="H84" s="25"/>
      <c r="I84" s="63"/>
    </row>
    <row r="85" spans="1:9" s="17" customFormat="1" ht="15" customHeight="1">
      <c r="A85" s="34"/>
      <c r="B85" s="35"/>
      <c r="C85" s="32"/>
      <c r="D85" s="53"/>
      <c r="E85" s="33"/>
      <c r="F85" s="33"/>
      <c r="G85" s="243"/>
      <c r="H85" s="25"/>
      <c r="I85" s="63"/>
    </row>
    <row r="86" spans="1:9" s="17" customFormat="1" ht="15" customHeight="1">
      <c r="A86" s="30"/>
      <c r="B86" s="31"/>
      <c r="C86" s="32"/>
      <c r="D86" s="53"/>
      <c r="E86" s="33"/>
      <c r="F86" s="33"/>
      <c r="G86" s="243"/>
      <c r="H86" s="25"/>
      <c r="I86" s="63"/>
    </row>
    <row r="87" spans="1:9" s="17" customFormat="1" ht="15" customHeight="1">
      <c r="A87" s="30"/>
      <c r="B87" s="31"/>
      <c r="C87" s="32"/>
      <c r="D87" s="53"/>
      <c r="E87" s="33"/>
      <c r="F87" s="33"/>
      <c r="G87" s="243"/>
      <c r="H87" s="25"/>
      <c r="I87" s="63"/>
    </row>
    <row r="88" spans="1:9" s="17" customFormat="1" ht="30.75" customHeight="1">
      <c r="A88" s="30"/>
      <c r="B88" s="31"/>
      <c r="C88" s="32"/>
      <c r="D88" s="53"/>
      <c r="E88" s="33"/>
      <c r="F88" s="33"/>
      <c r="G88" s="243"/>
      <c r="H88" s="25"/>
      <c r="I88" s="63"/>
    </row>
    <row r="89" spans="1:9" s="17" customFormat="1" ht="30" customHeight="1">
      <c r="A89" s="30"/>
      <c r="B89" s="31"/>
      <c r="C89" s="32"/>
      <c r="D89" s="53"/>
      <c r="E89" s="33"/>
      <c r="F89" s="33"/>
      <c r="G89" s="243"/>
      <c r="H89" s="25"/>
      <c r="I89" s="63"/>
    </row>
    <row r="90" spans="1:9" s="17" customFormat="1" ht="30" customHeight="1">
      <c r="A90" s="30"/>
      <c r="B90" s="31"/>
      <c r="C90" s="32"/>
      <c r="D90" s="53"/>
      <c r="E90" s="33"/>
      <c r="F90" s="33"/>
      <c r="G90" s="243"/>
      <c r="H90" s="25"/>
      <c r="I90" s="63"/>
    </row>
    <row r="91" spans="1:9" s="17" customFormat="1">
      <c r="A91" s="30"/>
      <c r="B91" s="31"/>
      <c r="C91" s="32"/>
      <c r="D91" s="53"/>
      <c r="E91" s="33"/>
      <c r="F91" s="33"/>
      <c r="G91" s="243"/>
      <c r="H91" s="25"/>
      <c r="I91" s="63"/>
    </row>
    <row r="92" spans="1:9" s="17" customFormat="1">
      <c r="A92" s="30"/>
      <c r="B92" s="31"/>
      <c r="C92" s="32"/>
      <c r="D92" s="53"/>
      <c r="E92" s="33"/>
      <c r="F92" s="33"/>
      <c r="G92" s="243"/>
      <c r="H92" s="25"/>
      <c r="I92" s="63"/>
    </row>
    <row r="93" spans="1:9" s="17" customFormat="1">
      <c r="A93" s="30"/>
      <c r="B93" s="31"/>
      <c r="C93" s="32"/>
      <c r="D93" s="53"/>
      <c r="E93" s="33"/>
      <c r="F93" s="33"/>
      <c r="G93" s="243"/>
      <c r="H93" s="25"/>
      <c r="I93" s="63"/>
    </row>
    <row r="94" spans="1:9" s="17" customFormat="1" ht="45" customHeight="1">
      <c r="A94" s="30"/>
      <c r="B94" s="31"/>
      <c r="C94" s="32"/>
      <c r="D94" s="53"/>
      <c r="E94" s="33"/>
      <c r="F94" s="33"/>
      <c r="G94" s="243"/>
      <c r="H94" s="25"/>
      <c r="I94" s="63"/>
    </row>
    <row r="95" spans="1:9" s="17" customFormat="1" ht="15" customHeight="1">
      <c r="A95" s="30"/>
      <c r="B95" s="31"/>
      <c r="C95" s="32"/>
      <c r="D95" s="53"/>
      <c r="E95" s="33"/>
      <c r="F95" s="33"/>
      <c r="G95" s="243"/>
      <c r="H95" s="25"/>
      <c r="I95" s="63"/>
    </row>
    <row r="96" spans="1:9" s="17" customFormat="1" ht="30" customHeight="1">
      <c r="A96" s="30"/>
      <c r="B96" s="31"/>
      <c r="C96" s="32"/>
      <c r="D96" s="53"/>
      <c r="E96" s="33"/>
      <c r="F96" s="33"/>
      <c r="G96" s="243"/>
      <c r="H96" s="25"/>
      <c r="I96" s="63"/>
    </row>
    <row r="97" spans="1:9" s="17" customFormat="1">
      <c r="A97" s="30"/>
      <c r="B97" s="31"/>
      <c r="C97" s="32"/>
      <c r="D97" s="53"/>
      <c r="E97" s="33"/>
      <c r="F97" s="33"/>
      <c r="G97" s="243"/>
      <c r="H97" s="25"/>
      <c r="I97" s="63"/>
    </row>
    <row r="98" spans="1:9" s="17" customFormat="1">
      <c r="A98" s="30"/>
      <c r="B98" s="31"/>
      <c r="C98" s="32"/>
      <c r="D98" s="53"/>
      <c r="E98" s="33"/>
      <c r="F98" s="33"/>
      <c r="G98" s="243"/>
      <c r="H98" s="25"/>
      <c r="I98" s="63"/>
    </row>
    <row r="99" spans="1:9" s="17" customFormat="1">
      <c r="A99" s="30"/>
      <c r="B99" s="31"/>
      <c r="C99" s="32"/>
      <c r="D99" s="53"/>
      <c r="E99" s="33"/>
      <c r="F99" s="33"/>
      <c r="G99" s="243"/>
      <c r="H99" s="25"/>
      <c r="I99" s="63"/>
    </row>
    <row r="100" spans="1:9" s="17" customFormat="1">
      <c r="A100" s="30"/>
      <c r="B100" s="42"/>
      <c r="C100" s="43"/>
      <c r="D100" s="53"/>
      <c r="E100" s="38"/>
      <c r="F100" s="33"/>
      <c r="G100" s="243"/>
      <c r="H100" s="25"/>
      <c r="I100" s="63"/>
    </row>
    <row r="101" spans="1:9" s="17" customFormat="1">
      <c r="A101" s="30"/>
      <c r="B101" s="42"/>
      <c r="C101" s="32"/>
      <c r="D101" s="53"/>
      <c r="E101" s="33"/>
      <c r="F101" s="33"/>
      <c r="G101" s="243"/>
      <c r="H101" s="25"/>
      <c r="I101" s="63"/>
    </row>
    <row r="102" spans="1:9" s="17" customFormat="1">
      <c r="A102" s="30"/>
      <c r="B102" s="31"/>
      <c r="C102" s="32"/>
      <c r="D102" s="53"/>
      <c r="E102" s="33"/>
      <c r="F102" s="33"/>
      <c r="G102" s="243"/>
      <c r="H102" s="25"/>
      <c r="I102" s="63"/>
    </row>
    <row r="103" spans="1:9" s="17" customFormat="1">
      <c r="A103" s="30"/>
      <c r="B103" s="415"/>
      <c r="C103" s="416"/>
      <c r="D103" s="54"/>
      <c r="E103" s="417"/>
      <c r="F103" s="33"/>
      <c r="G103" s="243"/>
      <c r="H103" s="25"/>
      <c r="I103" s="63"/>
    </row>
    <row r="104" spans="1:9" s="17" customFormat="1">
      <c r="A104" s="30"/>
      <c r="B104" s="42"/>
      <c r="C104" s="43"/>
      <c r="D104" s="53"/>
      <c r="E104" s="38"/>
      <c r="F104" s="33"/>
      <c r="G104" s="243"/>
      <c r="H104" s="25"/>
      <c r="I104" s="63"/>
    </row>
    <row r="105" spans="1:9" s="17" customFormat="1">
      <c r="A105" s="30"/>
      <c r="B105" s="31"/>
      <c r="C105" s="32"/>
      <c r="D105" s="53"/>
      <c r="E105" s="33"/>
      <c r="F105" s="33"/>
      <c r="G105" s="243"/>
      <c r="H105" s="25"/>
      <c r="I105" s="63"/>
    </row>
    <row r="106" spans="1:9" s="17" customFormat="1">
      <c r="A106" s="30"/>
      <c r="B106" s="31"/>
      <c r="C106" s="32"/>
      <c r="D106" s="53"/>
      <c r="E106" s="33"/>
      <c r="F106" s="33"/>
      <c r="G106" s="243"/>
      <c r="H106" s="25"/>
      <c r="I106" s="63"/>
    </row>
    <row r="107" spans="1:9" s="17" customFormat="1">
      <c r="A107" s="30"/>
      <c r="B107" s="31"/>
      <c r="C107" s="32"/>
      <c r="D107" s="53"/>
      <c r="E107" s="33"/>
      <c r="F107" s="33"/>
      <c r="G107" s="243"/>
      <c r="H107" s="25"/>
      <c r="I107" s="63"/>
    </row>
    <row r="108" spans="1:9" s="17" customFormat="1">
      <c r="A108" s="30"/>
      <c r="B108" s="35"/>
      <c r="C108" s="36"/>
      <c r="D108" s="53"/>
      <c r="E108" s="37"/>
      <c r="F108" s="37"/>
      <c r="G108" s="243"/>
      <c r="H108" s="25"/>
      <c r="I108" s="63"/>
    </row>
    <row r="109" spans="1:9" s="17" customFormat="1">
      <c r="A109" s="34"/>
      <c r="B109" s="35"/>
      <c r="C109" s="36"/>
      <c r="D109" s="53"/>
      <c r="E109" s="37"/>
      <c r="F109" s="33"/>
      <c r="G109" s="243"/>
      <c r="H109" s="25"/>
      <c r="I109" s="63"/>
    </row>
    <row r="110" spans="1:9" s="17" customFormat="1">
      <c r="A110" s="34"/>
      <c r="B110" s="35"/>
      <c r="C110" s="36"/>
      <c r="D110" s="53"/>
      <c r="E110" s="37"/>
      <c r="F110" s="33"/>
      <c r="G110" s="243"/>
      <c r="H110" s="25"/>
      <c r="I110" s="63"/>
    </row>
    <row r="111" spans="1:9" s="17" customFormat="1">
      <c r="A111" s="30"/>
      <c r="B111" s="31"/>
      <c r="C111" s="36"/>
      <c r="D111" s="53"/>
      <c r="E111" s="37"/>
      <c r="F111" s="37"/>
      <c r="G111" s="243"/>
      <c r="H111" s="25"/>
      <c r="I111" s="63"/>
    </row>
    <row r="112" spans="1:9" s="17" customFormat="1">
      <c r="A112" s="30"/>
      <c r="B112" s="31"/>
      <c r="C112" s="32"/>
      <c r="D112" s="53"/>
      <c r="E112" s="33"/>
      <c r="F112" s="33"/>
      <c r="G112" s="243"/>
      <c r="H112" s="25"/>
      <c r="I112" s="63"/>
    </row>
    <row r="113" spans="1:10" s="17" customFormat="1">
      <c r="A113" s="30"/>
      <c r="B113" s="31"/>
      <c r="C113" s="32"/>
      <c r="D113" s="53"/>
      <c r="E113" s="33"/>
      <c r="F113" s="33"/>
      <c r="G113" s="243"/>
      <c r="H113" s="25"/>
      <c r="I113" s="63"/>
    </row>
    <row r="114" spans="1:10" s="17" customFormat="1">
      <c r="A114" s="30"/>
      <c r="B114" s="31"/>
      <c r="C114" s="32"/>
      <c r="D114" s="53"/>
      <c r="E114" s="33"/>
      <c r="F114" s="33"/>
      <c r="G114" s="243"/>
      <c r="H114" s="25"/>
      <c r="I114" s="63"/>
    </row>
    <row r="115" spans="1:10" s="17" customFormat="1" ht="15" customHeight="1">
      <c r="A115" s="30"/>
      <c r="B115" s="31"/>
      <c r="C115" s="32"/>
      <c r="D115" s="53"/>
      <c r="E115" s="33"/>
      <c r="F115" s="33"/>
      <c r="G115" s="243"/>
      <c r="H115" s="25"/>
      <c r="I115" s="63"/>
    </row>
    <row r="116" spans="1:10" s="17" customFormat="1" ht="15" customHeight="1">
      <c r="A116" s="30"/>
      <c r="B116" s="31"/>
      <c r="C116" s="32"/>
      <c r="D116" s="53"/>
      <c r="E116" s="33"/>
      <c r="F116" s="33"/>
      <c r="G116" s="241"/>
      <c r="H116" s="25"/>
      <c r="I116" s="63"/>
    </row>
    <row r="117" spans="1:10" s="17" customFormat="1" ht="15" customHeight="1">
      <c r="A117" s="30"/>
      <c r="B117" s="31"/>
      <c r="C117" s="32"/>
      <c r="D117" s="53"/>
      <c r="E117" s="33"/>
      <c r="F117" s="33"/>
      <c r="G117" s="241"/>
      <c r="H117" s="25"/>
      <c r="I117" s="63"/>
    </row>
    <row r="118" spans="1:10" s="17" customFormat="1" ht="15" customHeight="1">
      <c r="A118" s="30"/>
      <c r="B118" s="31"/>
      <c r="C118" s="32"/>
      <c r="D118" s="53"/>
      <c r="E118" s="33"/>
      <c r="F118" s="33"/>
      <c r="G118" s="241"/>
      <c r="H118" s="25"/>
      <c r="I118" s="62"/>
      <c r="J118" s="25"/>
    </row>
    <row r="119" spans="1:10" s="17" customFormat="1" ht="15" customHeight="1">
      <c r="A119" s="30"/>
      <c r="B119" s="31"/>
      <c r="C119" s="32"/>
      <c r="D119" s="53"/>
      <c r="E119" s="33"/>
      <c r="F119" s="33"/>
      <c r="G119" s="241"/>
      <c r="H119" s="25"/>
      <c r="I119" s="62"/>
      <c r="J119" s="25"/>
    </row>
    <row r="120" spans="1:10" s="18" customFormat="1" ht="15" customHeight="1">
      <c r="A120" s="30"/>
      <c r="B120" s="35"/>
      <c r="C120" s="32"/>
      <c r="D120" s="53"/>
      <c r="E120" s="33"/>
      <c r="F120" s="37"/>
      <c r="G120" s="243"/>
      <c r="H120" s="25"/>
      <c r="I120" s="62"/>
      <c r="J120" s="25"/>
    </row>
    <row r="121" spans="1:10" s="18" customFormat="1">
      <c r="A121" s="34"/>
      <c r="B121" s="35"/>
      <c r="C121" s="36"/>
      <c r="D121" s="53"/>
      <c r="E121" s="37"/>
      <c r="F121" s="33"/>
      <c r="G121" s="243"/>
      <c r="H121" s="25"/>
      <c r="I121" s="62"/>
      <c r="J121" s="25"/>
    </row>
    <row r="122" spans="1:10" s="18" customFormat="1" ht="15" customHeight="1">
      <c r="A122" s="34"/>
      <c r="B122" s="35"/>
      <c r="C122" s="36"/>
      <c r="D122" s="53"/>
      <c r="E122" s="37"/>
      <c r="F122" s="33"/>
      <c r="G122" s="243"/>
      <c r="H122" s="25"/>
      <c r="I122" s="63"/>
      <c r="J122" s="17"/>
    </row>
    <row r="123" spans="1:10" s="17" customFormat="1">
      <c r="A123" s="30"/>
      <c r="B123" s="31"/>
      <c r="C123" s="32"/>
      <c r="D123" s="53"/>
      <c r="E123" s="33"/>
      <c r="F123" s="33"/>
      <c r="G123" s="241"/>
      <c r="H123" s="25"/>
      <c r="I123" s="63"/>
    </row>
    <row r="124" spans="1:10" s="17" customFormat="1">
      <c r="A124" s="30"/>
      <c r="B124" s="31"/>
      <c r="C124" s="32"/>
      <c r="D124" s="53"/>
      <c r="E124" s="33"/>
      <c r="F124" s="33"/>
      <c r="G124" s="241"/>
      <c r="H124" s="25"/>
      <c r="I124" s="63"/>
    </row>
    <row r="125" spans="1:10" s="17" customFormat="1">
      <c r="A125" s="30"/>
      <c r="B125" s="31"/>
      <c r="C125" s="32"/>
      <c r="D125" s="53"/>
      <c r="E125" s="33"/>
      <c r="F125" s="33"/>
      <c r="G125" s="241"/>
      <c r="H125" s="25"/>
      <c r="I125" s="62"/>
      <c r="J125" s="25"/>
    </row>
    <row r="126" spans="1:10" s="18" customFormat="1">
      <c r="A126" s="30"/>
      <c r="B126" s="35"/>
      <c r="C126" s="36"/>
      <c r="D126" s="53"/>
      <c r="E126" s="37"/>
      <c r="F126" s="37"/>
      <c r="G126" s="241"/>
      <c r="H126" s="25"/>
      <c r="I126" s="62"/>
      <c r="J126" s="25"/>
    </row>
    <row r="127" spans="1:10" s="18" customFormat="1">
      <c r="A127" s="34"/>
      <c r="B127" s="35"/>
      <c r="C127" s="36"/>
      <c r="D127" s="53"/>
      <c r="E127" s="37"/>
      <c r="F127" s="33"/>
      <c r="G127" s="241"/>
      <c r="H127" s="25"/>
      <c r="I127" s="62"/>
      <c r="J127" s="25"/>
    </row>
    <row r="128" spans="1:10" s="18" customFormat="1">
      <c r="A128" s="34"/>
      <c r="B128" s="35"/>
      <c r="C128" s="36"/>
      <c r="D128" s="53"/>
      <c r="E128" s="37"/>
      <c r="F128" s="33"/>
      <c r="G128" s="243"/>
      <c r="H128" s="25"/>
      <c r="I128" s="62"/>
      <c r="J128" s="25"/>
    </row>
    <row r="129" spans="1:10" s="18" customFormat="1">
      <c r="A129" s="30"/>
      <c r="B129" s="31"/>
      <c r="C129" s="32"/>
      <c r="D129" s="53"/>
      <c r="E129" s="33"/>
      <c r="F129" s="33"/>
      <c r="G129" s="243"/>
      <c r="H129" s="25"/>
      <c r="I129" s="62"/>
      <c r="J129" s="25"/>
    </row>
    <row r="130" spans="1:10" s="18" customFormat="1">
      <c r="A130" s="30"/>
      <c r="B130" s="31"/>
      <c r="C130" s="32"/>
      <c r="D130" s="53"/>
      <c r="E130" s="33"/>
      <c r="F130" s="33"/>
      <c r="G130" s="243"/>
      <c r="H130" s="25"/>
      <c r="I130" s="63"/>
      <c r="J130" s="17"/>
    </row>
    <row r="131" spans="1:10" s="17" customFormat="1">
      <c r="A131" s="30"/>
      <c r="B131" s="31"/>
      <c r="C131" s="32"/>
      <c r="D131" s="53"/>
      <c r="E131" s="33"/>
      <c r="F131" s="33"/>
      <c r="G131" s="243"/>
      <c r="H131" s="25"/>
      <c r="I131" s="63"/>
    </row>
    <row r="132" spans="1:10" s="17" customFormat="1">
      <c r="A132" s="30"/>
      <c r="B132" s="31"/>
      <c r="C132" s="32"/>
      <c r="D132" s="53"/>
      <c r="E132" s="33"/>
      <c r="F132" s="33"/>
      <c r="G132" s="241"/>
      <c r="H132" s="25"/>
      <c r="I132" s="63"/>
    </row>
    <row r="133" spans="1:10" s="17" customFormat="1">
      <c r="A133" s="30"/>
      <c r="B133" s="44"/>
      <c r="C133" s="32"/>
      <c r="D133" s="53"/>
      <c r="E133" s="33"/>
      <c r="F133" s="33"/>
      <c r="G133" s="241"/>
      <c r="H133" s="25"/>
      <c r="I133" s="63"/>
    </row>
    <row r="134" spans="1:10" s="17" customFormat="1">
      <c r="A134" s="30"/>
      <c r="B134" s="35"/>
      <c r="C134" s="36"/>
      <c r="D134" s="53"/>
      <c r="E134" s="37"/>
      <c r="F134" s="37"/>
      <c r="G134" s="241"/>
      <c r="H134" s="25"/>
      <c r="I134" s="62"/>
      <c r="J134" s="25"/>
    </row>
    <row r="135" spans="1:10" s="18" customFormat="1">
      <c r="A135" s="34"/>
      <c r="B135" s="35"/>
      <c r="C135" s="36"/>
      <c r="D135" s="53"/>
      <c r="E135" s="37"/>
      <c r="F135" s="33"/>
      <c r="G135" s="241"/>
      <c r="H135" s="25"/>
      <c r="I135" s="62"/>
      <c r="J135" s="25"/>
    </row>
    <row r="136" spans="1:10" s="18" customFormat="1">
      <c r="A136" s="34"/>
      <c r="B136" s="35"/>
      <c r="C136" s="36"/>
      <c r="D136" s="53"/>
      <c r="E136" s="37"/>
      <c r="F136" s="33"/>
      <c r="G136" s="241"/>
      <c r="H136" s="25"/>
      <c r="I136" s="62"/>
      <c r="J136" s="25"/>
    </row>
    <row r="137" spans="1:10" s="18" customFormat="1">
      <c r="A137" s="30"/>
      <c r="B137" s="31"/>
      <c r="C137" s="32"/>
      <c r="D137" s="53"/>
      <c r="E137" s="33"/>
      <c r="F137" s="33"/>
      <c r="G137" s="241"/>
      <c r="H137" s="25"/>
      <c r="I137" s="62"/>
      <c r="J137" s="25"/>
    </row>
    <row r="138" spans="1:10" s="18" customFormat="1">
      <c r="A138" s="30"/>
      <c r="B138" s="31"/>
      <c r="C138" s="32"/>
      <c r="D138" s="53"/>
      <c r="E138" s="33"/>
      <c r="F138" s="33"/>
      <c r="G138" s="241"/>
      <c r="H138" s="25"/>
      <c r="I138" s="62"/>
      <c r="J138" s="25"/>
    </row>
    <row r="139" spans="1:10" s="18" customFormat="1">
      <c r="A139" s="30"/>
      <c r="B139" s="31"/>
      <c r="C139" s="32"/>
      <c r="D139" s="53"/>
      <c r="E139" s="33"/>
      <c r="F139" s="33"/>
      <c r="G139" s="241"/>
      <c r="H139" s="25"/>
      <c r="I139" s="62"/>
      <c r="J139" s="25"/>
    </row>
    <row r="140" spans="1:10" s="18" customFormat="1">
      <c r="A140" s="30"/>
      <c r="B140" s="31"/>
      <c r="C140" s="32"/>
      <c r="D140" s="53"/>
      <c r="E140" s="33"/>
      <c r="F140" s="33"/>
      <c r="G140" s="241"/>
      <c r="H140" s="25"/>
      <c r="I140" s="62"/>
      <c r="J140" s="25"/>
    </row>
    <row r="141" spans="1:10" s="18" customFormat="1">
      <c r="A141" s="30"/>
      <c r="B141" s="31"/>
      <c r="C141" s="32"/>
      <c r="D141" s="53"/>
      <c r="E141" s="33"/>
      <c r="F141" s="33"/>
      <c r="G141" s="241"/>
      <c r="H141" s="25"/>
      <c r="I141" s="62"/>
      <c r="J141" s="25"/>
    </row>
    <row r="142" spans="1:10" s="18" customFormat="1">
      <c r="A142" s="30"/>
      <c r="B142" s="31"/>
      <c r="C142" s="32"/>
      <c r="D142" s="53"/>
      <c r="E142" s="33"/>
      <c r="F142" s="33"/>
      <c r="G142" s="241"/>
      <c r="H142" s="25"/>
      <c r="I142" s="62"/>
      <c r="J142" s="25"/>
    </row>
    <row r="143" spans="1:10" s="18" customFormat="1">
      <c r="A143" s="30"/>
      <c r="B143" s="31"/>
      <c r="C143" s="32"/>
      <c r="D143" s="53"/>
      <c r="E143" s="33"/>
      <c r="F143" s="33"/>
      <c r="G143" s="241"/>
      <c r="H143" s="25"/>
      <c r="I143" s="62"/>
      <c r="J143" s="25"/>
    </row>
    <row r="144" spans="1:10" s="18" customFormat="1">
      <c r="A144" s="30"/>
      <c r="B144" s="31"/>
      <c r="C144" s="32"/>
      <c r="D144" s="53"/>
      <c r="E144" s="33"/>
      <c r="F144" s="33"/>
      <c r="G144" s="241"/>
      <c r="H144" s="25"/>
      <c r="I144" s="62"/>
      <c r="J144" s="25"/>
    </row>
    <row r="145" spans="1:10" s="18" customFormat="1">
      <c r="A145" s="30"/>
      <c r="B145" s="31"/>
      <c r="C145" s="32"/>
      <c r="D145" s="53"/>
      <c r="E145" s="33"/>
      <c r="F145" s="33"/>
      <c r="G145" s="241"/>
      <c r="H145" s="25"/>
      <c r="I145" s="62"/>
      <c r="J145" s="25"/>
    </row>
    <row r="146" spans="1:10" s="18" customFormat="1">
      <c r="A146" s="30"/>
      <c r="B146" s="31"/>
      <c r="C146" s="32"/>
      <c r="D146" s="53"/>
      <c r="E146" s="33"/>
      <c r="F146" s="33"/>
      <c r="G146" s="241"/>
      <c r="H146" s="25"/>
      <c r="I146" s="62"/>
      <c r="J146" s="25"/>
    </row>
    <row r="147" spans="1:10" s="18" customFormat="1">
      <c r="A147" s="30"/>
      <c r="B147" s="31"/>
      <c r="C147" s="32"/>
      <c r="D147" s="53"/>
      <c r="E147" s="33"/>
      <c r="F147" s="33"/>
      <c r="G147" s="241"/>
      <c r="H147" s="25"/>
      <c r="I147" s="62"/>
      <c r="J147" s="25"/>
    </row>
    <row r="148" spans="1:10" s="18" customFormat="1">
      <c r="A148" s="30"/>
      <c r="B148" s="31"/>
      <c r="C148" s="32"/>
      <c r="D148" s="53"/>
      <c r="E148" s="33"/>
      <c r="F148" s="33"/>
      <c r="G148" s="241"/>
      <c r="H148" s="25"/>
      <c r="I148" s="62"/>
      <c r="J148" s="25"/>
    </row>
    <row r="149" spans="1:10" s="18" customFormat="1">
      <c r="A149" s="30"/>
      <c r="B149" s="45"/>
      <c r="C149" s="40"/>
      <c r="D149" s="53"/>
      <c r="E149" s="46"/>
      <c r="F149" s="41"/>
      <c r="G149" s="241"/>
      <c r="H149" s="25"/>
      <c r="I149" s="62"/>
      <c r="J149" s="25"/>
    </row>
    <row r="150" spans="1:10" s="18" customFormat="1">
      <c r="A150" s="30"/>
      <c r="B150" s="45"/>
      <c r="C150" s="40"/>
      <c r="D150" s="53"/>
      <c r="E150" s="46"/>
      <c r="F150" s="41"/>
      <c r="G150" s="241"/>
      <c r="H150" s="25"/>
      <c r="I150" s="62"/>
      <c r="J150" s="25"/>
    </row>
    <row r="151" spans="1:10" s="18" customFormat="1">
      <c r="A151" s="30"/>
      <c r="B151" s="31"/>
      <c r="C151" s="32"/>
      <c r="D151" s="53"/>
      <c r="E151" s="33"/>
      <c r="F151" s="33"/>
      <c r="G151" s="241"/>
      <c r="H151" s="25"/>
      <c r="I151" s="62"/>
      <c r="J151" s="25"/>
    </row>
    <row r="152" spans="1:10" s="18" customFormat="1">
      <c r="A152" s="30"/>
      <c r="B152" s="31"/>
      <c r="C152" s="32"/>
      <c r="D152" s="53"/>
      <c r="E152" s="33"/>
      <c r="F152" s="33"/>
      <c r="G152" s="243"/>
      <c r="H152" s="25"/>
      <c r="I152" s="62"/>
      <c r="J152" s="25"/>
    </row>
    <row r="153" spans="1:10" s="18" customFormat="1">
      <c r="A153" s="30"/>
      <c r="B153" s="35"/>
      <c r="C153" s="36"/>
      <c r="D153" s="53"/>
      <c r="E153" s="37"/>
      <c r="F153" s="37"/>
      <c r="G153" s="243"/>
      <c r="H153" s="25"/>
      <c r="I153" s="62"/>
      <c r="J153" s="25"/>
    </row>
    <row r="154" spans="1:10" s="18" customFormat="1">
      <c r="A154" s="34"/>
      <c r="B154" s="35"/>
      <c r="C154" s="36"/>
      <c r="D154" s="53"/>
      <c r="E154" s="37"/>
      <c r="F154" s="33"/>
      <c r="G154" s="243"/>
      <c r="H154" s="25"/>
      <c r="I154" s="63"/>
      <c r="J154" s="17"/>
    </row>
    <row r="155" spans="1:10" s="17" customFormat="1">
      <c r="A155" s="34"/>
      <c r="B155" s="35"/>
      <c r="C155" s="36"/>
      <c r="D155" s="53"/>
      <c r="E155" s="37"/>
      <c r="F155" s="33"/>
      <c r="G155" s="241"/>
      <c r="H155" s="25"/>
      <c r="I155" s="63"/>
    </row>
    <row r="156" spans="1:10" s="17" customFormat="1">
      <c r="A156" s="30"/>
      <c r="B156" s="31"/>
      <c r="C156" s="32"/>
      <c r="D156" s="53"/>
      <c r="E156" s="33"/>
      <c r="F156" s="33"/>
      <c r="G156" s="241"/>
      <c r="H156" s="25"/>
      <c r="I156" s="63"/>
    </row>
    <row r="157" spans="1:10" s="17" customFormat="1">
      <c r="A157" s="30"/>
      <c r="B157" s="35"/>
      <c r="C157" s="36"/>
      <c r="D157" s="53"/>
      <c r="E157" s="37"/>
      <c r="F157" s="37"/>
      <c r="G157" s="241"/>
      <c r="H157" s="25"/>
      <c r="I157" s="62"/>
      <c r="J157" s="25"/>
    </row>
    <row r="158" spans="1:10" s="18" customFormat="1">
      <c r="A158" s="30"/>
      <c r="B158" s="31"/>
      <c r="C158" s="32"/>
      <c r="D158" s="53"/>
      <c r="E158" s="33"/>
      <c r="F158" s="33"/>
      <c r="G158" s="243"/>
      <c r="H158" s="25"/>
      <c r="I158" s="62"/>
      <c r="J158" s="25"/>
    </row>
    <row r="159" spans="1:10" s="18" customFormat="1">
      <c r="A159" s="30"/>
      <c r="B159" s="31"/>
      <c r="C159" s="32"/>
      <c r="D159" s="53"/>
      <c r="E159" s="33"/>
      <c r="F159" s="33"/>
      <c r="G159" s="243"/>
      <c r="H159" s="25"/>
      <c r="I159" s="62"/>
      <c r="J159" s="25"/>
    </row>
    <row r="160" spans="1:10" s="18" customFormat="1">
      <c r="A160" s="30"/>
      <c r="B160" s="31"/>
      <c r="C160" s="32"/>
      <c r="D160" s="53"/>
      <c r="E160" s="33"/>
      <c r="F160" s="33"/>
      <c r="G160" s="243"/>
      <c r="H160" s="25"/>
      <c r="I160" s="63"/>
      <c r="J160" s="17"/>
    </row>
    <row r="161" spans="1:10" s="17" customFormat="1">
      <c r="A161" s="30"/>
      <c r="B161" s="35"/>
      <c r="C161" s="36"/>
      <c r="D161" s="53"/>
      <c r="E161" s="37"/>
      <c r="F161" s="37"/>
      <c r="G161" s="243"/>
      <c r="H161" s="25"/>
      <c r="I161" s="63"/>
    </row>
    <row r="162" spans="1:10" s="17" customFormat="1">
      <c r="A162" s="34"/>
      <c r="B162" s="35"/>
      <c r="C162" s="36"/>
      <c r="D162" s="53"/>
      <c r="E162" s="37"/>
      <c r="F162" s="37"/>
      <c r="G162" s="243"/>
      <c r="H162" s="25"/>
      <c r="I162" s="63"/>
    </row>
    <row r="163" spans="1:10" s="17" customFormat="1">
      <c r="A163" s="34"/>
      <c r="B163" s="35"/>
      <c r="C163" s="36"/>
      <c r="D163" s="53"/>
      <c r="E163" s="37"/>
      <c r="F163" s="37"/>
      <c r="G163" s="243"/>
      <c r="H163" s="25"/>
      <c r="I163" s="63"/>
    </row>
    <row r="164" spans="1:10" s="17" customFormat="1">
      <c r="A164"/>
      <c r="B164"/>
      <c r="C164"/>
      <c r="D164" s="52"/>
      <c r="E164"/>
      <c r="F164"/>
      <c r="G164" s="243"/>
      <c r="H164" s="25"/>
      <c r="I164" s="63"/>
    </row>
    <row r="165" spans="1:10" s="17" customFormat="1">
      <c r="A165"/>
      <c r="B165"/>
      <c r="C165"/>
      <c r="D165" s="52"/>
      <c r="E165"/>
      <c r="F165"/>
      <c r="G165" s="243"/>
      <c r="H165" s="25"/>
      <c r="I165" s="63"/>
    </row>
    <row r="166" spans="1:10" s="17" customFormat="1">
      <c r="A166"/>
      <c r="B166"/>
      <c r="C166"/>
      <c r="D166" s="52"/>
      <c r="E166"/>
      <c r="F166"/>
      <c r="G166" s="241"/>
      <c r="H166" s="25"/>
      <c r="I166" s="63"/>
    </row>
    <row r="167" spans="1:10" s="17" customFormat="1">
      <c r="A167"/>
      <c r="B167"/>
      <c r="C167"/>
      <c r="D167" s="52"/>
      <c r="E167"/>
      <c r="F167"/>
      <c r="G167" s="241"/>
      <c r="H167" s="25"/>
      <c r="I167" s="63"/>
    </row>
    <row r="168" spans="1:10" s="17" customFormat="1">
      <c r="A168"/>
      <c r="B168"/>
      <c r="C168"/>
      <c r="D168" s="52"/>
      <c r="E168"/>
      <c r="F168"/>
      <c r="G168" s="241"/>
      <c r="H168" s="25"/>
      <c r="I168" s="62"/>
      <c r="J168"/>
    </row>
  </sheetData>
  <mergeCells count="4">
    <mergeCell ref="A1:F1"/>
    <mergeCell ref="A3:F3"/>
    <mergeCell ref="A5:F5"/>
    <mergeCell ref="A6:F6"/>
  </mergeCells>
  <phoneticPr fontId="34" type="noConversion"/>
  <pageMargins left="1.0900000000000001" right="0.54" top="0.81" bottom="0.55000000000000004" header="0.51181102362204722" footer="0.51181102362204722"/>
  <pageSetup paperSize="9" scale="85"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42180-A477-47F4-A2C5-38E29B11CAF6}">
  <dimension ref="A1:AS173"/>
  <sheetViews>
    <sheetView topLeftCell="A70" zoomScale="112" zoomScaleNormal="112" workbookViewId="0">
      <selection activeCell="F171" sqref="F171"/>
    </sheetView>
  </sheetViews>
  <sheetFormatPr defaultColWidth="11.42578125" defaultRowHeight="13.15"/>
  <cols>
    <col min="1" max="1" width="4.140625" customWidth="1"/>
    <col min="2" max="2" width="55.85546875" customWidth="1"/>
    <col min="6" max="6" width="15.85546875" customWidth="1"/>
  </cols>
  <sheetData>
    <row r="1" spans="1:6" ht="21">
      <c r="B1" s="391" t="s">
        <v>0</v>
      </c>
    </row>
    <row r="3" spans="1:6" ht="13.9" thickBot="1"/>
    <row r="4" spans="1:6" ht="36.6" customHeight="1" thickBot="1">
      <c r="A4" s="182"/>
      <c r="B4" s="437" t="s">
        <v>455</v>
      </c>
      <c r="C4" s="438"/>
      <c r="D4" s="438"/>
      <c r="E4" s="438"/>
      <c r="F4" s="439"/>
    </row>
    <row r="5" spans="1:6" ht="36.6" customHeight="1">
      <c r="A5" s="182"/>
      <c r="B5" s="339"/>
      <c r="C5" s="339"/>
      <c r="D5" s="339"/>
      <c r="E5" s="339"/>
      <c r="F5" s="339"/>
    </row>
    <row r="6" spans="1:6" s="342" customFormat="1" ht="27" customHeight="1">
      <c r="A6" s="340" t="s">
        <v>3</v>
      </c>
      <c r="B6" s="340" t="s">
        <v>456</v>
      </c>
      <c r="C6" s="340" t="s">
        <v>457</v>
      </c>
      <c r="D6" s="341" t="s">
        <v>458</v>
      </c>
      <c r="E6" s="340" t="s">
        <v>459</v>
      </c>
      <c r="F6" s="340" t="s">
        <v>460</v>
      </c>
    </row>
    <row r="7" spans="1:6" s="348" customFormat="1" ht="16.350000000000001" customHeight="1">
      <c r="A7" s="343" t="s">
        <v>461</v>
      </c>
      <c r="B7" s="344" t="s">
        <v>462</v>
      </c>
      <c r="C7" s="345"/>
      <c r="D7" s="346"/>
      <c r="E7" s="346"/>
      <c r="F7" s="347"/>
    </row>
    <row r="8" spans="1:6" ht="16.899999999999999" customHeight="1">
      <c r="A8" s="349">
        <v>1</v>
      </c>
      <c r="B8" s="350" t="s">
        <v>463</v>
      </c>
      <c r="C8" s="351" t="s">
        <v>464</v>
      </c>
      <c r="D8" s="352">
        <v>69.844999999999999</v>
      </c>
      <c r="E8" s="353"/>
      <c r="F8" s="354">
        <f>+D8*E8</f>
        <v>0</v>
      </c>
    </row>
    <row r="9" spans="1:6" ht="13.9">
      <c r="A9" s="349">
        <v>2</v>
      </c>
      <c r="B9" s="355" t="s">
        <v>465</v>
      </c>
      <c r="C9" s="351" t="s">
        <v>154</v>
      </c>
      <c r="D9" s="352">
        <v>1</v>
      </c>
      <c r="E9" s="353"/>
      <c r="F9" s="354">
        <f t="shared" ref="F9:F56" si="0">+D9*E9</f>
        <v>0</v>
      </c>
    </row>
    <row r="10" spans="1:6" ht="18" customHeight="1">
      <c r="A10" s="349">
        <v>3</v>
      </c>
      <c r="B10" s="350" t="s">
        <v>466</v>
      </c>
      <c r="C10" s="351" t="s">
        <v>467</v>
      </c>
      <c r="D10" s="352">
        <v>25.751000000000001</v>
      </c>
      <c r="E10" s="353"/>
      <c r="F10" s="354">
        <f t="shared" si="0"/>
        <v>0</v>
      </c>
    </row>
    <row r="11" spans="1:6" ht="13.9">
      <c r="A11" s="349">
        <v>4</v>
      </c>
      <c r="B11" s="355" t="s">
        <v>468</v>
      </c>
      <c r="C11" s="351" t="s">
        <v>467</v>
      </c>
      <c r="D11" s="352">
        <v>3.4060000000000001</v>
      </c>
      <c r="E11" s="353"/>
      <c r="F11" s="354">
        <f t="shared" si="0"/>
        <v>0</v>
      </c>
    </row>
    <row r="12" spans="1:6" ht="13.9">
      <c r="A12" s="349">
        <v>5</v>
      </c>
      <c r="B12" s="355" t="s">
        <v>469</v>
      </c>
      <c r="C12" s="351" t="s">
        <v>467</v>
      </c>
      <c r="D12" s="352">
        <v>2.6459999999999999</v>
      </c>
      <c r="E12" s="353"/>
      <c r="F12" s="354">
        <f t="shared" si="0"/>
        <v>0</v>
      </c>
    </row>
    <row r="13" spans="1:6" ht="13.9">
      <c r="A13" s="349">
        <v>6</v>
      </c>
      <c r="B13" s="355" t="s">
        <v>470</v>
      </c>
      <c r="C13" s="351" t="s">
        <v>467</v>
      </c>
      <c r="D13" s="352">
        <v>2.04</v>
      </c>
      <c r="E13" s="353"/>
      <c r="F13" s="354">
        <f t="shared" si="0"/>
        <v>0</v>
      </c>
    </row>
    <row r="14" spans="1:6" ht="13.9">
      <c r="A14" s="349">
        <v>7</v>
      </c>
      <c r="B14" s="355" t="s">
        <v>471</v>
      </c>
      <c r="C14" s="351" t="s">
        <v>154</v>
      </c>
      <c r="D14" s="352">
        <v>1</v>
      </c>
      <c r="E14" s="353"/>
      <c r="F14" s="354">
        <f t="shared" si="0"/>
        <v>0</v>
      </c>
    </row>
    <row r="15" spans="1:6" s="362" customFormat="1" ht="14.45">
      <c r="A15" s="459"/>
      <c r="B15" s="460" t="s">
        <v>472</v>
      </c>
      <c r="C15" s="461"/>
      <c r="D15" s="462"/>
      <c r="E15" s="463"/>
      <c r="F15" s="464">
        <f>SUM(F8:F14)</f>
        <v>0</v>
      </c>
    </row>
    <row r="16" spans="1:6" s="348" customFormat="1" ht="14.45" customHeight="1">
      <c r="A16" s="343" t="s">
        <v>473</v>
      </c>
      <c r="B16" s="344" t="s">
        <v>474</v>
      </c>
      <c r="C16" s="346"/>
      <c r="D16" s="363"/>
      <c r="E16" s="364"/>
      <c r="F16" s="354"/>
    </row>
    <row r="17" spans="1:6" ht="30.6" customHeight="1">
      <c r="A17" s="349">
        <v>1</v>
      </c>
      <c r="B17" s="365" t="s">
        <v>475</v>
      </c>
      <c r="C17" s="351" t="s">
        <v>467</v>
      </c>
      <c r="D17" s="366">
        <v>0.56799999999999995</v>
      </c>
      <c r="E17" s="353"/>
      <c r="F17" s="354">
        <f t="shared" si="0"/>
        <v>0</v>
      </c>
    </row>
    <row r="18" spans="1:6" ht="32.450000000000003" customHeight="1">
      <c r="A18" s="349">
        <v>2</v>
      </c>
      <c r="B18" s="365" t="s">
        <v>476</v>
      </c>
      <c r="C18" s="351" t="s">
        <v>467</v>
      </c>
      <c r="D18" s="352">
        <v>2.2709999999999999</v>
      </c>
      <c r="E18" s="353"/>
      <c r="F18" s="354">
        <f t="shared" si="0"/>
        <v>0</v>
      </c>
    </row>
    <row r="19" spans="1:6" ht="30" customHeight="1">
      <c r="A19" s="349">
        <v>3</v>
      </c>
      <c r="B19" s="365" t="s">
        <v>477</v>
      </c>
      <c r="C19" s="351" t="s">
        <v>464</v>
      </c>
      <c r="D19" s="352">
        <v>41.32</v>
      </c>
      <c r="E19" s="353"/>
      <c r="F19" s="354">
        <f t="shared" si="0"/>
        <v>0</v>
      </c>
    </row>
    <row r="20" spans="1:6" ht="22.9" customHeight="1">
      <c r="A20" s="349">
        <v>4</v>
      </c>
      <c r="B20" s="350" t="s">
        <v>478</v>
      </c>
      <c r="C20" s="351" t="s">
        <v>467</v>
      </c>
      <c r="D20" s="367">
        <v>0.32400000000000001</v>
      </c>
      <c r="E20" s="353"/>
      <c r="F20" s="354">
        <f t="shared" si="0"/>
        <v>0</v>
      </c>
    </row>
    <row r="21" spans="1:6" ht="33" customHeight="1">
      <c r="A21" s="349">
        <v>5</v>
      </c>
      <c r="B21" s="350" t="s">
        <v>479</v>
      </c>
      <c r="C21" s="351" t="s">
        <v>467</v>
      </c>
      <c r="D21" s="367">
        <v>0.68100000000000005</v>
      </c>
      <c r="E21" s="353"/>
      <c r="F21" s="354">
        <f t="shared" si="0"/>
        <v>0</v>
      </c>
    </row>
    <row r="22" spans="1:6" ht="33.6" customHeight="1">
      <c r="A22" s="349">
        <v>6</v>
      </c>
      <c r="B22" s="350" t="s">
        <v>480</v>
      </c>
      <c r="C22" s="351" t="s">
        <v>467</v>
      </c>
      <c r="D22" s="367">
        <v>1.204</v>
      </c>
      <c r="E22" s="353"/>
      <c r="F22" s="354">
        <f t="shared" si="0"/>
        <v>0</v>
      </c>
    </row>
    <row r="23" spans="1:6" ht="13.9">
      <c r="A23" s="349">
        <v>7</v>
      </c>
      <c r="B23" s="368" t="s">
        <v>481</v>
      </c>
      <c r="C23" s="351" t="s">
        <v>464</v>
      </c>
      <c r="D23" s="352">
        <v>46</v>
      </c>
      <c r="E23" s="353"/>
      <c r="F23" s="354">
        <f t="shared" si="0"/>
        <v>0</v>
      </c>
    </row>
    <row r="24" spans="1:6" ht="28.35" customHeight="1">
      <c r="A24" s="369">
        <v>8</v>
      </c>
      <c r="B24" s="350" t="s">
        <v>482</v>
      </c>
      <c r="C24" s="370" t="s">
        <v>113</v>
      </c>
      <c r="D24" s="371">
        <v>1</v>
      </c>
      <c r="E24" s="372"/>
      <c r="F24" s="354">
        <f t="shared" si="0"/>
        <v>0</v>
      </c>
    </row>
    <row r="25" spans="1:6" s="362" customFormat="1" ht="14.45">
      <c r="A25" s="459"/>
      <c r="B25" s="460" t="s">
        <v>483</v>
      </c>
      <c r="C25" s="461"/>
      <c r="D25" s="462"/>
      <c r="E25" s="463"/>
      <c r="F25" s="464">
        <f>SUM(F17:F24)</f>
        <v>0</v>
      </c>
    </row>
    <row r="26" spans="1:6" s="348" customFormat="1" ht="15.6" customHeight="1">
      <c r="A26" s="343" t="s">
        <v>484</v>
      </c>
      <c r="B26" s="373" t="s">
        <v>485</v>
      </c>
      <c r="C26" s="346"/>
      <c r="D26" s="363"/>
      <c r="E26" s="364"/>
      <c r="F26" s="354"/>
    </row>
    <row r="27" spans="1:6" ht="25.35" customHeight="1">
      <c r="A27" s="349">
        <v>1</v>
      </c>
      <c r="B27" s="350" t="s">
        <v>486</v>
      </c>
      <c r="C27" s="351" t="s">
        <v>467</v>
      </c>
      <c r="D27" s="366">
        <v>0.73199999999999998</v>
      </c>
      <c r="E27" s="353"/>
      <c r="F27" s="354">
        <f t="shared" si="0"/>
        <v>0</v>
      </c>
    </row>
    <row r="28" spans="1:6" ht="34.35" customHeight="1">
      <c r="A28" s="349">
        <v>2</v>
      </c>
      <c r="B28" s="350" t="s">
        <v>487</v>
      </c>
      <c r="C28" s="351" t="s">
        <v>467</v>
      </c>
      <c r="D28" s="352">
        <v>1.4039999999999999</v>
      </c>
      <c r="E28" s="353"/>
      <c r="F28" s="354">
        <f t="shared" si="0"/>
        <v>0</v>
      </c>
    </row>
    <row r="29" spans="1:6" ht="35.450000000000003" customHeight="1">
      <c r="A29" s="349">
        <v>3</v>
      </c>
      <c r="B29" s="350" t="s">
        <v>488</v>
      </c>
      <c r="C29" s="351" t="s">
        <v>467</v>
      </c>
      <c r="D29" s="366">
        <v>0.33300000000000002</v>
      </c>
      <c r="E29" s="353"/>
      <c r="F29" s="354">
        <f t="shared" si="0"/>
        <v>0</v>
      </c>
    </row>
    <row r="30" spans="1:6" ht="37.9" customHeight="1">
      <c r="A30" s="349">
        <v>4</v>
      </c>
      <c r="B30" s="350" t="s">
        <v>489</v>
      </c>
      <c r="C30" s="351" t="s">
        <v>464</v>
      </c>
      <c r="D30" s="352">
        <v>42.36</v>
      </c>
      <c r="E30" s="353"/>
      <c r="F30" s="354">
        <f t="shared" si="0"/>
        <v>0</v>
      </c>
    </row>
    <row r="31" spans="1:6" ht="30.6" customHeight="1">
      <c r="A31" s="349">
        <v>5</v>
      </c>
      <c r="B31" s="350" t="s">
        <v>490</v>
      </c>
      <c r="C31" s="351" t="s">
        <v>464</v>
      </c>
      <c r="D31" s="352">
        <v>1.44</v>
      </c>
      <c r="E31" s="353"/>
      <c r="F31" s="354">
        <f t="shared" si="0"/>
        <v>0</v>
      </c>
    </row>
    <row r="32" spans="1:6" ht="29.45" customHeight="1">
      <c r="A32" s="349">
        <v>6</v>
      </c>
      <c r="B32" s="350" t="s">
        <v>491</v>
      </c>
      <c r="C32" s="351" t="s">
        <v>492</v>
      </c>
      <c r="D32" s="352">
        <v>39</v>
      </c>
      <c r="E32" s="353"/>
      <c r="F32" s="354">
        <f t="shared" si="0"/>
        <v>0</v>
      </c>
    </row>
    <row r="33" spans="1:45" ht="21" customHeight="1">
      <c r="A33" s="349">
        <v>7</v>
      </c>
      <c r="B33" s="350" t="s">
        <v>493</v>
      </c>
      <c r="C33" s="351" t="s">
        <v>464</v>
      </c>
      <c r="D33" s="352">
        <v>96.9</v>
      </c>
      <c r="E33" s="353"/>
      <c r="F33" s="354">
        <f t="shared" si="0"/>
        <v>0</v>
      </c>
    </row>
    <row r="34" spans="1:45" ht="22.35" customHeight="1">
      <c r="A34" s="349">
        <v>8</v>
      </c>
      <c r="B34" s="374" t="s">
        <v>494</v>
      </c>
      <c r="C34" s="351" t="s">
        <v>464</v>
      </c>
      <c r="D34" s="352">
        <v>59.85</v>
      </c>
      <c r="E34" s="353"/>
      <c r="F34" s="354">
        <f t="shared" si="0"/>
        <v>0</v>
      </c>
    </row>
    <row r="35" spans="1:45" s="362" customFormat="1" ht="14.45">
      <c r="A35" s="459"/>
      <c r="B35" s="460" t="s">
        <v>495</v>
      </c>
      <c r="C35" s="461"/>
      <c r="D35" s="462"/>
      <c r="E35" s="463"/>
      <c r="F35" s="464">
        <f>SUM(F27:F34)</f>
        <v>0</v>
      </c>
    </row>
    <row r="36" spans="1:45" s="379" customFormat="1" ht="14.45" customHeight="1">
      <c r="A36" s="375" t="s">
        <v>496</v>
      </c>
      <c r="B36" s="376" t="s">
        <v>497</v>
      </c>
      <c r="C36" s="377"/>
      <c r="D36" s="378"/>
      <c r="E36" s="353"/>
      <c r="F36" s="354"/>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row>
    <row r="37" spans="1:45" ht="44.45" customHeight="1">
      <c r="A37" s="349">
        <v>1</v>
      </c>
      <c r="B37" s="374" t="s">
        <v>498</v>
      </c>
      <c r="C37" s="351" t="s">
        <v>492</v>
      </c>
      <c r="D37" s="352">
        <v>2</v>
      </c>
      <c r="E37" s="353"/>
      <c r="F37" s="354">
        <f t="shared" si="0"/>
        <v>0</v>
      </c>
    </row>
    <row r="38" spans="1:45" ht="45.6" customHeight="1">
      <c r="A38" s="349">
        <v>2</v>
      </c>
      <c r="B38" s="374" t="s">
        <v>499</v>
      </c>
      <c r="C38" s="351" t="s">
        <v>492</v>
      </c>
      <c r="D38" s="352">
        <v>1</v>
      </c>
      <c r="E38" s="353"/>
      <c r="F38" s="354">
        <f t="shared" si="0"/>
        <v>0</v>
      </c>
    </row>
    <row r="39" spans="1:45" s="362" customFormat="1" ht="14.45">
      <c r="A39" s="459"/>
      <c r="B39" s="460" t="s">
        <v>500</v>
      </c>
      <c r="C39" s="461"/>
      <c r="D39" s="462"/>
      <c r="E39" s="463"/>
      <c r="F39" s="464">
        <f>SUM(F37:F38)</f>
        <v>0</v>
      </c>
    </row>
    <row r="40" spans="1:45" ht="15.6" customHeight="1">
      <c r="A40" s="380" t="s">
        <v>501</v>
      </c>
      <c r="B40" s="376" t="s">
        <v>502</v>
      </c>
      <c r="C40" s="351"/>
      <c r="D40" s="352"/>
      <c r="E40" s="353"/>
      <c r="F40" s="354"/>
    </row>
    <row r="41" spans="1:45" ht="31.35" customHeight="1">
      <c r="A41" s="349">
        <v>1</v>
      </c>
      <c r="B41" s="374" t="s">
        <v>503</v>
      </c>
      <c r="C41" s="351" t="s">
        <v>110</v>
      </c>
      <c r="D41" s="352">
        <v>10.45</v>
      </c>
      <c r="E41" s="353"/>
      <c r="F41" s="354">
        <f t="shared" si="0"/>
        <v>0</v>
      </c>
    </row>
    <row r="42" spans="1:45" ht="19.899999999999999" customHeight="1">
      <c r="A42" s="349">
        <v>2</v>
      </c>
      <c r="B42" s="374" t="s">
        <v>504</v>
      </c>
      <c r="C42" s="351" t="s">
        <v>464</v>
      </c>
      <c r="D42" s="352">
        <v>10.43</v>
      </c>
      <c r="E42" s="353"/>
      <c r="F42" s="354">
        <f t="shared" si="0"/>
        <v>0</v>
      </c>
    </row>
    <row r="43" spans="1:45" s="362" customFormat="1" ht="14.45">
      <c r="A43" s="459"/>
      <c r="B43" s="460" t="s">
        <v>505</v>
      </c>
      <c r="C43" s="461"/>
      <c r="D43" s="462"/>
      <c r="E43" s="463"/>
      <c r="F43" s="464">
        <f>SUM(F41:F42)</f>
        <v>0</v>
      </c>
    </row>
    <row r="44" spans="1:45" ht="16.899999999999999" customHeight="1">
      <c r="A44" s="380" t="s">
        <v>506</v>
      </c>
      <c r="B44" s="376" t="s">
        <v>507</v>
      </c>
      <c r="C44" s="351"/>
      <c r="D44" s="352"/>
      <c r="E44" s="353"/>
      <c r="F44" s="354"/>
    </row>
    <row r="45" spans="1:45" ht="13.9">
      <c r="A45" s="349">
        <v>1</v>
      </c>
      <c r="B45" s="381" t="s">
        <v>508</v>
      </c>
      <c r="C45" s="351" t="s">
        <v>464</v>
      </c>
      <c r="D45" s="352">
        <v>4.2</v>
      </c>
      <c r="E45" s="353"/>
      <c r="F45" s="354">
        <f t="shared" si="0"/>
        <v>0</v>
      </c>
    </row>
    <row r="46" spans="1:45" s="362" customFormat="1" ht="14.45">
      <c r="A46" s="459"/>
      <c r="B46" s="460" t="s">
        <v>509</v>
      </c>
      <c r="C46" s="461"/>
      <c r="D46" s="462"/>
      <c r="E46" s="463"/>
      <c r="F46" s="464">
        <f>F45</f>
        <v>0</v>
      </c>
    </row>
    <row r="47" spans="1:45" ht="15.6" customHeight="1">
      <c r="A47" s="380" t="s">
        <v>510</v>
      </c>
      <c r="B47" s="376" t="s">
        <v>511</v>
      </c>
      <c r="C47" s="351"/>
      <c r="D47" s="352"/>
      <c r="E47" s="353"/>
      <c r="F47" s="354"/>
    </row>
    <row r="48" spans="1:45" ht="28.35" customHeight="1">
      <c r="A48" s="349">
        <v>1</v>
      </c>
      <c r="B48" s="374" t="s">
        <v>512</v>
      </c>
      <c r="C48" s="351" t="s">
        <v>464</v>
      </c>
      <c r="D48" s="352">
        <v>39</v>
      </c>
      <c r="E48" s="353"/>
      <c r="F48" s="354">
        <f t="shared" si="0"/>
        <v>0</v>
      </c>
    </row>
    <row r="49" spans="1:6" ht="29.45" customHeight="1">
      <c r="A49" s="349">
        <v>2</v>
      </c>
      <c r="B49" s="374" t="s">
        <v>513</v>
      </c>
      <c r="C49" s="351" t="s">
        <v>464</v>
      </c>
      <c r="D49" s="352">
        <v>12</v>
      </c>
      <c r="E49" s="353"/>
      <c r="F49" s="354">
        <f t="shared" si="0"/>
        <v>0</v>
      </c>
    </row>
    <row r="50" spans="1:6" s="362" customFormat="1" ht="14.45">
      <c r="A50" s="459"/>
      <c r="B50" s="460" t="s">
        <v>514</v>
      </c>
      <c r="C50" s="461"/>
      <c r="D50" s="462"/>
      <c r="E50" s="463"/>
      <c r="F50" s="464">
        <f>SUM(F48:F49)</f>
        <v>0</v>
      </c>
    </row>
    <row r="51" spans="1:6" ht="16.350000000000001" customHeight="1">
      <c r="A51" s="380" t="s">
        <v>515</v>
      </c>
      <c r="B51" s="376" t="s">
        <v>516</v>
      </c>
      <c r="C51" s="351"/>
      <c r="D51" s="352"/>
      <c r="E51" s="353"/>
      <c r="F51" s="354"/>
    </row>
    <row r="52" spans="1:6" ht="27.6" customHeight="1">
      <c r="A52" s="349">
        <v>1</v>
      </c>
      <c r="B52" s="382" t="s">
        <v>517</v>
      </c>
      <c r="C52" s="351" t="s">
        <v>492</v>
      </c>
      <c r="D52" s="352">
        <v>2</v>
      </c>
      <c r="E52" s="353"/>
      <c r="F52" s="354">
        <f t="shared" si="0"/>
        <v>0</v>
      </c>
    </row>
    <row r="53" spans="1:6" ht="29.45" customHeight="1">
      <c r="A53" s="349">
        <v>2</v>
      </c>
      <c r="B53" s="382" t="s">
        <v>518</v>
      </c>
      <c r="C53" s="351" t="s">
        <v>492</v>
      </c>
      <c r="D53" s="352">
        <v>2</v>
      </c>
      <c r="E53" s="353"/>
      <c r="F53" s="354">
        <f t="shared" si="0"/>
        <v>0</v>
      </c>
    </row>
    <row r="54" spans="1:6" ht="16.350000000000001" customHeight="1">
      <c r="A54" s="349">
        <v>3</v>
      </c>
      <c r="B54" s="365" t="s">
        <v>519</v>
      </c>
      <c r="C54" s="351" t="s">
        <v>492</v>
      </c>
      <c r="D54" s="352">
        <v>2</v>
      </c>
      <c r="E54" s="353"/>
      <c r="F54" s="354">
        <f t="shared" si="0"/>
        <v>0</v>
      </c>
    </row>
    <row r="55" spans="1:6" ht="17.45" customHeight="1">
      <c r="A55" s="349">
        <v>4</v>
      </c>
      <c r="B55" s="365" t="s">
        <v>520</v>
      </c>
      <c r="C55" s="351" t="s">
        <v>110</v>
      </c>
      <c r="D55" s="352">
        <v>8.9</v>
      </c>
      <c r="E55" s="353"/>
      <c r="F55" s="354">
        <f t="shared" si="0"/>
        <v>0</v>
      </c>
    </row>
    <row r="56" spans="1:6" ht="13.35" customHeight="1">
      <c r="A56" s="349">
        <v>5</v>
      </c>
      <c r="B56" s="365" t="s">
        <v>521</v>
      </c>
      <c r="C56" s="351" t="s">
        <v>110</v>
      </c>
      <c r="D56" s="352">
        <v>2.6</v>
      </c>
      <c r="E56" s="353"/>
      <c r="F56" s="354">
        <f t="shared" si="0"/>
        <v>0</v>
      </c>
    </row>
    <row r="57" spans="1:6" s="362" customFormat="1" ht="14.45">
      <c r="A57" s="459"/>
      <c r="B57" s="460" t="s">
        <v>522</v>
      </c>
      <c r="C57" s="461"/>
      <c r="D57" s="462"/>
      <c r="E57" s="463"/>
      <c r="F57" s="464">
        <f>SUM(F52:F56)</f>
        <v>0</v>
      </c>
    </row>
    <row r="58" spans="1:6" s="362" customFormat="1" ht="14.45">
      <c r="A58" s="380" t="s">
        <v>523</v>
      </c>
      <c r="B58" s="376" t="s">
        <v>524</v>
      </c>
      <c r="C58" s="351"/>
      <c r="D58" s="367"/>
      <c r="E58" s="353"/>
      <c r="F58" s="361"/>
    </row>
    <row r="59" spans="1:6" s="362" customFormat="1" ht="33" customHeight="1">
      <c r="A59" s="349">
        <v>1</v>
      </c>
      <c r="B59" s="382" t="s">
        <v>525</v>
      </c>
      <c r="C59" s="351" t="s">
        <v>110</v>
      </c>
      <c r="D59" s="367">
        <v>2</v>
      </c>
      <c r="E59" s="353"/>
      <c r="F59" s="354">
        <f>D59*E59</f>
        <v>0</v>
      </c>
    </row>
    <row r="60" spans="1:6" s="362" customFormat="1" ht="28.9" customHeight="1">
      <c r="A60" s="349">
        <v>2</v>
      </c>
      <c r="B60" s="365" t="s">
        <v>526</v>
      </c>
      <c r="C60" s="351" t="s">
        <v>464</v>
      </c>
      <c r="D60" s="367">
        <v>1.8</v>
      </c>
      <c r="E60" s="353"/>
      <c r="F60" s="354">
        <f t="shared" ref="F60:F64" si="1">D60*E60</f>
        <v>0</v>
      </c>
    </row>
    <row r="61" spans="1:6" s="362" customFormat="1" ht="31.35" customHeight="1">
      <c r="A61" s="349">
        <v>3</v>
      </c>
      <c r="B61" s="365" t="s">
        <v>527</v>
      </c>
      <c r="C61" s="351" t="s">
        <v>464</v>
      </c>
      <c r="D61" s="367">
        <v>7.52</v>
      </c>
      <c r="E61" s="353"/>
      <c r="F61" s="354">
        <f t="shared" si="1"/>
        <v>0</v>
      </c>
    </row>
    <row r="62" spans="1:6" s="362" customFormat="1" ht="42" customHeight="1">
      <c r="A62" s="349">
        <v>4</v>
      </c>
      <c r="B62" s="383" t="s">
        <v>528</v>
      </c>
      <c r="C62" s="384" t="s">
        <v>113</v>
      </c>
      <c r="D62" s="385">
        <v>1</v>
      </c>
      <c r="E62" s="82"/>
      <c r="F62" s="354">
        <f t="shared" si="1"/>
        <v>0</v>
      </c>
    </row>
    <row r="63" spans="1:6" s="362" customFormat="1" ht="33.6" customHeight="1">
      <c r="A63" s="349">
        <v>5</v>
      </c>
      <c r="B63" s="365" t="s">
        <v>529</v>
      </c>
      <c r="C63" s="351" t="s">
        <v>113</v>
      </c>
      <c r="D63" s="367">
        <v>1</v>
      </c>
      <c r="E63" s="353"/>
      <c r="F63" s="354">
        <f t="shared" si="1"/>
        <v>0</v>
      </c>
    </row>
    <row r="64" spans="1:6" s="362" customFormat="1" ht="41.45" customHeight="1">
      <c r="A64" s="349">
        <v>6</v>
      </c>
      <c r="B64" s="365" t="s">
        <v>530</v>
      </c>
      <c r="C64" s="351" t="s">
        <v>113</v>
      </c>
      <c r="D64" s="367">
        <v>1</v>
      </c>
      <c r="E64" s="353"/>
      <c r="F64" s="354">
        <f t="shared" si="1"/>
        <v>0</v>
      </c>
    </row>
    <row r="65" spans="1:6" s="362" customFormat="1" ht="14.45">
      <c r="A65" s="459"/>
      <c r="B65" s="460" t="s">
        <v>531</v>
      </c>
      <c r="C65" s="461"/>
      <c r="D65" s="465"/>
      <c r="E65" s="463"/>
      <c r="F65" s="464">
        <f>SUM(F59:F64)</f>
        <v>0</v>
      </c>
    </row>
    <row r="66" spans="1:6" ht="16.899999999999999" customHeight="1">
      <c r="A66" s="380" t="s">
        <v>532</v>
      </c>
      <c r="B66" s="386" t="s">
        <v>533</v>
      </c>
      <c r="C66" s="384"/>
      <c r="D66" s="385"/>
      <c r="E66" s="387"/>
      <c r="F66" s="354"/>
    </row>
    <row r="67" spans="1:6" ht="43.9" customHeight="1">
      <c r="A67" s="349">
        <v>1</v>
      </c>
      <c r="B67" s="383" t="s">
        <v>534</v>
      </c>
      <c r="C67" s="384" t="s">
        <v>23</v>
      </c>
      <c r="D67" s="385">
        <v>1.4</v>
      </c>
      <c r="E67" s="387"/>
      <c r="F67" s="354">
        <f t="shared" ref="F67:F77" si="2">+D67*E67</f>
        <v>0</v>
      </c>
    </row>
    <row r="68" spans="1:6" ht="33.6" customHeight="1">
      <c r="A68" s="349">
        <v>2</v>
      </c>
      <c r="B68" s="383" t="s">
        <v>535</v>
      </c>
      <c r="C68" s="384" t="s">
        <v>77</v>
      </c>
      <c r="D68" s="385">
        <v>1</v>
      </c>
      <c r="E68" s="387"/>
      <c r="F68" s="354">
        <f t="shared" si="2"/>
        <v>0</v>
      </c>
    </row>
    <row r="69" spans="1:6" ht="34.9" customHeight="1">
      <c r="A69" s="349">
        <v>3</v>
      </c>
      <c r="B69" s="383" t="s">
        <v>536</v>
      </c>
      <c r="C69" s="384" t="s">
        <v>12</v>
      </c>
      <c r="D69" s="385">
        <v>1</v>
      </c>
      <c r="E69" s="387"/>
      <c r="F69" s="354">
        <f t="shared" si="2"/>
        <v>0</v>
      </c>
    </row>
    <row r="70" spans="1:6" ht="31.9" customHeight="1">
      <c r="A70" s="349">
        <v>4</v>
      </c>
      <c r="B70" s="383" t="s">
        <v>537</v>
      </c>
      <c r="C70" s="384" t="s">
        <v>12</v>
      </c>
      <c r="D70" s="385">
        <v>1</v>
      </c>
      <c r="E70" s="387"/>
      <c r="F70" s="354">
        <f t="shared" si="2"/>
        <v>0</v>
      </c>
    </row>
    <row r="71" spans="1:6" ht="34.9" customHeight="1">
      <c r="A71" s="349">
        <v>5</v>
      </c>
      <c r="B71" s="383" t="s">
        <v>538</v>
      </c>
      <c r="C71" s="384" t="s">
        <v>12</v>
      </c>
      <c r="D71" s="385">
        <v>1</v>
      </c>
      <c r="E71" s="387"/>
      <c r="F71" s="354">
        <f t="shared" si="2"/>
        <v>0</v>
      </c>
    </row>
    <row r="72" spans="1:6" ht="52.9" customHeight="1">
      <c r="A72" s="349">
        <v>6</v>
      </c>
      <c r="B72" s="383" t="s">
        <v>539</v>
      </c>
      <c r="C72" s="384" t="s">
        <v>23</v>
      </c>
      <c r="D72" s="385">
        <v>21.06</v>
      </c>
      <c r="E72" s="387"/>
      <c r="F72" s="354">
        <f t="shared" si="2"/>
        <v>0</v>
      </c>
    </row>
    <row r="73" spans="1:6" ht="47.45" customHeight="1">
      <c r="A73" s="349">
        <v>7</v>
      </c>
      <c r="B73" s="383" t="s">
        <v>540</v>
      </c>
      <c r="C73" s="384" t="s">
        <v>113</v>
      </c>
      <c r="D73" s="385">
        <v>1</v>
      </c>
      <c r="E73" s="387"/>
      <c r="F73" s="354">
        <f t="shared" si="2"/>
        <v>0</v>
      </c>
    </row>
    <row r="74" spans="1:6" ht="21" customHeight="1">
      <c r="A74" s="349">
        <v>8</v>
      </c>
      <c r="B74" s="383" t="s">
        <v>541</v>
      </c>
      <c r="C74" s="384" t="s">
        <v>77</v>
      </c>
      <c r="D74" s="385">
        <v>3</v>
      </c>
      <c r="E74" s="387"/>
      <c r="F74" s="354">
        <f t="shared" si="2"/>
        <v>0</v>
      </c>
    </row>
    <row r="75" spans="1:6" ht="22.9" customHeight="1">
      <c r="A75" s="349">
        <v>9</v>
      </c>
      <c r="B75" s="383" t="s">
        <v>542</v>
      </c>
      <c r="C75" s="384" t="s">
        <v>77</v>
      </c>
      <c r="D75" s="385">
        <v>3</v>
      </c>
      <c r="E75" s="387"/>
      <c r="F75" s="354">
        <f t="shared" si="2"/>
        <v>0</v>
      </c>
    </row>
    <row r="76" spans="1:6" ht="25.9" customHeight="1">
      <c r="A76" s="349">
        <v>10</v>
      </c>
      <c r="B76" s="383" t="s">
        <v>543</v>
      </c>
      <c r="C76" s="384" t="s">
        <v>77</v>
      </c>
      <c r="D76" s="385">
        <v>3</v>
      </c>
      <c r="E76" s="387"/>
      <c r="F76" s="354">
        <f t="shared" si="2"/>
        <v>0</v>
      </c>
    </row>
    <row r="77" spans="1:6" ht="20.45" customHeight="1">
      <c r="A77" s="349">
        <v>11</v>
      </c>
      <c r="B77" s="383" t="s">
        <v>544</v>
      </c>
      <c r="C77" s="384" t="s">
        <v>77</v>
      </c>
      <c r="D77" s="385">
        <v>3</v>
      </c>
      <c r="E77" s="387"/>
      <c r="F77" s="354">
        <f t="shared" si="2"/>
        <v>0</v>
      </c>
    </row>
    <row r="78" spans="1:6" s="362" customFormat="1" ht="14.45">
      <c r="A78" s="459"/>
      <c r="B78" s="460" t="s">
        <v>545</v>
      </c>
      <c r="C78" s="461"/>
      <c r="D78" s="462"/>
      <c r="E78" s="463"/>
      <c r="F78" s="464">
        <f>SUM(F67:F77)</f>
        <v>0</v>
      </c>
    </row>
    <row r="79" spans="1:6" s="362" customFormat="1" ht="14.45">
      <c r="A79" s="356" t="s">
        <v>523</v>
      </c>
      <c r="B79" s="357" t="s">
        <v>546</v>
      </c>
      <c r="C79" s="358"/>
      <c r="D79" s="359"/>
      <c r="E79" s="360"/>
      <c r="F79" s="361"/>
    </row>
    <row r="80" spans="1:6" s="362" customFormat="1" ht="28.9" customHeight="1">
      <c r="A80" s="388">
        <v>1</v>
      </c>
      <c r="B80" s="365" t="s">
        <v>475</v>
      </c>
      <c r="C80" s="351" t="s">
        <v>467</v>
      </c>
      <c r="D80" s="366">
        <v>0.14299999999999999</v>
      </c>
      <c r="E80" s="353"/>
      <c r="F80" s="354">
        <f>E80*D80</f>
        <v>0</v>
      </c>
    </row>
    <row r="81" spans="1:6" s="362" customFormat="1" ht="28.35" customHeight="1">
      <c r="A81" s="388">
        <v>2</v>
      </c>
      <c r="B81" s="365" t="s">
        <v>547</v>
      </c>
      <c r="C81" s="351" t="s">
        <v>467</v>
      </c>
      <c r="D81" s="352">
        <v>0.56999999999999995</v>
      </c>
      <c r="E81" s="353"/>
      <c r="F81" s="354">
        <f t="shared" ref="F81:F89" si="3">E81*D81</f>
        <v>0</v>
      </c>
    </row>
    <row r="82" spans="1:6" s="362" customFormat="1" ht="19.899999999999999" customHeight="1">
      <c r="A82" s="388">
        <v>3</v>
      </c>
      <c r="B82" s="365" t="s">
        <v>548</v>
      </c>
      <c r="C82" s="351" t="s">
        <v>464</v>
      </c>
      <c r="D82" s="352">
        <v>1.9</v>
      </c>
      <c r="E82" s="353"/>
      <c r="F82" s="354">
        <f t="shared" si="3"/>
        <v>0</v>
      </c>
    </row>
    <row r="83" spans="1:6" s="362" customFormat="1" ht="19.350000000000001" customHeight="1">
      <c r="A83" s="388">
        <v>4</v>
      </c>
      <c r="B83" s="365" t="s">
        <v>549</v>
      </c>
      <c r="C83" s="351" t="s">
        <v>464</v>
      </c>
      <c r="D83" s="352">
        <v>8.32</v>
      </c>
      <c r="E83" s="353"/>
      <c r="F83" s="354">
        <f t="shared" si="3"/>
        <v>0</v>
      </c>
    </row>
    <row r="84" spans="1:6" s="362" customFormat="1" ht="16.899999999999999" customHeight="1">
      <c r="A84" s="388">
        <v>5</v>
      </c>
      <c r="B84" s="365" t="s">
        <v>550</v>
      </c>
      <c r="C84" s="351" t="s">
        <v>23</v>
      </c>
      <c r="D84" s="352">
        <v>6</v>
      </c>
      <c r="E84" s="353"/>
      <c r="F84" s="354"/>
    </row>
    <row r="85" spans="1:6" s="362" customFormat="1" ht="31.9" customHeight="1">
      <c r="A85" s="388">
        <v>6</v>
      </c>
      <c r="B85" s="365" t="s">
        <v>526</v>
      </c>
      <c r="C85" s="351" t="s">
        <v>464</v>
      </c>
      <c r="D85" s="367">
        <v>3.75</v>
      </c>
      <c r="E85" s="353"/>
      <c r="F85" s="354">
        <f t="shared" si="3"/>
        <v>0</v>
      </c>
    </row>
    <row r="86" spans="1:6" s="362" customFormat="1" ht="31.9" customHeight="1">
      <c r="A86" s="388">
        <v>7</v>
      </c>
      <c r="B86" s="365" t="s">
        <v>527</v>
      </c>
      <c r="C86" s="351" t="s">
        <v>464</v>
      </c>
      <c r="D86" s="367">
        <v>17.760000000000002</v>
      </c>
      <c r="E86" s="353"/>
      <c r="F86" s="354">
        <f t="shared" si="3"/>
        <v>0</v>
      </c>
    </row>
    <row r="87" spans="1:6" s="362" customFormat="1" ht="31.35" customHeight="1">
      <c r="A87" s="388">
        <v>8</v>
      </c>
      <c r="B87" s="383" t="s">
        <v>551</v>
      </c>
      <c r="C87" s="384" t="s">
        <v>113</v>
      </c>
      <c r="D87" s="385">
        <v>1</v>
      </c>
      <c r="E87" s="82"/>
      <c r="F87" s="354">
        <f t="shared" si="3"/>
        <v>0</v>
      </c>
    </row>
    <row r="88" spans="1:6" s="362" customFormat="1" ht="19.899999999999999" customHeight="1">
      <c r="A88" s="388">
        <v>9</v>
      </c>
      <c r="B88" s="365" t="s">
        <v>552</v>
      </c>
      <c r="C88" s="351" t="s">
        <v>113</v>
      </c>
      <c r="D88" s="367">
        <v>1</v>
      </c>
      <c r="E88" s="353"/>
      <c r="F88" s="354">
        <f t="shared" si="3"/>
        <v>0</v>
      </c>
    </row>
    <row r="89" spans="1:6" s="362" customFormat="1" ht="29.45" customHeight="1">
      <c r="A89" s="388">
        <v>10</v>
      </c>
      <c r="B89" s="365" t="s">
        <v>553</v>
      </c>
      <c r="C89" s="351" t="s">
        <v>467</v>
      </c>
      <c r="D89" s="367">
        <v>0.56999999999999995</v>
      </c>
      <c r="E89" s="353"/>
      <c r="F89" s="354">
        <f t="shared" si="3"/>
        <v>0</v>
      </c>
    </row>
    <row r="90" spans="1:6" s="362" customFormat="1" ht="14.45">
      <c r="A90" s="459"/>
      <c r="B90" s="466" t="s">
        <v>531</v>
      </c>
      <c r="C90" s="467"/>
      <c r="D90" s="468"/>
      <c r="E90" s="469"/>
      <c r="F90" s="464">
        <f>SUM(F80:F89)</f>
        <v>0</v>
      </c>
    </row>
    <row r="91" spans="1:6" ht="14.45">
      <c r="A91" s="470"/>
      <c r="B91" s="471" t="s">
        <v>554</v>
      </c>
      <c r="C91" s="472"/>
      <c r="D91" s="473"/>
      <c r="E91" s="473"/>
      <c r="F91" s="474">
        <f>F78+F57+F50+F46+F43+F39+F35+F25+F15+F65+F90</f>
        <v>0</v>
      </c>
    </row>
    <row r="93" spans="1:6" ht="13.9" thickBot="1"/>
    <row r="94" spans="1:6" ht="36.6" customHeight="1" thickBot="1">
      <c r="A94" s="182"/>
      <c r="B94" s="437" t="s">
        <v>555</v>
      </c>
      <c r="C94" s="438"/>
      <c r="D94" s="438"/>
      <c r="E94" s="438"/>
      <c r="F94" s="439"/>
    </row>
    <row r="95" spans="1:6" ht="36.6" customHeight="1">
      <c r="A95" s="182"/>
      <c r="B95" s="339"/>
      <c r="C95" s="339"/>
      <c r="D95" s="339"/>
      <c r="E95" s="339"/>
      <c r="F95" s="339"/>
    </row>
    <row r="96" spans="1:6" s="342" customFormat="1" ht="27" customHeight="1">
      <c r="A96" s="340" t="s">
        <v>3</v>
      </c>
      <c r="B96" s="340" t="s">
        <v>456</v>
      </c>
      <c r="C96" s="340" t="s">
        <v>457</v>
      </c>
      <c r="D96" s="341" t="s">
        <v>458</v>
      </c>
      <c r="E96" s="340" t="s">
        <v>459</v>
      </c>
      <c r="F96" s="340" t="s">
        <v>460</v>
      </c>
    </row>
    <row r="97" spans="1:6" s="348" customFormat="1" ht="16.350000000000001" customHeight="1">
      <c r="A97" s="343" t="s">
        <v>461</v>
      </c>
      <c r="B97" s="344" t="s">
        <v>462</v>
      </c>
      <c r="C97" s="345"/>
      <c r="D97" s="346"/>
      <c r="E97" s="346"/>
      <c r="F97" s="347"/>
    </row>
    <row r="98" spans="1:6" ht="16.899999999999999" customHeight="1">
      <c r="A98" s="349">
        <v>1</v>
      </c>
      <c r="B98" s="350" t="s">
        <v>463</v>
      </c>
      <c r="C98" s="351" t="s">
        <v>464</v>
      </c>
      <c r="D98" s="352">
        <v>69.844999999999999</v>
      </c>
      <c r="E98" s="353"/>
      <c r="F98" s="354">
        <f>+D98*E98</f>
        <v>0</v>
      </c>
    </row>
    <row r="99" spans="1:6" ht="13.9">
      <c r="A99" s="349">
        <v>2</v>
      </c>
      <c r="B99" s="355" t="s">
        <v>465</v>
      </c>
      <c r="C99" s="351" t="s">
        <v>154</v>
      </c>
      <c r="D99" s="352">
        <v>1</v>
      </c>
      <c r="E99" s="353"/>
      <c r="F99" s="354">
        <f t="shared" ref="F99:F104" si="4">+D99*E99</f>
        <v>0</v>
      </c>
    </row>
    <row r="100" spans="1:6" ht="18" customHeight="1">
      <c r="A100" s="349">
        <v>3</v>
      </c>
      <c r="B100" s="350" t="s">
        <v>466</v>
      </c>
      <c r="C100" s="351" t="s">
        <v>467</v>
      </c>
      <c r="D100" s="352">
        <v>25.751000000000001</v>
      </c>
      <c r="E100" s="353"/>
      <c r="F100" s="354">
        <f t="shared" si="4"/>
        <v>0</v>
      </c>
    </row>
    <row r="101" spans="1:6" ht="13.9">
      <c r="A101" s="349">
        <v>4</v>
      </c>
      <c r="B101" s="355" t="s">
        <v>468</v>
      </c>
      <c r="C101" s="351" t="s">
        <v>467</v>
      </c>
      <c r="D101" s="352">
        <v>3.4060000000000001</v>
      </c>
      <c r="E101" s="353"/>
      <c r="F101" s="354">
        <f t="shared" si="4"/>
        <v>0</v>
      </c>
    </row>
    <row r="102" spans="1:6" ht="13.9">
      <c r="A102" s="349">
        <v>5</v>
      </c>
      <c r="B102" s="355" t="s">
        <v>469</v>
      </c>
      <c r="C102" s="351" t="s">
        <v>467</v>
      </c>
      <c r="D102" s="352">
        <v>2.6459999999999999</v>
      </c>
      <c r="E102" s="353"/>
      <c r="F102" s="354">
        <f t="shared" si="4"/>
        <v>0</v>
      </c>
    </row>
    <row r="103" spans="1:6" ht="13.9">
      <c r="A103" s="349">
        <v>6</v>
      </c>
      <c r="B103" s="355" t="s">
        <v>470</v>
      </c>
      <c r="C103" s="351" t="s">
        <v>467</v>
      </c>
      <c r="D103" s="352">
        <v>2.04</v>
      </c>
      <c r="E103" s="353"/>
      <c r="F103" s="354">
        <f t="shared" si="4"/>
        <v>0</v>
      </c>
    </row>
    <row r="104" spans="1:6" ht="13.9">
      <c r="A104" s="349">
        <v>7</v>
      </c>
      <c r="B104" s="355" t="s">
        <v>471</v>
      </c>
      <c r="C104" s="351" t="s">
        <v>154</v>
      </c>
      <c r="D104" s="352">
        <v>1</v>
      </c>
      <c r="E104" s="353"/>
      <c r="F104" s="354">
        <f t="shared" si="4"/>
        <v>0</v>
      </c>
    </row>
    <row r="105" spans="1:6" s="362" customFormat="1" ht="14.45">
      <c r="A105" s="459"/>
      <c r="B105" s="460" t="s">
        <v>472</v>
      </c>
      <c r="C105" s="461"/>
      <c r="D105" s="462"/>
      <c r="E105" s="463"/>
      <c r="F105" s="464">
        <f>SUM(F98:F104)</f>
        <v>0</v>
      </c>
    </row>
    <row r="106" spans="1:6" s="348" customFormat="1" ht="14.45" customHeight="1">
      <c r="A106" s="343" t="s">
        <v>473</v>
      </c>
      <c r="B106" s="344" t="s">
        <v>474</v>
      </c>
      <c r="C106" s="346"/>
      <c r="D106" s="363"/>
      <c r="E106" s="364"/>
      <c r="F106" s="354"/>
    </row>
    <row r="107" spans="1:6" ht="30.6" customHeight="1">
      <c r="A107" s="349">
        <v>1</v>
      </c>
      <c r="B107" s="365" t="s">
        <v>475</v>
      </c>
      <c r="C107" s="351" t="s">
        <v>467</v>
      </c>
      <c r="D107" s="366">
        <v>0.56799999999999995</v>
      </c>
      <c r="E107" s="353"/>
      <c r="F107" s="354">
        <f t="shared" ref="F107:F114" si="5">+D107*E107</f>
        <v>0</v>
      </c>
    </row>
    <row r="108" spans="1:6" ht="32.450000000000003" customHeight="1">
      <c r="A108" s="349">
        <v>2</v>
      </c>
      <c r="B108" s="365" t="s">
        <v>476</v>
      </c>
      <c r="C108" s="351" t="s">
        <v>467</v>
      </c>
      <c r="D108" s="352">
        <v>2.2709999999999999</v>
      </c>
      <c r="E108" s="353"/>
      <c r="F108" s="354">
        <f t="shared" si="5"/>
        <v>0</v>
      </c>
    </row>
    <row r="109" spans="1:6" ht="30" customHeight="1">
      <c r="A109" s="349">
        <v>3</v>
      </c>
      <c r="B109" s="365" t="s">
        <v>477</v>
      </c>
      <c r="C109" s="351" t="s">
        <v>464</v>
      </c>
      <c r="D109" s="352">
        <v>41.32</v>
      </c>
      <c r="E109" s="353"/>
      <c r="F109" s="354">
        <f t="shared" si="5"/>
        <v>0</v>
      </c>
    </row>
    <row r="110" spans="1:6" ht="22.9" customHeight="1">
      <c r="A110" s="349">
        <v>4</v>
      </c>
      <c r="B110" s="350" t="s">
        <v>478</v>
      </c>
      <c r="C110" s="351" t="s">
        <v>467</v>
      </c>
      <c r="D110" s="367">
        <v>0.32400000000000001</v>
      </c>
      <c r="E110" s="353"/>
      <c r="F110" s="354">
        <f t="shared" si="5"/>
        <v>0</v>
      </c>
    </row>
    <row r="111" spans="1:6" ht="33" customHeight="1">
      <c r="A111" s="349">
        <v>5</v>
      </c>
      <c r="B111" s="350" t="s">
        <v>479</v>
      </c>
      <c r="C111" s="351" t="s">
        <v>467</v>
      </c>
      <c r="D111" s="367">
        <v>0.68100000000000005</v>
      </c>
      <c r="E111" s="353"/>
      <c r="F111" s="354">
        <f t="shared" si="5"/>
        <v>0</v>
      </c>
    </row>
    <row r="112" spans="1:6" ht="33.6" customHeight="1">
      <c r="A112" s="349">
        <v>6</v>
      </c>
      <c r="B112" s="350" t="s">
        <v>480</v>
      </c>
      <c r="C112" s="351" t="s">
        <v>467</v>
      </c>
      <c r="D112" s="367">
        <v>1.204</v>
      </c>
      <c r="E112" s="353"/>
      <c r="F112" s="354">
        <f t="shared" si="5"/>
        <v>0</v>
      </c>
    </row>
    <row r="113" spans="1:45" ht="13.9">
      <c r="A113" s="349">
        <v>7</v>
      </c>
      <c r="B113" s="368" t="s">
        <v>481</v>
      </c>
      <c r="C113" s="351" t="s">
        <v>464</v>
      </c>
      <c r="D113" s="352">
        <v>46</v>
      </c>
      <c r="E113" s="353"/>
      <c r="F113" s="354">
        <f t="shared" si="5"/>
        <v>0</v>
      </c>
    </row>
    <row r="114" spans="1:45" ht="28.35" customHeight="1">
      <c r="A114" s="369">
        <v>8</v>
      </c>
      <c r="B114" s="350" t="s">
        <v>482</v>
      </c>
      <c r="C114" s="370" t="s">
        <v>113</v>
      </c>
      <c r="D114" s="371">
        <v>1</v>
      </c>
      <c r="E114" s="372"/>
      <c r="F114" s="354">
        <f t="shared" si="5"/>
        <v>0</v>
      </c>
    </row>
    <row r="115" spans="1:45" s="362" customFormat="1" ht="14.45">
      <c r="A115" s="459"/>
      <c r="B115" s="460" t="s">
        <v>483</v>
      </c>
      <c r="C115" s="461"/>
      <c r="D115" s="462"/>
      <c r="E115" s="463"/>
      <c r="F115" s="464">
        <f>SUM(F107:F114)</f>
        <v>0</v>
      </c>
    </row>
    <row r="116" spans="1:45" s="348" customFormat="1" ht="15.6" customHeight="1">
      <c r="A116" s="343" t="s">
        <v>484</v>
      </c>
      <c r="B116" s="373" t="s">
        <v>485</v>
      </c>
      <c r="C116" s="346"/>
      <c r="D116" s="363"/>
      <c r="E116" s="364"/>
      <c r="F116" s="354"/>
    </row>
    <row r="117" spans="1:45" ht="25.35" customHeight="1">
      <c r="A117" s="349">
        <v>1</v>
      </c>
      <c r="B117" s="350" t="s">
        <v>486</v>
      </c>
      <c r="C117" s="351" t="s">
        <v>467</v>
      </c>
      <c r="D117" s="366">
        <v>0.73199999999999998</v>
      </c>
      <c r="E117" s="353"/>
      <c r="F117" s="354">
        <f t="shared" ref="F117:F124" si="6">+D117*E117</f>
        <v>0</v>
      </c>
    </row>
    <row r="118" spans="1:45" ht="34.35" customHeight="1">
      <c r="A118" s="349">
        <v>2</v>
      </c>
      <c r="B118" s="350" t="s">
        <v>487</v>
      </c>
      <c r="C118" s="351" t="s">
        <v>467</v>
      </c>
      <c r="D118" s="352">
        <v>1.4039999999999999</v>
      </c>
      <c r="E118" s="353"/>
      <c r="F118" s="354">
        <f t="shared" si="6"/>
        <v>0</v>
      </c>
    </row>
    <row r="119" spans="1:45" ht="35.450000000000003" customHeight="1">
      <c r="A119" s="349">
        <v>3</v>
      </c>
      <c r="B119" s="350" t="s">
        <v>488</v>
      </c>
      <c r="C119" s="351" t="s">
        <v>467</v>
      </c>
      <c r="D119" s="366">
        <v>0.33300000000000002</v>
      </c>
      <c r="E119" s="353"/>
      <c r="F119" s="354">
        <f t="shared" si="6"/>
        <v>0</v>
      </c>
    </row>
    <row r="120" spans="1:45" ht="37.9" customHeight="1">
      <c r="A120" s="349">
        <v>4</v>
      </c>
      <c r="B120" s="350" t="s">
        <v>489</v>
      </c>
      <c r="C120" s="351" t="s">
        <v>464</v>
      </c>
      <c r="D120" s="352">
        <v>42.36</v>
      </c>
      <c r="E120" s="353"/>
      <c r="F120" s="354">
        <f t="shared" si="6"/>
        <v>0</v>
      </c>
    </row>
    <row r="121" spans="1:45" ht="30.6" customHeight="1">
      <c r="A121" s="349">
        <v>5</v>
      </c>
      <c r="B121" s="350" t="s">
        <v>490</v>
      </c>
      <c r="C121" s="351" t="s">
        <v>464</v>
      </c>
      <c r="D121" s="352">
        <v>1.44</v>
      </c>
      <c r="E121" s="353"/>
      <c r="F121" s="354">
        <f t="shared" si="6"/>
        <v>0</v>
      </c>
    </row>
    <row r="122" spans="1:45" ht="29.45" customHeight="1">
      <c r="A122" s="349">
        <v>6</v>
      </c>
      <c r="B122" s="350" t="s">
        <v>491</v>
      </c>
      <c r="C122" s="351" t="s">
        <v>492</v>
      </c>
      <c r="D122" s="352">
        <v>39</v>
      </c>
      <c r="E122" s="353"/>
      <c r="F122" s="354">
        <f t="shared" si="6"/>
        <v>0</v>
      </c>
    </row>
    <row r="123" spans="1:45" ht="21" customHeight="1">
      <c r="A123" s="349">
        <v>7</v>
      </c>
      <c r="B123" s="350" t="s">
        <v>493</v>
      </c>
      <c r="C123" s="351" t="s">
        <v>464</v>
      </c>
      <c r="D123" s="352">
        <v>96.9</v>
      </c>
      <c r="E123" s="353"/>
      <c r="F123" s="354">
        <f t="shared" si="6"/>
        <v>0</v>
      </c>
    </row>
    <row r="124" spans="1:45" ht="22.35" customHeight="1">
      <c r="A124" s="349">
        <v>8</v>
      </c>
      <c r="B124" s="374" t="s">
        <v>494</v>
      </c>
      <c r="C124" s="351" t="s">
        <v>464</v>
      </c>
      <c r="D124" s="352">
        <v>59.85</v>
      </c>
      <c r="E124" s="353"/>
      <c r="F124" s="354">
        <f t="shared" si="6"/>
        <v>0</v>
      </c>
    </row>
    <row r="125" spans="1:45" s="362" customFormat="1" ht="14.45">
      <c r="A125" s="459"/>
      <c r="B125" s="460" t="s">
        <v>495</v>
      </c>
      <c r="C125" s="461"/>
      <c r="D125" s="462"/>
      <c r="E125" s="463"/>
      <c r="F125" s="464">
        <f>SUM(F117:F124)</f>
        <v>0</v>
      </c>
    </row>
    <row r="126" spans="1:45" s="379" customFormat="1" ht="14.45" customHeight="1">
      <c r="A126" s="375" t="s">
        <v>496</v>
      </c>
      <c r="B126" s="376" t="s">
        <v>497</v>
      </c>
      <c r="C126" s="377"/>
      <c r="D126" s="378"/>
      <c r="E126" s="353"/>
      <c r="F126" s="354"/>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row>
    <row r="127" spans="1:45" ht="44.45" customHeight="1">
      <c r="A127" s="349">
        <v>1</v>
      </c>
      <c r="B127" s="374" t="s">
        <v>498</v>
      </c>
      <c r="C127" s="351" t="s">
        <v>492</v>
      </c>
      <c r="D127" s="352">
        <v>2</v>
      </c>
      <c r="E127" s="353"/>
      <c r="F127" s="354">
        <f t="shared" ref="F127:F128" si="7">+D127*E127</f>
        <v>0</v>
      </c>
    </row>
    <row r="128" spans="1:45" ht="45.6" customHeight="1">
      <c r="A128" s="349">
        <v>2</v>
      </c>
      <c r="B128" s="374" t="s">
        <v>499</v>
      </c>
      <c r="C128" s="351" t="s">
        <v>492</v>
      </c>
      <c r="D128" s="352">
        <v>1</v>
      </c>
      <c r="E128" s="353"/>
      <c r="F128" s="354">
        <f t="shared" si="7"/>
        <v>0</v>
      </c>
    </row>
    <row r="129" spans="1:6" s="362" customFormat="1" ht="14.45">
      <c r="A129" s="459"/>
      <c r="B129" s="460" t="s">
        <v>500</v>
      </c>
      <c r="C129" s="461"/>
      <c r="D129" s="462"/>
      <c r="E129" s="463"/>
      <c r="F129" s="464">
        <f>SUM(F127:F128)</f>
        <v>0</v>
      </c>
    </row>
    <row r="130" spans="1:6" ht="15.6" customHeight="1">
      <c r="A130" s="380" t="s">
        <v>501</v>
      </c>
      <c r="B130" s="376" t="s">
        <v>502</v>
      </c>
      <c r="C130" s="351"/>
      <c r="D130" s="352"/>
      <c r="E130" s="353"/>
      <c r="F130" s="354"/>
    </row>
    <row r="131" spans="1:6" ht="31.35" customHeight="1">
      <c r="A131" s="349">
        <v>1</v>
      </c>
      <c r="B131" s="374" t="s">
        <v>503</v>
      </c>
      <c r="C131" s="351" t="s">
        <v>110</v>
      </c>
      <c r="D131" s="352">
        <v>10.45</v>
      </c>
      <c r="E131" s="353"/>
      <c r="F131" s="354">
        <f t="shared" ref="F131:F132" si="8">+D131*E131</f>
        <v>0</v>
      </c>
    </row>
    <row r="132" spans="1:6" ht="19.899999999999999" customHeight="1">
      <c r="A132" s="349">
        <v>2</v>
      </c>
      <c r="B132" s="374" t="s">
        <v>504</v>
      </c>
      <c r="C132" s="351" t="s">
        <v>464</v>
      </c>
      <c r="D132" s="352">
        <v>10.43</v>
      </c>
      <c r="E132" s="353"/>
      <c r="F132" s="354">
        <f t="shared" si="8"/>
        <v>0</v>
      </c>
    </row>
    <row r="133" spans="1:6" s="362" customFormat="1" ht="14.45">
      <c r="A133" s="459"/>
      <c r="B133" s="460" t="s">
        <v>505</v>
      </c>
      <c r="C133" s="461"/>
      <c r="D133" s="462"/>
      <c r="E133" s="463"/>
      <c r="F133" s="464">
        <f>SUM(F131:F132)</f>
        <v>0</v>
      </c>
    </row>
    <row r="134" spans="1:6" ht="16.899999999999999" customHeight="1">
      <c r="A134" s="380" t="s">
        <v>506</v>
      </c>
      <c r="B134" s="376" t="s">
        <v>507</v>
      </c>
      <c r="C134" s="351"/>
      <c r="D134" s="352"/>
      <c r="E134" s="353"/>
      <c r="F134" s="354"/>
    </row>
    <row r="135" spans="1:6" ht="13.9">
      <c r="A135" s="349">
        <v>1</v>
      </c>
      <c r="B135" s="381" t="s">
        <v>508</v>
      </c>
      <c r="C135" s="351" t="s">
        <v>464</v>
      </c>
      <c r="D135" s="352">
        <v>4.2</v>
      </c>
      <c r="E135" s="353"/>
      <c r="F135" s="354">
        <f t="shared" ref="F135" si="9">+D135*E135</f>
        <v>0</v>
      </c>
    </row>
    <row r="136" spans="1:6" s="362" customFormat="1" ht="14.45">
      <c r="A136" s="459"/>
      <c r="B136" s="460" t="s">
        <v>509</v>
      </c>
      <c r="C136" s="461"/>
      <c r="D136" s="462"/>
      <c r="E136" s="463"/>
      <c r="F136" s="464">
        <f>F135</f>
        <v>0</v>
      </c>
    </row>
    <row r="137" spans="1:6" ht="15.6" customHeight="1">
      <c r="A137" s="380" t="s">
        <v>510</v>
      </c>
      <c r="B137" s="376" t="s">
        <v>511</v>
      </c>
      <c r="C137" s="351"/>
      <c r="D137" s="352"/>
      <c r="E137" s="353"/>
      <c r="F137" s="354"/>
    </row>
    <row r="138" spans="1:6" ht="28.35" customHeight="1">
      <c r="A138" s="349">
        <v>1</v>
      </c>
      <c r="B138" s="374" t="s">
        <v>512</v>
      </c>
      <c r="C138" s="351" t="s">
        <v>464</v>
      </c>
      <c r="D138" s="352">
        <v>39</v>
      </c>
      <c r="E138" s="353"/>
      <c r="F138" s="354">
        <f t="shared" ref="F138:F139" si="10">+D138*E138</f>
        <v>0</v>
      </c>
    </row>
    <row r="139" spans="1:6" ht="29.45" customHeight="1">
      <c r="A139" s="349">
        <v>2</v>
      </c>
      <c r="B139" s="374" t="s">
        <v>513</v>
      </c>
      <c r="C139" s="351" t="s">
        <v>464</v>
      </c>
      <c r="D139" s="352">
        <v>12</v>
      </c>
      <c r="E139" s="353"/>
      <c r="F139" s="354">
        <f t="shared" si="10"/>
        <v>0</v>
      </c>
    </row>
    <row r="140" spans="1:6" s="362" customFormat="1" ht="14.45">
      <c r="A140" s="459"/>
      <c r="B140" s="460" t="s">
        <v>514</v>
      </c>
      <c r="C140" s="461"/>
      <c r="D140" s="462"/>
      <c r="E140" s="463"/>
      <c r="F140" s="464">
        <f>SUM(F138:F139)</f>
        <v>0</v>
      </c>
    </row>
    <row r="141" spans="1:6" ht="16.350000000000001" customHeight="1">
      <c r="A141" s="380" t="s">
        <v>515</v>
      </c>
      <c r="B141" s="376" t="s">
        <v>516</v>
      </c>
      <c r="C141" s="351"/>
      <c r="D141" s="352"/>
      <c r="E141" s="353"/>
      <c r="F141" s="354"/>
    </row>
    <row r="142" spans="1:6" ht="27.6" customHeight="1">
      <c r="A142" s="349">
        <v>1</v>
      </c>
      <c r="B142" s="382" t="s">
        <v>517</v>
      </c>
      <c r="C142" s="351" t="s">
        <v>492</v>
      </c>
      <c r="D142" s="352">
        <v>2</v>
      </c>
      <c r="E142" s="353"/>
      <c r="F142" s="354">
        <f t="shared" ref="F142:F146" si="11">+D142*E142</f>
        <v>0</v>
      </c>
    </row>
    <row r="143" spans="1:6" ht="29.45" customHeight="1">
      <c r="A143" s="349">
        <v>2</v>
      </c>
      <c r="B143" s="382" t="s">
        <v>518</v>
      </c>
      <c r="C143" s="351" t="s">
        <v>492</v>
      </c>
      <c r="D143" s="352">
        <v>2</v>
      </c>
      <c r="E143" s="353"/>
      <c r="F143" s="354">
        <f t="shared" si="11"/>
        <v>0</v>
      </c>
    </row>
    <row r="144" spans="1:6" ht="16.350000000000001" customHeight="1">
      <c r="A144" s="349">
        <v>3</v>
      </c>
      <c r="B144" s="365" t="s">
        <v>519</v>
      </c>
      <c r="C144" s="351" t="s">
        <v>492</v>
      </c>
      <c r="D144" s="352">
        <v>2</v>
      </c>
      <c r="E144" s="353"/>
      <c r="F144" s="354">
        <f t="shared" si="11"/>
        <v>0</v>
      </c>
    </row>
    <row r="145" spans="1:6" ht="17.45" customHeight="1">
      <c r="A145" s="349">
        <v>4</v>
      </c>
      <c r="B145" s="365" t="s">
        <v>520</v>
      </c>
      <c r="C145" s="351" t="s">
        <v>110</v>
      </c>
      <c r="D145" s="352">
        <v>8.9</v>
      </c>
      <c r="E145" s="353"/>
      <c r="F145" s="354">
        <f t="shared" si="11"/>
        <v>0</v>
      </c>
    </row>
    <row r="146" spans="1:6" ht="13.35" customHeight="1">
      <c r="A146" s="349">
        <v>5</v>
      </c>
      <c r="B146" s="365" t="s">
        <v>521</v>
      </c>
      <c r="C146" s="351" t="s">
        <v>110</v>
      </c>
      <c r="D146" s="352">
        <v>2.6</v>
      </c>
      <c r="E146" s="353"/>
      <c r="F146" s="354">
        <f t="shared" si="11"/>
        <v>0</v>
      </c>
    </row>
    <row r="147" spans="1:6" s="362" customFormat="1" ht="14.45">
      <c r="A147" s="459"/>
      <c r="B147" s="460" t="s">
        <v>522</v>
      </c>
      <c r="C147" s="461"/>
      <c r="D147" s="462"/>
      <c r="E147" s="463"/>
      <c r="F147" s="464">
        <f>SUM(F142:F146)</f>
        <v>0</v>
      </c>
    </row>
    <row r="148" spans="1:6" s="362" customFormat="1" ht="14.45">
      <c r="A148" s="380" t="s">
        <v>523</v>
      </c>
      <c r="B148" s="376" t="s">
        <v>524</v>
      </c>
      <c r="C148" s="351"/>
      <c r="D148" s="367"/>
      <c r="E148" s="353"/>
      <c r="F148" s="361"/>
    </row>
    <row r="149" spans="1:6" s="362" customFormat="1" ht="33" customHeight="1">
      <c r="A149" s="349">
        <v>1</v>
      </c>
      <c r="B149" s="382" t="s">
        <v>525</v>
      </c>
      <c r="C149" s="351" t="s">
        <v>110</v>
      </c>
      <c r="D149" s="367">
        <v>2</v>
      </c>
      <c r="E149" s="353"/>
      <c r="F149" s="354">
        <f>D149*E149</f>
        <v>0</v>
      </c>
    </row>
    <row r="150" spans="1:6" s="362" customFormat="1" ht="28.9" customHeight="1">
      <c r="A150" s="349">
        <v>2</v>
      </c>
      <c r="B150" s="365" t="s">
        <v>526</v>
      </c>
      <c r="C150" s="351" t="s">
        <v>464</v>
      </c>
      <c r="D150" s="367">
        <v>1.8</v>
      </c>
      <c r="E150" s="353"/>
      <c r="F150" s="354">
        <f t="shared" ref="F150:F154" si="12">D150*E150</f>
        <v>0</v>
      </c>
    </row>
    <row r="151" spans="1:6" s="362" customFormat="1" ht="31.35" customHeight="1">
      <c r="A151" s="349">
        <v>3</v>
      </c>
      <c r="B151" s="365" t="s">
        <v>527</v>
      </c>
      <c r="C151" s="351" t="s">
        <v>464</v>
      </c>
      <c r="D151" s="367">
        <v>7.52</v>
      </c>
      <c r="E151" s="353"/>
      <c r="F151" s="354">
        <f t="shared" si="12"/>
        <v>0</v>
      </c>
    </row>
    <row r="152" spans="1:6" s="362" customFormat="1" ht="42" customHeight="1">
      <c r="A152" s="349">
        <v>4</v>
      </c>
      <c r="B152" s="383" t="s">
        <v>528</v>
      </c>
      <c r="C152" s="384" t="s">
        <v>113</v>
      </c>
      <c r="D152" s="385">
        <v>1</v>
      </c>
      <c r="E152" s="82"/>
      <c r="F152" s="354">
        <f t="shared" si="12"/>
        <v>0</v>
      </c>
    </row>
    <row r="153" spans="1:6" s="362" customFormat="1" ht="33.6" customHeight="1">
      <c r="A153" s="349">
        <v>5</v>
      </c>
      <c r="B153" s="365" t="s">
        <v>529</v>
      </c>
      <c r="C153" s="351" t="s">
        <v>113</v>
      </c>
      <c r="D153" s="367">
        <v>1</v>
      </c>
      <c r="E153" s="353"/>
      <c r="F153" s="354">
        <f t="shared" si="12"/>
        <v>0</v>
      </c>
    </row>
    <row r="154" spans="1:6" s="362" customFormat="1" ht="41.45" customHeight="1">
      <c r="A154" s="349">
        <v>6</v>
      </c>
      <c r="B154" s="365" t="s">
        <v>530</v>
      </c>
      <c r="C154" s="351" t="s">
        <v>113</v>
      </c>
      <c r="D154" s="367">
        <v>1</v>
      </c>
      <c r="E154" s="353"/>
      <c r="F154" s="354">
        <f t="shared" si="12"/>
        <v>0</v>
      </c>
    </row>
    <row r="155" spans="1:6" s="362" customFormat="1" ht="14.45">
      <c r="A155" s="459"/>
      <c r="B155" s="460" t="s">
        <v>531</v>
      </c>
      <c r="C155" s="461"/>
      <c r="D155" s="465"/>
      <c r="E155" s="463"/>
      <c r="F155" s="464">
        <f>SUM(F149:F154)</f>
        <v>0</v>
      </c>
    </row>
    <row r="156" spans="1:6" ht="16.899999999999999" customHeight="1">
      <c r="A156" s="380" t="s">
        <v>532</v>
      </c>
      <c r="B156" s="386" t="s">
        <v>533</v>
      </c>
      <c r="C156" s="384"/>
      <c r="D156" s="385"/>
      <c r="E156" s="387"/>
      <c r="F156" s="354"/>
    </row>
    <row r="157" spans="1:6" ht="43.9" customHeight="1">
      <c r="A157" s="349">
        <v>1</v>
      </c>
      <c r="B157" s="383" t="s">
        <v>534</v>
      </c>
      <c r="C157" s="384" t="s">
        <v>23</v>
      </c>
      <c r="D157" s="385">
        <v>1.4</v>
      </c>
      <c r="E157" s="387"/>
      <c r="F157" s="354">
        <f t="shared" ref="F157:F167" si="13">+D157*E157</f>
        <v>0</v>
      </c>
    </row>
    <row r="158" spans="1:6" ht="33.6" customHeight="1">
      <c r="A158" s="349">
        <v>2</v>
      </c>
      <c r="B158" s="383" t="s">
        <v>535</v>
      </c>
      <c r="C158" s="384" t="s">
        <v>77</v>
      </c>
      <c r="D158" s="385">
        <v>1</v>
      </c>
      <c r="E158" s="387"/>
      <c r="F158" s="354">
        <f t="shared" si="13"/>
        <v>0</v>
      </c>
    </row>
    <row r="159" spans="1:6" ht="34.9" customHeight="1">
      <c r="A159" s="349">
        <v>3</v>
      </c>
      <c r="B159" s="383" t="s">
        <v>536</v>
      </c>
      <c r="C159" s="384" t="s">
        <v>12</v>
      </c>
      <c r="D159" s="385">
        <v>1</v>
      </c>
      <c r="E159" s="387"/>
      <c r="F159" s="354">
        <f t="shared" si="13"/>
        <v>0</v>
      </c>
    </row>
    <row r="160" spans="1:6" ht="31.9" customHeight="1">
      <c r="A160" s="349">
        <v>4</v>
      </c>
      <c r="B160" s="383" t="s">
        <v>537</v>
      </c>
      <c r="C160" s="384" t="s">
        <v>12</v>
      </c>
      <c r="D160" s="385">
        <v>1</v>
      </c>
      <c r="E160" s="387"/>
      <c r="F160" s="354">
        <f t="shared" si="13"/>
        <v>0</v>
      </c>
    </row>
    <row r="161" spans="1:6" ht="34.9" customHeight="1">
      <c r="A161" s="349">
        <v>5</v>
      </c>
      <c r="B161" s="383" t="s">
        <v>538</v>
      </c>
      <c r="C161" s="384" t="s">
        <v>12</v>
      </c>
      <c r="D161" s="385">
        <v>1</v>
      </c>
      <c r="E161" s="387"/>
      <c r="F161" s="354">
        <f t="shared" si="13"/>
        <v>0</v>
      </c>
    </row>
    <row r="162" spans="1:6" ht="64.5" customHeight="1">
      <c r="A162" s="349">
        <v>6</v>
      </c>
      <c r="B162" s="383" t="s">
        <v>539</v>
      </c>
      <c r="C162" s="384" t="s">
        <v>23</v>
      </c>
      <c r="D162" s="385">
        <v>21.06</v>
      </c>
      <c r="E162" s="387"/>
      <c r="F162" s="354">
        <f t="shared" si="13"/>
        <v>0</v>
      </c>
    </row>
    <row r="163" spans="1:6" ht="47.45" customHeight="1">
      <c r="A163" s="349">
        <v>7</v>
      </c>
      <c r="B163" s="383" t="s">
        <v>540</v>
      </c>
      <c r="C163" s="384" t="s">
        <v>113</v>
      </c>
      <c r="D163" s="385">
        <v>1</v>
      </c>
      <c r="E163" s="387"/>
      <c r="F163" s="354">
        <f t="shared" si="13"/>
        <v>0</v>
      </c>
    </row>
    <row r="164" spans="1:6" ht="21" customHeight="1">
      <c r="A164" s="349">
        <v>8</v>
      </c>
      <c r="B164" s="383" t="s">
        <v>541</v>
      </c>
      <c r="C164" s="384" t="s">
        <v>77</v>
      </c>
      <c r="D164" s="385">
        <v>3</v>
      </c>
      <c r="E164" s="387"/>
      <c r="F164" s="354">
        <f t="shared" si="13"/>
        <v>0</v>
      </c>
    </row>
    <row r="165" spans="1:6" ht="22.9" customHeight="1">
      <c r="A165" s="349">
        <v>9</v>
      </c>
      <c r="B165" s="383" t="s">
        <v>542</v>
      </c>
      <c r="C165" s="384" t="s">
        <v>77</v>
      </c>
      <c r="D165" s="385">
        <v>3</v>
      </c>
      <c r="E165" s="387"/>
      <c r="F165" s="354">
        <f t="shared" si="13"/>
        <v>0</v>
      </c>
    </row>
    <row r="166" spans="1:6" ht="25.9" customHeight="1">
      <c r="A166" s="349">
        <v>10</v>
      </c>
      <c r="B166" s="383" t="s">
        <v>543</v>
      </c>
      <c r="C166" s="384" t="s">
        <v>77</v>
      </c>
      <c r="D166" s="385">
        <v>3</v>
      </c>
      <c r="E166" s="387"/>
      <c r="F166" s="354">
        <f t="shared" si="13"/>
        <v>0</v>
      </c>
    </row>
    <row r="167" spans="1:6" ht="20.45" customHeight="1">
      <c r="A167" s="349">
        <v>11</v>
      </c>
      <c r="B167" s="383" t="s">
        <v>544</v>
      </c>
      <c r="C167" s="384" t="s">
        <v>77</v>
      </c>
      <c r="D167" s="385">
        <v>3</v>
      </c>
      <c r="E167" s="387"/>
      <c r="F167" s="354">
        <f t="shared" si="13"/>
        <v>0</v>
      </c>
    </row>
    <row r="168" spans="1:6" s="362" customFormat="1" ht="14.45">
      <c r="A168" s="459"/>
      <c r="B168" s="460" t="s">
        <v>545</v>
      </c>
      <c r="C168" s="461"/>
      <c r="D168" s="462"/>
      <c r="E168" s="463"/>
      <c r="F168" s="464">
        <f>SUM(F157:F167)</f>
        <v>0</v>
      </c>
    </row>
    <row r="169" spans="1:6" ht="14.45">
      <c r="A169" s="470"/>
      <c r="B169" s="471" t="s">
        <v>554</v>
      </c>
      <c r="C169" s="472"/>
      <c r="D169" s="473"/>
      <c r="E169" s="473"/>
      <c r="F169" s="474">
        <f>F168+F147+F140+F136+F133+F129+F125+F115+F105+F155</f>
        <v>0</v>
      </c>
    </row>
    <row r="171" spans="1:6">
      <c r="A171" s="475"/>
      <c r="B171" s="476" t="s">
        <v>556</v>
      </c>
      <c r="C171" s="477"/>
      <c r="D171" s="477"/>
      <c r="E171" s="477"/>
      <c r="F171" s="478">
        <f>F91+F169</f>
        <v>0</v>
      </c>
    </row>
    <row r="172" spans="1:6" ht="12.75"/>
    <row r="173" spans="1:6" ht="12.75"/>
  </sheetData>
  <mergeCells count="2">
    <mergeCell ref="B4:F4"/>
    <mergeCell ref="B94:F9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7E050-63A6-48B6-B90A-346B0452CA11}">
  <dimension ref="B1:C12"/>
  <sheetViews>
    <sheetView zoomScale="118" zoomScaleNormal="118" workbookViewId="0">
      <selection activeCell="E14" sqref="E14"/>
    </sheetView>
  </sheetViews>
  <sheetFormatPr defaultColWidth="11.42578125" defaultRowHeight="13.15"/>
  <cols>
    <col min="2" max="2" width="73.85546875" customWidth="1"/>
    <col min="3" max="3" width="20.7109375" customWidth="1"/>
  </cols>
  <sheetData>
    <row r="1" spans="2:3" ht="18">
      <c r="B1" s="392" t="s">
        <v>0</v>
      </c>
    </row>
    <row r="3" spans="2:3" ht="49.9" customHeight="1">
      <c r="B3" s="390" t="s">
        <v>557</v>
      </c>
    </row>
    <row r="6" spans="2:3" ht="24.6" customHeight="1">
      <c r="B6" s="389" t="s">
        <v>558</v>
      </c>
      <c r="C6" s="413">
        <f>'BATIMENT PRINCIPAL'!F262</f>
        <v>0</v>
      </c>
    </row>
    <row r="7" spans="2:3" ht="28.35" customHeight="1">
      <c r="B7" s="389" t="s">
        <v>559</v>
      </c>
      <c r="C7" s="413">
        <f>'SALLE D''HEBERGEMENT'!F192</f>
        <v>0</v>
      </c>
    </row>
    <row r="8" spans="2:3" ht="20.45" customHeight="1">
      <c r="B8" s="389" t="s">
        <v>560</v>
      </c>
      <c r="C8" s="413">
        <f>CLÔTURE!F57</f>
        <v>0</v>
      </c>
    </row>
    <row r="9" spans="2:3" ht="23.45" customHeight="1">
      <c r="B9" s="389" t="s">
        <v>561</v>
      </c>
      <c r="C9" s="414">
        <f>'LATRINES EXTERIEURES'!F171</f>
        <v>0</v>
      </c>
    </row>
    <row r="10" spans="2:3" ht="23.45" customHeight="1">
      <c r="B10" s="389" t="s">
        <v>562</v>
      </c>
      <c r="C10" s="413">
        <f>C6+C7+C8+C9</f>
        <v>0</v>
      </c>
    </row>
    <row r="11" spans="2:3" ht="27" customHeight="1">
      <c r="B11" s="389" t="s">
        <v>563</v>
      </c>
      <c r="C11" s="413">
        <f>C10*0.18</f>
        <v>0</v>
      </c>
    </row>
    <row r="12" spans="2:3" ht="27" customHeight="1">
      <c r="B12" s="389" t="s">
        <v>564</v>
      </c>
      <c r="C12" s="413">
        <f>C10+C11</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1"/>
  <sheetViews>
    <sheetView zoomScale="120" zoomScaleNormal="120" workbookViewId="0">
      <selection activeCell="C11" sqref="C11"/>
    </sheetView>
  </sheetViews>
  <sheetFormatPr defaultColWidth="11.42578125" defaultRowHeight="13.15"/>
  <sheetData>
    <row r="1" spans="1:9" ht="17.45">
      <c r="A1" s="190" t="s">
        <v>3</v>
      </c>
      <c r="B1" s="191" t="s">
        <v>565</v>
      </c>
      <c r="C1" s="191" t="s">
        <v>566</v>
      </c>
      <c r="D1" s="195" t="s">
        <v>567</v>
      </c>
      <c r="E1" s="195" t="s">
        <v>568</v>
      </c>
      <c r="F1" s="195" t="s">
        <v>569</v>
      </c>
      <c r="G1" s="195" t="s">
        <v>570</v>
      </c>
      <c r="H1" s="195" t="s">
        <v>571</v>
      </c>
      <c r="I1" s="195" t="s">
        <v>572</v>
      </c>
    </row>
    <row r="2" spans="1:9" ht="17.45">
      <c r="A2" s="190">
        <v>1</v>
      </c>
      <c r="B2" s="193" t="s">
        <v>573</v>
      </c>
      <c r="C2" s="193">
        <v>24</v>
      </c>
      <c r="D2" s="189">
        <f>0.68*8*0.222*C2</f>
        <v>28.984320000000004</v>
      </c>
      <c r="E2" s="189"/>
      <c r="F2" s="189">
        <f>1.04*6*0.617*C2</f>
        <v>92.401920000000004</v>
      </c>
      <c r="G2" s="189"/>
      <c r="H2" s="189"/>
      <c r="I2" s="189"/>
    </row>
    <row r="3" spans="1:9" ht="17.45">
      <c r="A3" s="192">
        <v>2</v>
      </c>
      <c r="B3" s="193" t="s">
        <v>574</v>
      </c>
      <c r="C3" s="193">
        <v>34</v>
      </c>
      <c r="D3" s="189">
        <f>0.68*8*0.222*C3</f>
        <v>41.061120000000003</v>
      </c>
      <c r="E3" s="189"/>
      <c r="F3" s="189">
        <f>1.24*10*0.617*C3</f>
        <v>260.12720000000002</v>
      </c>
      <c r="G3" s="189"/>
      <c r="H3" s="189"/>
      <c r="I3" s="189"/>
    </row>
    <row r="4" spans="1:9" ht="17.45">
      <c r="A4" s="190">
        <v>3</v>
      </c>
      <c r="B4" s="193" t="s">
        <v>575</v>
      </c>
      <c r="C4" s="193">
        <v>10</v>
      </c>
      <c r="D4" s="189">
        <f>0.68*16*0.222*C4</f>
        <v>24.153600000000001</v>
      </c>
      <c r="E4" s="189"/>
      <c r="F4" s="189">
        <f>1.24*16*0.617*C4</f>
        <v>122.4128</v>
      </c>
      <c r="G4" s="189"/>
      <c r="H4" s="189"/>
      <c r="I4" s="189"/>
    </row>
    <row r="5" spans="1:9" ht="17.45">
      <c r="A5" s="440" t="s">
        <v>576</v>
      </c>
      <c r="B5" s="441"/>
      <c r="C5" s="194"/>
      <c r="D5" s="196">
        <f>SUM(D2:D4)</f>
        <v>94.199040000000011</v>
      </c>
      <c r="E5" s="196"/>
      <c r="F5" s="196">
        <f>SUM(F2:F4)</f>
        <v>474.94192000000004</v>
      </c>
      <c r="G5" s="196"/>
      <c r="H5" s="196"/>
      <c r="I5" s="196"/>
    </row>
    <row r="11" spans="1:9">
      <c r="C11">
        <f>+C2+C3+C4+12</f>
        <v>80</v>
      </c>
    </row>
  </sheetData>
  <mergeCells count="1">
    <mergeCell ref="A5:B5"/>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69"/>
  <sheetViews>
    <sheetView view="pageBreakPreview" topLeftCell="B1" zoomScaleNormal="100" zoomScaleSheetLayoutView="100" workbookViewId="0">
      <selection activeCell="L19" sqref="L19"/>
    </sheetView>
  </sheetViews>
  <sheetFormatPr defaultColWidth="11.42578125" defaultRowHeight="13.15"/>
  <cols>
    <col min="1" max="1" width="37.42578125" customWidth="1"/>
    <col min="2" max="2" width="42.140625" style="93" customWidth="1"/>
    <col min="3" max="3" width="39.140625" style="93" customWidth="1"/>
    <col min="4" max="4" width="13.42578125" style="93" customWidth="1"/>
    <col min="5" max="5" width="15.140625" style="93" customWidth="1"/>
    <col min="6" max="6" width="14.42578125" style="93" customWidth="1"/>
    <col min="7" max="7" width="13.42578125" style="93" customWidth="1"/>
    <col min="8" max="9" width="15.5703125" style="93" bestFit="1" customWidth="1"/>
    <col min="10" max="10" width="15.85546875" style="93" customWidth="1"/>
    <col min="11" max="11" width="15.5703125" style="93" customWidth="1"/>
    <col min="12" max="12" width="14.5703125" style="93" customWidth="1"/>
    <col min="14" max="14" width="19.140625" bestFit="1" customWidth="1"/>
    <col min="258" max="258" width="27.140625" customWidth="1"/>
    <col min="259" max="259" width="29.85546875" customWidth="1"/>
    <col min="260" max="260" width="15.140625" customWidth="1"/>
    <col min="261" max="261" width="12.42578125" customWidth="1"/>
    <col min="262" max="262" width="13.42578125" customWidth="1"/>
    <col min="263" max="263" width="15.5703125" bestFit="1" customWidth="1"/>
    <col min="264" max="264" width="14.140625" bestFit="1" customWidth="1"/>
    <col min="270" max="270" width="19.140625" bestFit="1" customWidth="1"/>
    <col min="514" max="514" width="27.140625" customWidth="1"/>
    <col min="515" max="515" width="29.85546875" customWidth="1"/>
    <col min="516" max="516" width="15.140625" customWidth="1"/>
    <col min="517" max="517" width="12.42578125" customWidth="1"/>
    <col min="518" max="518" width="13.42578125" customWidth="1"/>
    <col min="519" max="519" width="15.5703125" bestFit="1" customWidth="1"/>
    <col min="520" max="520" width="14.140625" bestFit="1" customWidth="1"/>
    <col min="526" max="526" width="19.140625" bestFit="1" customWidth="1"/>
    <col min="770" max="770" width="27.140625" customWidth="1"/>
    <col min="771" max="771" width="29.85546875" customWidth="1"/>
    <col min="772" max="772" width="15.140625" customWidth="1"/>
    <col min="773" max="773" width="12.42578125" customWidth="1"/>
    <col min="774" max="774" width="13.42578125" customWidth="1"/>
    <col min="775" max="775" width="15.5703125" bestFit="1" customWidth="1"/>
    <col min="776" max="776" width="14.140625" bestFit="1" customWidth="1"/>
    <col min="782" max="782" width="19.140625" bestFit="1" customWidth="1"/>
    <col min="1026" max="1026" width="27.140625" customWidth="1"/>
    <col min="1027" max="1027" width="29.85546875" customWidth="1"/>
    <col min="1028" max="1028" width="15.140625" customWidth="1"/>
    <col min="1029" max="1029" width="12.42578125" customWidth="1"/>
    <col min="1030" max="1030" width="13.42578125" customWidth="1"/>
    <col min="1031" max="1031" width="15.5703125" bestFit="1" customWidth="1"/>
    <col min="1032" max="1032" width="14.140625" bestFit="1" customWidth="1"/>
    <col min="1038" max="1038" width="19.140625" bestFit="1" customWidth="1"/>
    <col min="1282" max="1282" width="27.140625" customWidth="1"/>
    <col min="1283" max="1283" width="29.85546875" customWidth="1"/>
    <col min="1284" max="1284" width="15.140625" customWidth="1"/>
    <col min="1285" max="1285" width="12.42578125" customWidth="1"/>
    <col min="1286" max="1286" width="13.42578125" customWidth="1"/>
    <col min="1287" max="1287" width="15.5703125" bestFit="1" customWidth="1"/>
    <col min="1288" max="1288" width="14.140625" bestFit="1" customWidth="1"/>
    <col min="1294" max="1294" width="19.140625" bestFit="1" customWidth="1"/>
    <col min="1538" max="1538" width="27.140625" customWidth="1"/>
    <col min="1539" max="1539" width="29.85546875" customWidth="1"/>
    <col min="1540" max="1540" width="15.140625" customWidth="1"/>
    <col min="1541" max="1541" width="12.42578125" customWidth="1"/>
    <col min="1542" max="1542" width="13.42578125" customWidth="1"/>
    <col min="1543" max="1543" width="15.5703125" bestFit="1" customWidth="1"/>
    <col min="1544" max="1544" width="14.140625" bestFit="1" customWidth="1"/>
    <col min="1550" max="1550" width="19.140625" bestFit="1" customWidth="1"/>
    <col min="1794" max="1794" width="27.140625" customWidth="1"/>
    <col min="1795" max="1795" width="29.85546875" customWidth="1"/>
    <col min="1796" max="1796" width="15.140625" customWidth="1"/>
    <col min="1797" max="1797" width="12.42578125" customWidth="1"/>
    <col min="1798" max="1798" width="13.42578125" customWidth="1"/>
    <col min="1799" max="1799" width="15.5703125" bestFit="1" customWidth="1"/>
    <col min="1800" max="1800" width="14.140625" bestFit="1" customWidth="1"/>
    <col min="1806" max="1806" width="19.140625" bestFit="1" customWidth="1"/>
    <col min="2050" max="2050" width="27.140625" customWidth="1"/>
    <col min="2051" max="2051" width="29.85546875" customWidth="1"/>
    <col min="2052" max="2052" width="15.140625" customWidth="1"/>
    <col min="2053" max="2053" width="12.42578125" customWidth="1"/>
    <col min="2054" max="2054" width="13.42578125" customWidth="1"/>
    <col min="2055" max="2055" width="15.5703125" bestFit="1" customWidth="1"/>
    <col min="2056" max="2056" width="14.140625" bestFit="1" customWidth="1"/>
    <col min="2062" max="2062" width="19.140625" bestFit="1" customWidth="1"/>
    <col min="2306" max="2306" width="27.140625" customWidth="1"/>
    <col min="2307" max="2307" width="29.85546875" customWidth="1"/>
    <col min="2308" max="2308" width="15.140625" customWidth="1"/>
    <col min="2309" max="2309" width="12.42578125" customWidth="1"/>
    <col min="2310" max="2310" width="13.42578125" customWidth="1"/>
    <col min="2311" max="2311" width="15.5703125" bestFit="1" customWidth="1"/>
    <col min="2312" max="2312" width="14.140625" bestFit="1" customWidth="1"/>
    <col min="2318" max="2318" width="19.140625" bestFit="1" customWidth="1"/>
    <col min="2562" max="2562" width="27.140625" customWidth="1"/>
    <col min="2563" max="2563" width="29.85546875" customWidth="1"/>
    <col min="2564" max="2564" width="15.140625" customWidth="1"/>
    <col min="2565" max="2565" width="12.42578125" customWidth="1"/>
    <col min="2566" max="2566" width="13.42578125" customWidth="1"/>
    <col min="2567" max="2567" width="15.5703125" bestFit="1" customWidth="1"/>
    <col min="2568" max="2568" width="14.140625" bestFit="1" customWidth="1"/>
    <col min="2574" max="2574" width="19.140625" bestFit="1" customWidth="1"/>
    <col min="2818" max="2818" width="27.140625" customWidth="1"/>
    <col min="2819" max="2819" width="29.85546875" customWidth="1"/>
    <col min="2820" max="2820" width="15.140625" customWidth="1"/>
    <col min="2821" max="2821" width="12.42578125" customWidth="1"/>
    <col min="2822" max="2822" width="13.42578125" customWidth="1"/>
    <col min="2823" max="2823" width="15.5703125" bestFit="1" customWidth="1"/>
    <col min="2824" max="2824" width="14.140625" bestFit="1" customWidth="1"/>
    <col min="2830" max="2830" width="19.140625" bestFit="1" customWidth="1"/>
    <col min="3074" max="3074" width="27.140625" customWidth="1"/>
    <col min="3075" max="3075" width="29.85546875" customWidth="1"/>
    <col min="3076" max="3076" width="15.140625" customWidth="1"/>
    <col min="3077" max="3077" width="12.42578125" customWidth="1"/>
    <col min="3078" max="3078" width="13.42578125" customWidth="1"/>
    <col min="3079" max="3079" width="15.5703125" bestFit="1" customWidth="1"/>
    <col min="3080" max="3080" width="14.140625" bestFit="1" customWidth="1"/>
    <col min="3086" max="3086" width="19.140625" bestFit="1" customWidth="1"/>
    <col min="3330" max="3330" width="27.140625" customWidth="1"/>
    <col min="3331" max="3331" width="29.85546875" customWidth="1"/>
    <col min="3332" max="3332" width="15.140625" customWidth="1"/>
    <col min="3333" max="3333" width="12.42578125" customWidth="1"/>
    <col min="3334" max="3334" width="13.42578125" customWidth="1"/>
    <col min="3335" max="3335" width="15.5703125" bestFit="1" customWidth="1"/>
    <col min="3336" max="3336" width="14.140625" bestFit="1" customWidth="1"/>
    <col min="3342" max="3342" width="19.140625" bestFit="1" customWidth="1"/>
    <col min="3586" max="3586" width="27.140625" customWidth="1"/>
    <col min="3587" max="3587" width="29.85546875" customWidth="1"/>
    <col min="3588" max="3588" width="15.140625" customWidth="1"/>
    <col min="3589" max="3589" width="12.42578125" customWidth="1"/>
    <col min="3590" max="3590" width="13.42578125" customWidth="1"/>
    <col min="3591" max="3591" width="15.5703125" bestFit="1" customWidth="1"/>
    <col min="3592" max="3592" width="14.140625" bestFit="1" customWidth="1"/>
    <col min="3598" max="3598" width="19.140625" bestFit="1" customWidth="1"/>
    <col min="3842" max="3842" width="27.140625" customWidth="1"/>
    <col min="3843" max="3843" width="29.85546875" customWidth="1"/>
    <col min="3844" max="3844" width="15.140625" customWidth="1"/>
    <col min="3845" max="3845" width="12.42578125" customWidth="1"/>
    <col min="3846" max="3846" width="13.42578125" customWidth="1"/>
    <col min="3847" max="3847" width="15.5703125" bestFit="1" customWidth="1"/>
    <col min="3848" max="3848" width="14.140625" bestFit="1" customWidth="1"/>
    <col min="3854" max="3854" width="19.140625" bestFit="1" customWidth="1"/>
    <col min="4098" max="4098" width="27.140625" customWidth="1"/>
    <col min="4099" max="4099" width="29.85546875" customWidth="1"/>
    <col min="4100" max="4100" width="15.140625" customWidth="1"/>
    <col min="4101" max="4101" width="12.42578125" customWidth="1"/>
    <col min="4102" max="4102" width="13.42578125" customWidth="1"/>
    <col min="4103" max="4103" width="15.5703125" bestFit="1" customWidth="1"/>
    <col min="4104" max="4104" width="14.140625" bestFit="1" customWidth="1"/>
    <col min="4110" max="4110" width="19.140625" bestFit="1" customWidth="1"/>
    <col min="4354" max="4354" width="27.140625" customWidth="1"/>
    <col min="4355" max="4355" width="29.85546875" customWidth="1"/>
    <col min="4356" max="4356" width="15.140625" customWidth="1"/>
    <col min="4357" max="4357" width="12.42578125" customWidth="1"/>
    <col min="4358" max="4358" width="13.42578125" customWidth="1"/>
    <col min="4359" max="4359" width="15.5703125" bestFit="1" customWidth="1"/>
    <col min="4360" max="4360" width="14.140625" bestFit="1" customWidth="1"/>
    <col min="4366" max="4366" width="19.140625" bestFit="1" customWidth="1"/>
    <col min="4610" max="4610" width="27.140625" customWidth="1"/>
    <col min="4611" max="4611" width="29.85546875" customWidth="1"/>
    <col min="4612" max="4612" width="15.140625" customWidth="1"/>
    <col min="4613" max="4613" width="12.42578125" customWidth="1"/>
    <col min="4614" max="4614" width="13.42578125" customWidth="1"/>
    <col min="4615" max="4615" width="15.5703125" bestFit="1" customWidth="1"/>
    <col min="4616" max="4616" width="14.140625" bestFit="1" customWidth="1"/>
    <col min="4622" max="4622" width="19.140625" bestFit="1" customWidth="1"/>
    <col min="4866" max="4866" width="27.140625" customWidth="1"/>
    <col min="4867" max="4867" width="29.85546875" customWidth="1"/>
    <col min="4868" max="4868" width="15.140625" customWidth="1"/>
    <col min="4869" max="4869" width="12.42578125" customWidth="1"/>
    <col min="4870" max="4870" width="13.42578125" customWidth="1"/>
    <col min="4871" max="4871" width="15.5703125" bestFit="1" customWidth="1"/>
    <col min="4872" max="4872" width="14.140625" bestFit="1" customWidth="1"/>
    <col min="4878" max="4878" width="19.140625" bestFit="1" customWidth="1"/>
    <col min="5122" max="5122" width="27.140625" customWidth="1"/>
    <col min="5123" max="5123" width="29.85546875" customWidth="1"/>
    <col min="5124" max="5124" width="15.140625" customWidth="1"/>
    <col min="5125" max="5125" width="12.42578125" customWidth="1"/>
    <col min="5126" max="5126" width="13.42578125" customWidth="1"/>
    <col min="5127" max="5127" width="15.5703125" bestFit="1" customWidth="1"/>
    <col min="5128" max="5128" width="14.140625" bestFit="1" customWidth="1"/>
    <col min="5134" max="5134" width="19.140625" bestFit="1" customWidth="1"/>
    <col min="5378" max="5378" width="27.140625" customWidth="1"/>
    <col min="5379" max="5379" width="29.85546875" customWidth="1"/>
    <col min="5380" max="5380" width="15.140625" customWidth="1"/>
    <col min="5381" max="5381" width="12.42578125" customWidth="1"/>
    <col min="5382" max="5382" width="13.42578125" customWidth="1"/>
    <col min="5383" max="5383" width="15.5703125" bestFit="1" customWidth="1"/>
    <col min="5384" max="5384" width="14.140625" bestFit="1" customWidth="1"/>
    <col min="5390" max="5390" width="19.140625" bestFit="1" customWidth="1"/>
    <col min="5634" max="5634" width="27.140625" customWidth="1"/>
    <col min="5635" max="5635" width="29.85546875" customWidth="1"/>
    <col min="5636" max="5636" width="15.140625" customWidth="1"/>
    <col min="5637" max="5637" width="12.42578125" customWidth="1"/>
    <col min="5638" max="5638" width="13.42578125" customWidth="1"/>
    <col min="5639" max="5639" width="15.5703125" bestFit="1" customWidth="1"/>
    <col min="5640" max="5640" width="14.140625" bestFit="1" customWidth="1"/>
    <col min="5646" max="5646" width="19.140625" bestFit="1" customWidth="1"/>
    <col min="5890" max="5890" width="27.140625" customWidth="1"/>
    <col min="5891" max="5891" width="29.85546875" customWidth="1"/>
    <col min="5892" max="5892" width="15.140625" customWidth="1"/>
    <col min="5893" max="5893" width="12.42578125" customWidth="1"/>
    <col min="5894" max="5894" width="13.42578125" customWidth="1"/>
    <col min="5895" max="5895" width="15.5703125" bestFit="1" customWidth="1"/>
    <col min="5896" max="5896" width="14.140625" bestFit="1" customWidth="1"/>
    <col min="5902" max="5902" width="19.140625" bestFit="1" customWidth="1"/>
    <col min="6146" max="6146" width="27.140625" customWidth="1"/>
    <col min="6147" max="6147" width="29.85546875" customWidth="1"/>
    <col min="6148" max="6148" width="15.140625" customWidth="1"/>
    <col min="6149" max="6149" width="12.42578125" customWidth="1"/>
    <col min="6150" max="6150" width="13.42578125" customWidth="1"/>
    <col min="6151" max="6151" width="15.5703125" bestFit="1" customWidth="1"/>
    <col min="6152" max="6152" width="14.140625" bestFit="1" customWidth="1"/>
    <col min="6158" max="6158" width="19.140625" bestFit="1" customWidth="1"/>
    <col min="6402" max="6402" width="27.140625" customWidth="1"/>
    <col min="6403" max="6403" width="29.85546875" customWidth="1"/>
    <col min="6404" max="6404" width="15.140625" customWidth="1"/>
    <col min="6405" max="6405" width="12.42578125" customWidth="1"/>
    <col min="6406" max="6406" width="13.42578125" customWidth="1"/>
    <col min="6407" max="6407" width="15.5703125" bestFit="1" customWidth="1"/>
    <col min="6408" max="6408" width="14.140625" bestFit="1" customWidth="1"/>
    <col min="6414" max="6414" width="19.140625" bestFit="1" customWidth="1"/>
    <col min="6658" max="6658" width="27.140625" customWidth="1"/>
    <col min="6659" max="6659" width="29.85546875" customWidth="1"/>
    <col min="6660" max="6660" width="15.140625" customWidth="1"/>
    <col min="6661" max="6661" width="12.42578125" customWidth="1"/>
    <col min="6662" max="6662" width="13.42578125" customWidth="1"/>
    <col min="6663" max="6663" width="15.5703125" bestFit="1" customWidth="1"/>
    <col min="6664" max="6664" width="14.140625" bestFit="1" customWidth="1"/>
    <col min="6670" max="6670" width="19.140625" bestFit="1" customWidth="1"/>
    <col min="6914" max="6914" width="27.140625" customWidth="1"/>
    <col min="6915" max="6915" width="29.85546875" customWidth="1"/>
    <col min="6916" max="6916" width="15.140625" customWidth="1"/>
    <col min="6917" max="6917" width="12.42578125" customWidth="1"/>
    <col min="6918" max="6918" width="13.42578125" customWidth="1"/>
    <col min="6919" max="6919" width="15.5703125" bestFit="1" customWidth="1"/>
    <col min="6920" max="6920" width="14.140625" bestFit="1" customWidth="1"/>
    <col min="6926" max="6926" width="19.140625" bestFit="1" customWidth="1"/>
    <col min="7170" max="7170" width="27.140625" customWidth="1"/>
    <col min="7171" max="7171" width="29.85546875" customWidth="1"/>
    <col min="7172" max="7172" width="15.140625" customWidth="1"/>
    <col min="7173" max="7173" width="12.42578125" customWidth="1"/>
    <col min="7174" max="7174" width="13.42578125" customWidth="1"/>
    <col min="7175" max="7175" width="15.5703125" bestFit="1" customWidth="1"/>
    <col min="7176" max="7176" width="14.140625" bestFit="1" customWidth="1"/>
    <col min="7182" max="7182" width="19.140625" bestFit="1" customWidth="1"/>
    <col min="7426" max="7426" width="27.140625" customWidth="1"/>
    <col min="7427" max="7427" width="29.85546875" customWidth="1"/>
    <col min="7428" max="7428" width="15.140625" customWidth="1"/>
    <col min="7429" max="7429" width="12.42578125" customWidth="1"/>
    <col min="7430" max="7430" width="13.42578125" customWidth="1"/>
    <col min="7431" max="7431" width="15.5703125" bestFit="1" customWidth="1"/>
    <col min="7432" max="7432" width="14.140625" bestFit="1" customWidth="1"/>
    <col min="7438" max="7438" width="19.140625" bestFit="1" customWidth="1"/>
    <col min="7682" max="7682" width="27.140625" customWidth="1"/>
    <col min="7683" max="7683" width="29.85546875" customWidth="1"/>
    <col min="7684" max="7684" width="15.140625" customWidth="1"/>
    <col min="7685" max="7685" width="12.42578125" customWidth="1"/>
    <col min="7686" max="7686" width="13.42578125" customWidth="1"/>
    <col min="7687" max="7687" width="15.5703125" bestFit="1" customWidth="1"/>
    <col min="7688" max="7688" width="14.140625" bestFit="1" customWidth="1"/>
    <col min="7694" max="7694" width="19.140625" bestFit="1" customWidth="1"/>
    <col min="7938" max="7938" width="27.140625" customWidth="1"/>
    <col min="7939" max="7939" width="29.85546875" customWidth="1"/>
    <col min="7940" max="7940" width="15.140625" customWidth="1"/>
    <col min="7941" max="7941" width="12.42578125" customWidth="1"/>
    <col min="7942" max="7942" width="13.42578125" customWidth="1"/>
    <col min="7943" max="7943" width="15.5703125" bestFit="1" customWidth="1"/>
    <col min="7944" max="7944" width="14.140625" bestFit="1" customWidth="1"/>
    <col min="7950" max="7950" width="19.140625" bestFit="1" customWidth="1"/>
    <col min="8194" max="8194" width="27.140625" customWidth="1"/>
    <col min="8195" max="8195" width="29.85546875" customWidth="1"/>
    <col min="8196" max="8196" width="15.140625" customWidth="1"/>
    <col min="8197" max="8197" width="12.42578125" customWidth="1"/>
    <col min="8198" max="8198" width="13.42578125" customWidth="1"/>
    <col min="8199" max="8199" width="15.5703125" bestFit="1" customWidth="1"/>
    <col min="8200" max="8200" width="14.140625" bestFit="1" customWidth="1"/>
    <col min="8206" max="8206" width="19.140625" bestFit="1" customWidth="1"/>
    <col min="8450" max="8450" width="27.140625" customWidth="1"/>
    <col min="8451" max="8451" width="29.85546875" customWidth="1"/>
    <col min="8452" max="8452" width="15.140625" customWidth="1"/>
    <col min="8453" max="8453" width="12.42578125" customWidth="1"/>
    <col min="8454" max="8454" width="13.42578125" customWidth="1"/>
    <col min="8455" max="8455" width="15.5703125" bestFit="1" customWidth="1"/>
    <col min="8456" max="8456" width="14.140625" bestFit="1" customWidth="1"/>
    <col min="8462" max="8462" width="19.140625" bestFit="1" customWidth="1"/>
    <col min="8706" max="8706" width="27.140625" customWidth="1"/>
    <col min="8707" max="8707" width="29.85546875" customWidth="1"/>
    <col min="8708" max="8708" width="15.140625" customWidth="1"/>
    <col min="8709" max="8709" width="12.42578125" customWidth="1"/>
    <col min="8710" max="8710" width="13.42578125" customWidth="1"/>
    <col min="8711" max="8711" width="15.5703125" bestFit="1" customWidth="1"/>
    <col min="8712" max="8712" width="14.140625" bestFit="1" customWidth="1"/>
    <col min="8718" max="8718" width="19.140625" bestFit="1" customWidth="1"/>
    <col min="8962" max="8962" width="27.140625" customWidth="1"/>
    <col min="8963" max="8963" width="29.85546875" customWidth="1"/>
    <col min="8964" max="8964" width="15.140625" customWidth="1"/>
    <col min="8965" max="8965" width="12.42578125" customWidth="1"/>
    <col min="8966" max="8966" width="13.42578125" customWidth="1"/>
    <col min="8967" max="8967" width="15.5703125" bestFit="1" customWidth="1"/>
    <col min="8968" max="8968" width="14.140625" bestFit="1" customWidth="1"/>
    <col min="8974" max="8974" width="19.140625" bestFit="1" customWidth="1"/>
    <col min="9218" max="9218" width="27.140625" customWidth="1"/>
    <col min="9219" max="9219" width="29.85546875" customWidth="1"/>
    <col min="9220" max="9220" width="15.140625" customWidth="1"/>
    <col min="9221" max="9221" width="12.42578125" customWidth="1"/>
    <col min="9222" max="9222" width="13.42578125" customWidth="1"/>
    <col min="9223" max="9223" width="15.5703125" bestFit="1" customWidth="1"/>
    <col min="9224" max="9224" width="14.140625" bestFit="1" customWidth="1"/>
    <col min="9230" max="9230" width="19.140625" bestFit="1" customWidth="1"/>
    <col min="9474" max="9474" width="27.140625" customWidth="1"/>
    <col min="9475" max="9475" width="29.85546875" customWidth="1"/>
    <col min="9476" max="9476" width="15.140625" customWidth="1"/>
    <col min="9477" max="9477" width="12.42578125" customWidth="1"/>
    <col min="9478" max="9478" width="13.42578125" customWidth="1"/>
    <col min="9479" max="9479" width="15.5703125" bestFit="1" customWidth="1"/>
    <col min="9480" max="9480" width="14.140625" bestFit="1" customWidth="1"/>
    <col min="9486" max="9486" width="19.140625" bestFit="1" customWidth="1"/>
    <col min="9730" max="9730" width="27.140625" customWidth="1"/>
    <col min="9731" max="9731" width="29.85546875" customWidth="1"/>
    <col min="9732" max="9732" width="15.140625" customWidth="1"/>
    <col min="9733" max="9733" width="12.42578125" customWidth="1"/>
    <col min="9734" max="9734" width="13.42578125" customWidth="1"/>
    <col min="9735" max="9735" width="15.5703125" bestFit="1" customWidth="1"/>
    <col min="9736" max="9736" width="14.140625" bestFit="1" customWidth="1"/>
    <col min="9742" max="9742" width="19.140625" bestFit="1" customWidth="1"/>
    <col min="9986" max="9986" width="27.140625" customWidth="1"/>
    <col min="9987" max="9987" width="29.85546875" customWidth="1"/>
    <col min="9988" max="9988" width="15.140625" customWidth="1"/>
    <col min="9989" max="9989" width="12.42578125" customWidth="1"/>
    <col min="9990" max="9990" width="13.42578125" customWidth="1"/>
    <col min="9991" max="9991" width="15.5703125" bestFit="1" customWidth="1"/>
    <col min="9992" max="9992" width="14.140625" bestFit="1" customWidth="1"/>
    <col min="9998" max="9998" width="19.140625" bestFit="1" customWidth="1"/>
    <col min="10242" max="10242" width="27.140625" customWidth="1"/>
    <col min="10243" max="10243" width="29.85546875" customWidth="1"/>
    <col min="10244" max="10244" width="15.140625" customWidth="1"/>
    <col min="10245" max="10245" width="12.42578125" customWidth="1"/>
    <col min="10246" max="10246" width="13.42578125" customWidth="1"/>
    <col min="10247" max="10247" width="15.5703125" bestFit="1" customWidth="1"/>
    <col min="10248" max="10248" width="14.140625" bestFit="1" customWidth="1"/>
    <col min="10254" max="10254" width="19.140625" bestFit="1" customWidth="1"/>
    <col min="10498" max="10498" width="27.140625" customWidth="1"/>
    <col min="10499" max="10499" width="29.85546875" customWidth="1"/>
    <col min="10500" max="10500" width="15.140625" customWidth="1"/>
    <col min="10501" max="10501" width="12.42578125" customWidth="1"/>
    <col min="10502" max="10502" width="13.42578125" customWidth="1"/>
    <col min="10503" max="10503" width="15.5703125" bestFit="1" customWidth="1"/>
    <col min="10504" max="10504" width="14.140625" bestFit="1" customWidth="1"/>
    <col min="10510" max="10510" width="19.140625" bestFit="1" customWidth="1"/>
    <col min="10754" max="10754" width="27.140625" customWidth="1"/>
    <col min="10755" max="10755" width="29.85546875" customWidth="1"/>
    <col min="10756" max="10756" width="15.140625" customWidth="1"/>
    <col min="10757" max="10757" width="12.42578125" customWidth="1"/>
    <col min="10758" max="10758" width="13.42578125" customWidth="1"/>
    <col min="10759" max="10759" width="15.5703125" bestFit="1" customWidth="1"/>
    <col min="10760" max="10760" width="14.140625" bestFit="1" customWidth="1"/>
    <col min="10766" max="10766" width="19.140625" bestFit="1" customWidth="1"/>
    <col min="11010" max="11010" width="27.140625" customWidth="1"/>
    <col min="11011" max="11011" width="29.85546875" customWidth="1"/>
    <col min="11012" max="11012" width="15.140625" customWidth="1"/>
    <col min="11013" max="11013" width="12.42578125" customWidth="1"/>
    <col min="11014" max="11014" width="13.42578125" customWidth="1"/>
    <col min="11015" max="11015" width="15.5703125" bestFit="1" customWidth="1"/>
    <col min="11016" max="11016" width="14.140625" bestFit="1" customWidth="1"/>
    <col min="11022" max="11022" width="19.140625" bestFit="1" customWidth="1"/>
    <col min="11266" max="11266" width="27.140625" customWidth="1"/>
    <col min="11267" max="11267" width="29.85546875" customWidth="1"/>
    <col min="11268" max="11268" width="15.140625" customWidth="1"/>
    <col min="11269" max="11269" width="12.42578125" customWidth="1"/>
    <col min="11270" max="11270" width="13.42578125" customWidth="1"/>
    <col min="11271" max="11271" width="15.5703125" bestFit="1" customWidth="1"/>
    <col min="11272" max="11272" width="14.140625" bestFit="1" customWidth="1"/>
    <col min="11278" max="11278" width="19.140625" bestFit="1" customWidth="1"/>
    <col min="11522" max="11522" width="27.140625" customWidth="1"/>
    <col min="11523" max="11523" width="29.85546875" customWidth="1"/>
    <col min="11524" max="11524" width="15.140625" customWidth="1"/>
    <col min="11525" max="11525" width="12.42578125" customWidth="1"/>
    <col min="11526" max="11526" width="13.42578125" customWidth="1"/>
    <col min="11527" max="11527" width="15.5703125" bestFit="1" customWidth="1"/>
    <col min="11528" max="11528" width="14.140625" bestFit="1" customWidth="1"/>
    <col min="11534" max="11534" width="19.140625" bestFit="1" customWidth="1"/>
    <col min="11778" max="11778" width="27.140625" customWidth="1"/>
    <col min="11779" max="11779" width="29.85546875" customWidth="1"/>
    <col min="11780" max="11780" width="15.140625" customWidth="1"/>
    <col min="11781" max="11781" width="12.42578125" customWidth="1"/>
    <col min="11782" max="11782" width="13.42578125" customWidth="1"/>
    <col min="11783" max="11783" width="15.5703125" bestFit="1" customWidth="1"/>
    <col min="11784" max="11784" width="14.140625" bestFit="1" customWidth="1"/>
    <col min="11790" max="11790" width="19.140625" bestFit="1" customWidth="1"/>
    <col min="12034" max="12034" width="27.140625" customWidth="1"/>
    <col min="12035" max="12035" width="29.85546875" customWidth="1"/>
    <col min="12036" max="12036" width="15.140625" customWidth="1"/>
    <col min="12037" max="12037" width="12.42578125" customWidth="1"/>
    <col min="12038" max="12038" width="13.42578125" customWidth="1"/>
    <col min="12039" max="12039" width="15.5703125" bestFit="1" customWidth="1"/>
    <col min="12040" max="12040" width="14.140625" bestFit="1" customWidth="1"/>
    <col min="12046" max="12046" width="19.140625" bestFit="1" customWidth="1"/>
    <col min="12290" max="12290" width="27.140625" customWidth="1"/>
    <col min="12291" max="12291" width="29.85546875" customWidth="1"/>
    <col min="12292" max="12292" width="15.140625" customWidth="1"/>
    <col min="12293" max="12293" width="12.42578125" customWidth="1"/>
    <col min="12294" max="12294" width="13.42578125" customWidth="1"/>
    <col min="12295" max="12295" width="15.5703125" bestFit="1" customWidth="1"/>
    <col min="12296" max="12296" width="14.140625" bestFit="1" customWidth="1"/>
    <col min="12302" max="12302" width="19.140625" bestFit="1" customWidth="1"/>
    <col min="12546" max="12546" width="27.140625" customWidth="1"/>
    <col min="12547" max="12547" width="29.85546875" customWidth="1"/>
    <col min="12548" max="12548" width="15.140625" customWidth="1"/>
    <col min="12549" max="12549" width="12.42578125" customWidth="1"/>
    <col min="12550" max="12550" width="13.42578125" customWidth="1"/>
    <col min="12551" max="12551" width="15.5703125" bestFit="1" customWidth="1"/>
    <col min="12552" max="12552" width="14.140625" bestFit="1" customWidth="1"/>
    <col min="12558" max="12558" width="19.140625" bestFit="1" customWidth="1"/>
    <col min="12802" max="12802" width="27.140625" customWidth="1"/>
    <col min="12803" max="12803" width="29.85546875" customWidth="1"/>
    <col min="12804" max="12804" width="15.140625" customWidth="1"/>
    <col min="12805" max="12805" width="12.42578125" customWidth="1"/>
    <col min="12806" max="12806" width="13.42578125" customWidth="1"/>
    <col min="12807" max="12807" width="15.5703125" bestFit="1" customWidth="1"/>
    <col min="12808" max="12808" width="14.140625" bestFit="1" customWidth="1"/>
    <col min="12814" max="12814" width="19.140625" bestFit="1" customWidth="1"/>
    <col min="13058" max="13058" width="27.140625" customWidth="1"/>
    <col min="13059" max="13059" width="29.85546875" customWidth="1"/>
    <col min="13060" max="13060" width="15.140625" customWidth="1"/>
    <col min="13061" max="13061" width="12.42578125" customWidth="1"/>
    <col min="13062" max="13062" width="13.42578125" customWidth="1"/>
    <col min="13063" max="13063" width="15.5703125" bestFit="1" customWidth="1"/>
    <col min="13064" max="13064" width="14.140625" bestFit="1" customWidth="1"/>
    <col min="13070" max="13070" width="19.140625" bestFit="1" customWidth="1"/>
    <col min="13314" max="13314" width="27.140625" customWidth="1"/>
    <col min="13315" max="13315" width="29.85546875" customWidth="1"/>
    <col min="13316" max="13316" width="15.140625" customWidth="1"/>
    <col min="13317" max="13317" width="12.42578125" customWidth="1"/>
    <col min="13318" max="13318" width="13.42578125" customWidth="1"/>
    <col min="13319" max="13319" width="15.5703125" bestFit="1" customWidth="1"/>
    <col min="13320" max="13320" width="14.140625" bestFit="1" customWidth="1"/>
    <col min="13326" max="13326" width="19.140625" bestFit="1" customWidth="1"/>
    <col min="13570" max="13570" width="27.140625" customWidth="1"/>
    <col min="13571" max="13571" width="29.85546875" customWidth="1"/>
    <col min="13572" max="13572" width="15.140625" customWidth="1"/>
    <col min="13573" max="13573" width="12.42578125" customWidth="1"/>
    <col min="13574" max="13574" width="13.42578125" customWidth="1"/>
    <col min="13575" max="13575" width="15.5703125" bestFit="1" customWidth="1"/>
    <col min="13576" max="13576" width="14.140625" bestFit="1" customWidth="1"/>
    <col min="13582" max="13582" width="19.140625" bestFit="1" customWidth="1"/>
    <col min="13826" max="13826" width="27.140625" customWidth="1"/>
    <col min="13827" max="13827" width="29.85546875" customWidth="1"/>
    <col min="13828" max="13828" width="15.140625" customWidth="1"/>
    <col min="13829" max="13829" width="12.42578125" customWidth="1"/>
    <col min="13830" max="13830" width="13.42578125" customWidth="1"/>
    <col min="13831" max="13831" width="15.5703125" bestFit="1" customWidth="1"/>
    <col min="13832" max="13832" width="14.140625" bestFit="1" customWidth="1"/>
    <col min="13838" max="13838" width="19.140625" bestFit="1" customWidth="1"/>
    <col min="14082" max="14082" width="27.140625" customWidth="1"/>
    <col min="14083" max="14083" width="29.85546875" customWidth="1"/>
    <col min="14084" max="14084" width="15.140625" customWidth="1"/>
    <col min="14085" max="14085" width="12.42578125" customWidth="1"/>
    <col min="14086" max="14086" width="13.42578125" customWidth="1"/>
    <col min="14087" max="14087" width="15.5703125" bestFit="1" customWidth="1"/>
    <col min="14088" max="14088" width="14.140625" bestFit="1" customWidth="1"/>
    <col min="14094" max="14094" width="19.140625" bestFit="1" customWidth="1"/>
    <col min="14338" max="14338" width="27.140625" customWidth="1"/>
    <col min="14339" max="14339" width="29.85546875" customWidth="1"/>
    <col min="14340" max="14340" width="15.140625" customWidth="1"/>
    <col min="14341" max="14341" width="12.42578125" customWidth="1"/>
    <col min="14342" max="14342" width="13.42578125" customWidth="1"/>
    <col min="14343" max="14343" width="15.5703125" bestFit="1" customWidth="1"/>
    <col min="14344" max="14344" width="14.140625" bestFit="1" customWidth="1"/>
    <col min="14350" max="14350" width="19.140625" bestFit="1" customWidth="1"/>
    <col min="14594" max="14594" width="27.140625" customWidth="1"/>
    <col min="14595" max="14595" width="29.85546875" customWidth="1"/>
    <col min="14596" max="14596" width="15.140625" customWidth="1"/>
    <col min="14597" max="14597" width="12.42578125" customWidth="1"/>
    <col min="14598" max="14598" width="13.42578125" customWidth="1"/>
    <col min="14599" max="14599" width="15.5703125" bestFit="1" customWidth="1"/>
    <col min="14600" max="14600" width="14.140625" bestFit="1" customWidth="1"/>
    <col min="14606" max="14606" width="19.140625" bestFit="1" customWidth="1"/>
    <col min="14850" max="14850" width="27.140625" customWidth="1"/>
    <col min="14851" max="14851" width="29.85546875" customWidth="1"/>
    <col min="14852" max="14852" width="15.140625" customWidth="1"/>
    <col min="14853" max="14853" width="12.42578125" customWidth="1"/>
    <col min="14854" max="14854" width="13.42578125" customWidth="1"/>
    <col min="14855" max="14855" width="15.5703125" bestFit="1" customWidth="1"/>
    <col min="14856" max="14856" width="14.140625" bestFit="1" customWidth="1"/>
    <col min="14862" max="14862" width="19.140625" bestFit="1" customWidth="1"/>
    <col min="15106" max="15106" width="27.140625" customWidth="1"/>
    <col min="15107" max="15107" width="29.85546875" customWidth="1"/>
    <col min="15108" max="15108" width="15.140625" customWidth="1"/>
    <col min="15109" max="15109" width="12.42578125" customWidth="1"/>
    <col min="15110" max="15110" width="13.42578125" customWidth="1"/>
    <col min="15111" max="15111" width="15.5703125" bestFit="1" customWidth="1"/>
    <col min="15112" max="15112" width="14.140625" bestFit="1" customWidth="1"/>
    <col min="15118" max="15118" width="19.140625" bestFit="1" customWidth="1"/>
    <col min="15362" max="15362" width="27.140625" customWidth="1"/>
    <col min="15363" max="15363" width="29.85546875" customWidth="1"/>
    <col min="15364" max="15364" width="15.140625" customWidth="1"/>
    <col min="15365" max="15365" width="12.42578125" customWidth="1"/>
    <col min="15366" max="15366" width="13.42578125" customWidth="1"/>
    <col min="15367" max="15367" width="15.5703125" bestFit="1" customWidth="1"/>
    <col min="15368" max="15368" width="14.140625" bestFit="1" customWidth="1"/>
    <col min="15374" max="15374" width="19.140625" bestFit="1" customWidth="1"/>
    <col min="15618" max="15618" width="27.140625" customWidth="1"/>
    <col min="15619" max="15619" width="29.85546875" customWidth="1"/>
    <col min="15620" max="15620" width="15.140625" customWidth="1"/>
    <col min="15621" max="15621" width="12.42578125" customWidth="1"/>
    <col min="15622" max="15622" width="13.42578125" customWidth="1"/>
    <col min="15623" max="15623" width="15.5703125" bestFit="1" customWidth="1"/>
    <col min="15624" max="15624" width="14.140625" bestFit="1" customWidth="1"/>
    <col min="15630" max="15630" width="19.140625" bestFit="1" customWidth="1"/>
    <col min="15874" max="15874" width="27.140625" customWidth="1"/>
    <col min="15875" max="15875" width="29.85546875" customWidth="1"/>
    <col min="15876" max="15876" width="15.140625" customWidth="1"/>
    <col min="15877" max="15877" width="12.42578125" customWidth="1"/>
    <col min="15878" max="15878" width="13.42578125" customWidth="1"/>
    <col min="15879" max="15879" width="15.5703125" bestFit="1" customWidth="1"/>
    <col min="15880" max="15880" width="14.140625" bestFit="1" customWidth="1"/>
    <col min="15886" max="15886" width="19.140625" bestFit="1" customWidth="1"/>
    <col min="16130" max="16130" width="27.140625" customWidth="1"/>
    <col min="16131" max="16131" width="29.85546875" customWidth="1"/>
    <col min="16132" max="16132" width="15.140625" customWidth="1"/>
    <col min="16133" max="16133" width="12.42578125" customWidth="1"/>
    <col min="16134" max="16134" width="13.42578125" customWidth="1"/>
    <col min="16135" max="16135" width="15.5703125" bestFit="1" customWidth="1"/>
    <col min="16136" max="16136" width="14.140625" bestFit="1" customWidth="1"/>
    <col min="16142" max="16142" width="19.140625" bestFit="1" customWidth="1"/>
  </cols>
  <sheetData>
    <row r="1" spans="1:12" ht="31.9">
      <c r="B1" s="442"/>
      <c r="C1" s="442"/>
      <c r="D1" s="442"/>
      <c r="E1" s="442"/>
      <c r="F1" s="442"/>
      <c r="G1" s="442"/>
      <c r="H1" s="442"/>
      <c r="I1" s="442"/>
      <c r="J1" s="442"/>
      <c r="K1" s="442"/>
      <c r="L1" s="442"/>
    </row>
    <row r="2" spans="1:12">
      <c r="B2" s="443" t="s">
        <v>577</v>
      </c>
      <c r="C2" s="443"/>
      <c r="D2" s="443"/>
      <c r="E2" s="443"/>
      <c r="F2" s="443"/>
      <c r="G2" s="443"/>
      <c r="H2" s="443"/>
      <c r="I2" s="443"/>
      <c r="J2" s="443"/>
      <c r="K2" s="443"/>
      <c r="L2" s="443"/>
    </row>
    <row r="3" spans="1:12" ht="13.9" thickBot="1">
      <c r="B3" s="92"/>
      <c r="C3" s="92"/>
      <c r="D3" s="92"/>
      <c r="E3" s="92"/>
      <c r="F3" s="92"/>
      <c r="G3" s="92"/>
      <c r="H3" s="92"/>
      <c r="I3" s="92"/>
      <c r="J3" s="92"/>
    </row>
    <row r="4" spans="1:12" ht="24.75" customHeight="1" thickTop="1">
      <c r="A4" s="444" t="s">
        <v>578</v>
      </c>
      <c r="B4" s="444" t="s">
        <v>579</v>
      </c>
      <c r="C4" s="446" t="s">
        <v>580</v>
      </c>
      <c r="D4" s="94" t="s">
        <v>581</v>
      </c>
      <c r="E4" s="448" t="s">
        <v>582</v>
      </c>
      <c r="F4" s="449"/>
      <c r="G4" s="449"/>
      <c r="H4" s="449"/>
      <c r="I4" s="449"/>
      <c r="J4" s="95" t="s">
        <v>583</v>
      </c>
      <c r="K4" s="96" t="s">
        <v>584</v>
      </c>
      <c r="L4" s="97" t="s">
        <v>585</v>
      </c>
    </row>
    <row r="5" spans="1:12" ht="15.6">
      <c r="A5" s="445"/>
      <c r="B5" s="445"/>
      <c r="C5" s="447"/>
      <c r="D5" s="98" t="s">
        <v>467</v>
      </c>
      <c r="E5" s="99" t="s">
        <v>567</v>
      </c>
      <c r="F5" s="100" t="s">
        <v>568</v>
      </c>
      <c r="G5" s="100" t="s">
        <v>569</v>
      </c>
      <c r="H5" s="101" t="s">
        <v>570</v>
      </c>
      <c r="I5" s="102" t="s">
        <v>571</v>
      </c>
      <c r="J5" s="103" t="s">
        <v>586</v>
      </c>
      <c r="K5" s="104" t="s">
        <v>467</v>
      </c>
      <c r="L5" s="105" t="s">
        <v>467</v>
      </c>
    </row>
    <row r="6" spans="1:12" ht="15">
      <c r="A6" s="450" t="s">
        <v>587</v>
      </c>
      <c r="B6" s="453" t="s">
        <v>588</v>
      </c>
      <c r="C6" s="106" t="s">
        <v>589</v>
      </c>
      <c r="D6" s="107" t="e">
        <f>+#REF!</f>
        <v>#REF!</v>
      </c>
      <c r="F6" s="109"/>
      <c r="G6" s="200">
        <f>+Feuil3!F5</f>
        <v>474.94192000000004</v>
      </c>
      <c r="H6" s="109"/>
      <c r="I6" s="109"/>
      <c r="J6" s="202" t="e">
        <f>+D6*7/20</f>
        <v>#REF!</v>
      </c>
      <c r="K6" s="203" t="e">
        <f>+D6*0.4</f>
        <v>#REF!</v>
      </c>
      <c r="L6" s="204" t="e">
        <f>+D6*0.8</f>
        <v>#REF!</v>
      </c>
    </row>
    <row r="7" spans="1:12" ht="15">
      <c r="A7" s="451"/>
      <c r="B7" s="454"/>
      <c r="C7" s="113" t="s">
        <v>590</v>
      </c>
      <c r="D7" s="114" t="e">
        <f>+#REF!</f>
        <v>#REF!</v>
      </c>
      <c r="E7" s="199">
        <f>7.45+142.6+373.84</f>
        <v>523.89</v>
      </c>
      <c r="F7" s="116">
        <f>17.2+96.3</f>
        <v>113.5</v>
      </c>
      <c r="G7" s="116">
        <f>218+1039</f>
        <v>1257</v>
      </c>
      <c r="H7" s="116"/>
      <c r="I7" s="117"/>
      <c r="J7" s="202" t="e">
        <f>+D7*7/20</f>
        <v>#REF!</v>
      </c>
      <c r="K7" s="203" t="e">
        <f t="shared" ref="K7:K9" si="0">+D7*0.4</f>
        <v>#REF!</v>
      </c>
      <c r="L7" s="204" t="e">
        <f t="shared" ref="L7:L9" si="1">+D7*0.8</f>
        <v>#REF!</v>
      </c>
    </row>
    <row r="8" spans="1:12" ht="14.25" customHeight="1">
      <c r="A8" s="451"/>
      <c r="B8" s="454"/>
      <c r="C8" s="113" t="s">
        <v>591</v>
      </c>
      <c r="D8" s="187" t="e">
        <f>+#REF!</f>
        <v>#REF!</v>
      </c>
      <c r="E8" s="199">
        <f>+Feuil3!D5</f>
        <v>94.199040000000011</v>
      </c>
      <c r="F8" s="120"/>
      <c r="G8" s="120"/>
      <c r="H8" s="116">
        <f>100*2.02*4*0.888</f>
        <v>717.50400000000002</v>
      </c>
      <c r="I8" s="121"/>
      <c r="J8" s="202" t="e">
        <f t="shared" ref="J8:J9" si="2">+D8*7/20</f>
        <v>#REF!</v>
      </c>
      <c r="K8" s="203" t="e">
        <f t="shared" si="0"/>
        <v>#REF!</v>
      </c>
      <c r="L8" s="204" t="e">
        <f t="shared" si="1"/>
        <v>#REF!</v>
      </c>
    </row>
    <row r="9" spans="1:12" ht="15">
      <c r="A9" s="451"/>
      <c r="B9" s="454"/>
      <c r="C9" s="106" t="s">
        <v>592</v>
      </c>
      <c r="D9" s="188" t="e">
        <f>+#REF!</f>
        <v>#REF!</v>
      </c>
      <c r="E9" s="184"/>
      <c r="F9" s="138">
        <v>2398.75</v>
      </c>
      <c r="G9" s="138" t="e">
        <f>+D9*30</f>
        <v>#REF!</v>
      </c>
      <c r="H9" s="185"/>
      <c r="I9" s="186"/>
      <c r="J9" s="202" t="e">
        <f t="shared" si="2"/>
        <v>#REF!</v>
      </c>
      <c r="K9" s="203" t="e">
        <f t="shared" si="0"/>
        <v>#REF!</v>
      </c>
      <c r="L9" s="204" t="e">
        <f t="shared" si="1"/>
        <v>#REF!</v>
      </c>
    </row>
    <row r="10" spans="1:12" s="82" customFormat="1" ht="30" customHeight="1">
      <c r="A10" s="451"/>
      <c r="B10" s="454"/>
      <c r="C10" s="123" t="s">
        <v>593</v>
      </c>
      <c r="D10" s="124"/>
      <c r="E10" s="125">
        <f>SUM(E6:E9)</f>
        <v>618.08903999999995</v>
      </c>
      <c r="F10" s="126">
        <f>SUM(F6:F9)</f>
        <v>2512.25</v>
      </c>
      <c r="G10" s="126" t="e">
        <f>SUM(G6:G9)</f>
        <v>#REF!</v>
      </c>
      <c r="H10" s="126">
        <f>SUM(H6:H9)</f>
        <v>717.50400000000002</v>
      </c>
      <c r="I10" s="126"/>
      <c r="J10" s="127" t="e">
        <f>SUM(J6:J9)</f>
        <v>#REF!</v>
      </c>
      <c r="K10" s="126" t="e">
        <f>SUM(K6:K9)</f>
        <v>#REF!</v>
      </c>
      <c r="L10" s="128" t="e">
        <f>SUM(L6:L9)</f>
        <v>#REF!</v>
      </c>
    </row>
    <row r="11" spans="1:12" s="82" customFormat="1" ht="30" customHeight="1">
      <c r="A11" s="451"/>
      <c r="B11" s="455"/>
      <c r="C11" s="129" t="s">
        <v>594</v>
      </c>
      <c r="D11" s="130"/>
      <c r="E11" s="131">
        <f>+E10*1.1</f>
        <v>679.89794400000005</v>
      </c>
      <c r="F11" s="132">
        <f>+F10*1.1</f>
        <v>2763.4750000000004</v>
      </c>
      <c r="G11" s="132" t="e">
        <f>+G10*1.1</f>
        <v>#REF!</v>
      </c>
      <c r="H11" s="132">
        <f>+H10*1.1</f>
        <v>789.25440000000003</v>
      </c>
      <c r="I11" s="205"/>
      <c r="J11" s="206" t="e">
        <f>+J10*1.1</f>
        <v>#REF!</v>
      </c>
      <c r="K11" s="143" t="e">
        <f>+K10*1.1</f>
        <v>#REF!</v>
      </c>
      <c r="L11" s="144" t="e">
        <f>+L10*1.1</f>
        <v>#REF!</v>
      </c>
    </row>
    <row r="12" spans="1:12" ht="15">
      <c r="A12" s="451"/>
      <c r="B12" s="456" t="s">
        <v>595</v>
      </c>
      <c r="C12" s="134" t="s">
        <v>596</v>
      </c>
      <c r="D12" s="201" t="e">
        <f>+#REF!</f>
        <v>#REF!</v>
      </c>
      <c r="E12" s="108">
        <v>458.21</v>
      </c>
      <c r="F12" s="109"/>
      <c r="G12" s="109"/>
      <c r="H12" s="109">
        <f>4.3*4*0.888*100</f>
        <v>1527.36</v>
      </c>
      <c r="I12" s="109"/>
      <c r="J12" s="118" t="e">
        <f>+D12*0.35</f>
        <v>#REF!</v>
      </c>
      <c r="K12" s="203" t="e">
        <f>+D12*0.4</f>
        <v>#REF!</v>
      </c>
      <c r="L12" s="204" t="e">
        <f>+D12*0.8</f>
        <v>#REF!</v>
      </c>
    </row>
    <row r="13" spans="1:12" ht="15">
      <c r="A13" s="451"/>
      <c r="B13" s="457"/>
      <c r="C13" s="106" t="s">
        <v>597</v>
      </c>
      <c r="D13" s="188" t="e">
        <f>+#REF!</f>
        <v>#REF!</v>
      </c>
      <c r="E13" s="137">
        <v>373.84</v>
      </c>
      <c r="F13" s="138"/>
      <c r="G13" s="185">
        <f>420.99*4*0.617</f>
        <v>1039.00332</v>
      </c>
      <c r="H13" s="138"/>
      <c r="I13" s="138"/>
      <c r="J13" s="118" t="e">
        <f t="shared" ref="J13:J16" si="3">+D13*0.35</f>
        <v>#REF!</v>
      </c>
      <c r="K13" s="203" t="e">
        <f t="shared" ref="K13:K16" si="4">+D13*0.4</f>
        <v>#REF!</v>
      </c>
      <c r="L13" s="204" t="e">
        <f t="shared" ref="L13:L16" si="5">+D13*0.8</f>
        <v>#REF!</v>
      </c>
    </row>
    <row r="14" spans="1:12" ht="15">
      <c r="A14" s="451"/>
      <c r="B14" s="457"/>
      <c r="C14" s="106" t="s">
        <v>598</v>
      </c>
      <c r="D14" s="107">
        <f>50.4*0.2*0.4*1.05</f>
        <v>4.2336</v>
      </c>
      <c r="E14" s="115">
        <f>333.9+9.17+24+22.24+203</f>
        <v>592.30999999999995</v>
      </c>
      <c r="F14" s="116">
        <f>57.9+6.75+7.82+18.72+105.23</f>
        <v>196.42000000000002</v>
      </c>
      <c r="G14" s="116">
        <f>180.58+29.95+65.9+72.7+613.07</f>
        <v>962.2</v>
      </c>
      <c r="H14" s="116"/>
      <c r="I14" s="116"/>
      <c r="J14" s="118">
        <f t="shared" si="3"/>
        <v>1.48176</v>
      </c>
      <c r="K14" s="203">
        <f t="shared" si="4"/>
        <v>1.6934400000000001</v>
      </c>
      <c r="L14" s="204">
        <f t="shared" si="5"/>
        <v>3.3868800000000001</v>
      </c>
    </row>
    <row r="15" spans="1:12" ht="15">
      <c r="A15" s="451"/>
      <c r="B15" s="457"/>
      <c r="C15" s="106" t="s">
        <v>599</v>
      </c>
      <c r="D15" s="188" t="e">
        <f>+#REF!</f>
        <v>#REF!</v>
      </c>
      <c r="E15" s="137">
        <f>678.2*0.222</f>
        <v>150.56040000000002</v>
      </c>
      <c r="F15" s="138">
        <f>71.24*0.2*40</f>
        <v>569.91999999999996</v>
      </c>
      <c r="G15" s="138"/>
      <c r="H15" s="138"/>
      <c r="I15" s="139"/>
      <c r="J15" s="118"/>
      <c r="K15" s="203" t="e">
        <f t="shared" si="4"/>
        <v>#REF!</v>
      </c>
      <c r="L15" s="204" t="e">
        <f t="shared" si="5"/>
        <v>#REF!</v>
      </c>
    </row>
    <row r="16" spans="1:12" ht="15">
      <c r="A16" s="451"/>
      <c r="B16" s="457"/>
      <c r="C16" s="106" t="s">
        <v>600</v>
      </c>
      <c r="D16" s="188" t="e">
        <f>+#REF!+#REF!+#REF!</f>
        <v>#REF!</v>
      </c>
      <c r="E16" s="137" t="e">
        <f>+D16*50</f>
        <v>#REF!</v>
      </c>
      <c r="F16" s="138" t="e">
        <f>+D16*55</f>
        <v>#REF!</v>
      </c>
      <c r="G16" s="138"/>
      <c r="H16" s="138"/>
      <c r="I16" s="139"/>
      <c r="J16" s="118" t="e">
        <f t="shared" si="3"/>
        <v>#REF!</v>
      </c>
      <c r="K16" s="203" t="e">
        <f t="shared" si="4"/>
        <v>#REF!</v>
      </c>
      <c r="L16" s="204" t="e">
        <f t="shared" si="5"/>
        <v>#REF!</v>
      </c>
    </row>
    <row r="17" spans="1:12" s="82" customFormat="1" ht="34.5" customHeight="1">
      <c r="A17" s="451"/>
      <c r="B17" s="457"/>
      <c r="C17" s="123" t="s">
        <v>601</v>
      </c>
      <c r="D17" s="124"/>
      <c r="E17" s="125" t="e">
        <f>SUM(E12:E16)</f>
        <v>#REF!</v>
      </c>
      <c r="F17" s="126" t="e">
        <f>SUM(F12:F16)</f>
        <v>#REF!</v>
      </c>
      <c r="G17" s="126">
        <f>SUM(G12:G16)</f>
        <v>2001.2033200000001</v>
      </c>
      <c r="H17" s="126">
        <f>SUM(H12:H16)</f>
        <v>1527.36</v>
      </c>
      <c r="I17" s="126"/>
      <c r="J17" s="208" t="e">
        <f>SUM(J12:J16)</f>
        <v>#REF!</v>
      </c>
      <c r="K17" s="126" t="e">
        <f>SUM(K12:K16)</f>
        <v>#REF!</v>
      </c>
      <c r="L17" s="128" t="e">
        <f>SUM(L12:L16)</f>
        <v>#REF!</v>
      </c>
    </row>
    <row r="18" spans="1:12" s="82" customFormat="1" ht="34.5" customHeight="1">
      <c r="A18" s="452"/>
      <c r="B18" s="458"/>
      <c r="C18" s="140" t="s">
        <v>594</v>
      </c>
      <c r="D18" s="141"/>
      <c r="E18" s="142" t="e">
        <f>+E17*1.1</f>
        <v>#REF!</v>
      </c>
      <c r="F18" s="143" t="e">
        <f>+F17*1.1</f>
        <v>#REF!</v>
      </c>
      <c r="G18" s="143">
        <f>+G17*1.1</f>
        <v>2201.323652</v>
      </c>
      <c r="H18" s="143">
        <f>+H17*1.1</f>
        <v>1680.096</v>
      </c>
      <c r="I18" s="207"/>
      <c r="J18" s="206" t="e">
        <f>+J17*1.1</f>
        <v>#REF!</v>
      </c>
      <c r="K18" s="143" t="e">
        <f>+K17*1.1</f>
        <v>#REF!</v>
      </c>
      <c r="L18" s="144" t="e">
        <f>+L17*1.1</f>
        <v>#REF!</v>
      </c>
    </row>
    <row r="19" spans="1:12" s="82" customFormat="1" ht="34.5" customHeight="1">
      <c r="A19" s="197"/>
      <c r="B19" s="198"/>
      <c r="C19" s="209" t="s">
        <v>602</v>
      </c>
      <c r="D19" s="210"/>
      <c r="E19" s="211" t="e">
        <f>+E18+E11</f>
        <v>#REF!</v>
      </c>
      <c r="F19" s="212" t="e">
        <f>+F18+F11</f>
        <v>#REF!</v>
      </c>
      <c r="G19" s="212" t="e">
        <f>+G18+G11</f>
        <v>#REF!</v>
      </c>
      <c r="H19" s="212">
        <f>+H18+H11</f>
        <v>2469.3504000000003</v>
      </c>
      <c r="I19" s="213"/>
      <c r="J19" s="212" t="e">
        <f>+J18+J11</f>
        <v>#REF!</v>
      </c>
      <c r="K19" s="212" t="e">
        <f>+K18+K11</f>
        <v>#REF!</v>
      </c>
      <c r="L19" s="214" t="e">
        <f>+L18+L11</f>
        <v>#REF!</v>
      </c>
    </row>
    <row r="20" spans="1:12" s="82" customFormat="1" ht="15">
      <c r="A20" s="450" t="s">
        <v>603</v>
      </c>
      <c r="B20" s="454" t="s">
        <v>588</v>
      </c>
      <c r="C20" s="106" t="s">
        <v>589</v>
      </c>
      <c r="D20" s="107"/>
      <c r="E20" s="137"/>
      <c r="F20" s="138"/>
      <c r="G20" s="138"/>
      <c r="H20" s="138"/>
      <c r="I20" s="138"/>
      <c r="J20" s="110"/>
      <c r="K20" s="111"/>
      <c r="L20" s="112"/>
    </row>
    <row r="21" spans="1:12" s="82" customFormat="1" ht="15">
      <c r="A21" s="451"/>
      <c r="B21" s="454"/>
      <c r="C21" s="113" t="s">
        <v>604</v>
      </c>
      <c r="D21" s="114"/>
      <c r="E21" s="115"/>
      <c r="F21" s="116"/>
      <c r="G21" s="116"/>
      <c r="H21" s="116"/>
      <c r="I21" s="117"/>
      <c r="J21" s="118"/>
      <c r="K21" s="111"/>
      <c r="L21" s="112"/>
    </row>
    <row r="22" spans="1:12" s="82" customFormat="1" ht="15">
      <c r="A22" s="451"/>
      <c r="B22" s="454"/>
      <c r="C22" s="113" t="s">
        <v>591</v>
      </c>
      <c r="D22" s="119"/>
      <c r="E22" s="115"/>
      <c r="F22" s="120"/>
      <c r="G22" s="120"/>
      <c r="H22" s="116"/>
      <c r="I22" s="121"/>
      <c r="J22" s="122"/>
      <c r="K22" s="111"/>
      <c r="L22" s="112"/>
    </row>
    <row r="23" spans="1:12" s="82" customFormat="1" ht="15.6">
      <c r="A23" s="451"/>
      <c r="B23" s="454"/>
      <c r="C23" s="123" t="s">
        <v>593</v>
      </c>
      <c r="D23" s="124"/>
      <c r="E23" s="125"/>
      <c r="F23" s="126"/>
      <c r="G23" s="126"/>
      <c r="H23" s="126"/>
      <c r="I23" s="126"/>
      <c r="J23" s="127"/>
      <c r="K23" s="126"/>
      <c r="L23" s="128"/>
    </row>
    <row r="24" spans="1:12" s="82" customFormat="1" ht="15.6">
      <c r="A24" s="451"/>
      <c r="B24" s="455"/>
      <c r="C24" s="129" t="s">
        <v>594</v>
      </c>
      <c r="D24" s="130"/>
      <c r="E24" s="131"/>
      <c r="F24" s="132"/>
      <c r="G24" s="132"/>
      <c r="H24" s="132"/>
      <c r="I24" s="132"/>
      <c r="J24" s="131"/>
      <c r="K24" s="132"/>
      <c r="L24" s="133"/>
    </row>
    <row r="25" spans="1:12" s="82" customFormat="1" ht="15">
      <c r="A25" s="451"/>
      <c r="B25" s="456" t="s">
        <v>595</v>
      </c>
      <c r="C25" s="134" t="s">
        <v>596</v>
      </c>
      <c r="D25" s="135"/>
      <c r="E25" s="108"/>
      <c r="F25" s="109"/>
      <c r="G25" s="109"/>
      <c r="H25" s="109"/>
      <c r="I25" s="109"/>
      <c r="J25" s="118"/>
      <c r="K25" s="111"/>
      <c r="L25" s="112"/>
    </row>
    <row r="26" spans="1:12" s="82" customFormat="1" ht="15">
      <c r="A26" s="451"/>
      <c r="B26" s="457"/>
      <c r="C26" s="106" t="s">
        <v>597</v>
      </c>
      <c r="D26" s="136"/>
      <c r="E26" s="137"/>
      <c r="F26" s="138"/>
      <c r="G26" s="138"/>
      <c r="H26" s="138"/>
      <c r="I26" s="138"/>
      <c r="J26" s="118"/>
      <c r="K26" s="111"/>
      <c r="L26" s="112"/>
    </row>
    <row r="27" spans="1:12" s="82" customFormat="1" ht="15">
      <c r="A27" s="451"/>
      <c r="B27" s="457"/>
      <c r="C27" s="106" t="s">
        <v>598</v>
      </c>
      <c r="D27" s="136"/>
      <c r="E27" s="115"/>
      <c r="F27" s="116"/>
      <c r="G27" s="116"/>
      <c r="H27" s="116"/>
      <c r="I27" s="116"/>
      <c r="J27" s="118"/>
      <c r="K27" s="111"/>
      <c r="L27" s="112"/>
    </row>
    <row r="28" spans="1:12" s="82" customFormat="1" ht="15">
      <c r="A28" s="451"/>
      <c r="B28" s="457"/>
      <c r="C28" s="106" t="s">
        <v>599</v>
      </c>
      <c r="D28" s="136"/>
      <c r="E28" s="137"/>
      <c r="F28" s="138"/>
      <c r="G28" s="138"/>
      <c r="H28" s="138"/>
      <c r="I28" s="139"/>
      <c r="J28" s="110"/>
      <c r="K28" s="111"/>
      <c r="L28" s="112"/>
    </row>
    <row r="29" spans="1:12" s="82" customFormat="1" ht="15.6">
      <c r="A29" s="451"/>
      <c r="B29" s="457"/>
      <c r="C29" s="123" t="s">
        <v>601</v>
      </c>
      <c r="D29" s="124"/>
      <c r="E29" s="125"/>
      <c r="F29" s="126"/>
      <c r="G29" s="126"/>
      <c r="H29" s="126"/>
      <c r="I29" s="126"/>
      <c r="J29" s="127"/>
      <c r="K29" s="126"/>
      <c r="L29" s="128"/>
    </row>
    <row r="30" spans="1:12" s="82" customFormat="1" ht="15.6">
      <c r="A30" s="452"/>
      <c r="B30" s="458"/>
      <c r="C30" s="140" t="s">
        <v>594</v>
      </c>
      <c r="D30" s="141"/>
      <c r="E30" s="142"/>
      <c r="F30" s="143"/>
      <c r="G30" s="143"/>
      <c r="H30" s="143"/>
      <c r="I30" s="143"/>
      <c r="J30" s="142"/>
      <c r="K30" s="143"/>
      <c r="L30" s="144"/>
    </row>
    <row r="31" spans="1:12" s="82" customFormat="1" ht="15">
      <c r="A31" s="450" t="s">
        <v>605</v>
      </c>
      <c r="B31" s="454" t="s">
        <v>588</v>
      </c>
      <c r="C31" s="106" t="s">
        <v>589</v>
      </c>
      <c r="D31" s="107"/>
      <c r="E31" s="137"/>
      <c r="F31" s="138"/>
      <c r="G31" s="138"/>
      <c r="H31" s="138"/>
      <c r="I31" s="138"/>
      <c r="J31" s="110"/>
      <c r="K31" s="111"/>
      <c r="L31" s="112"/>
    </row>
    <row r="32" spans="1:12" s="82" customFormat="1" ht="15">
      <c r="A32" s="451"/>
      <c r="B32" s="454"/>
      <c r="C32" s="113" t="s">
        <v>604</v>
      </c>
      <c r="D32" s="114"/>
      <c r="E32" s="115"/>
      <c r="F32" s="116"/>
      <c r="G32" s="116"/>
      <c r="H32" s="116"/>
      <c r="I32" s="117"/>
      <c r="J32" s="118"/>
      <c r="K32" s="111"/>
      <c r="L32" s="112"/>
    </row>
    <row r="33" spans="1:12" s="82" customFormat="1" ht="15">
      <c r="A33" s="451"/>
      <c r="B33" s="454"/>
      <c r="C33" s="113" t="s">
        <v>591</v>
      </c>
      <c r="D33" s="119"/>
      <c r="E33" s="115"/>
      <c r="F33" s="120"/>
      <c r="G33" s="120"/>
      <c r="H33" s="116"/>
      <c r="I33" s="121"/>
      <c r="J33" s="122"/>
      <c r="K33" s="111"/>
      <c r="L33" s="112"/>
    </row>
    <row r="34" spans="1:12" s="82" customFormat="1" ht="15.6">
      <c r="A34" s="451"/>
      <c r="B34" s="454"/>
      <c r="C34" s="123" t="s">
        <v>593</v>
      </c>
      <c r="D34" s="124"/>
      <c r="E34" s="125"/>
      <c r="F34" s="126"/>
      <c r="G34" s="126"/>
      <c r="H34" s="126"/>
      <c r="I34" s="126"/>
      <c r="J34" s="127"/>
      <c r="K34" s="126"/>
      <c r="L34" s="128"/>
    </row>
    <row r="35" spans="1:12" s="82" customFormat="1" ht="15.6">
      <c r="A35" s="451"/>
      <c r="B35" s="455"/>
      <c r="C35" s="129" t="s">
        <v>594</v>
      </c>
      <c r="D35" s="130"/>
      <c r="E35" s="131"/>
      <c r="F35" s="132"/>
      <c r="G35" s="132"/>
      <c r="H35" s="132"/>
      <c r="I35" s="132"/>
      <c r="J35" s="131"/>
      <c r="K35" s="132"/>
      <c r="L35" s="133"/>
    </row>
    <row r="36" spans="1:12" s="82" customFormat="1" ht="15">
      <c r="A36" s="451"/>
      <c r="B36" s="456" t="s">
        <v>595</v>
      </c>
      <c r="C36" s="134" t="s">
        <v>596</v>
      </c>
      <c r="D36" s="135"/>
      <c r="E36" s="108"/>
      <c r="F36" s="109"/>
      <c r="G36" s="109"/>
      <c r="H36" s="109"/>
      <c r="I36" s="109"/>
      <c r="J36" s="118"/>
      <c r="K36" s="111"/>
      <c r="L36" s="112"/>
    </row>
    <row r="37" spans="1:12" s="82" customFormat="1" ht="15">
      <c r="A37" s="451"/>
      <c r="B37" s="457"/>
      <c r="C37" s="106" t="s">
        <v>606</v>
      </c>
      <c r="D37" s="136"/>
      <c r="E37" s="137"/>
      <c r="F37" s="138"/>
      <c r="G37" s="138"/>
      <c r="H37" s="138"/>
      <c r="I37" s="138"/>
      <c r="J37" s="118"/>
      <c r="K37" s="111"/>
      <c r="L37" s="112"/>
    </row>
    <row r="38" spans="1:12" s="82" customFormat="1" ht="15">
      <c r="A38" s="451"/>
      <c r="B38" s="457"/>
      <c r="C38" s="106" t="s">
        <v>598</v>
      </c>
      <c r="D38" s="136"/>
      <c r="E38" s="115"/>
      <c r="F38" s="116"/>
      <c r="G38" s="116"/>
      <c r="H38" s="116"/>
      <c r="I38" s="116"/>
      <c r="J38" s="118"/>
      <c r="K38" s="111"/>
      <c r="L38" s="112"/>
    </row>
    <row r="39" spans="1:12" s="82" customFormat="1" ht="15">
      <c r="A39" s="451"/>
      <c r="B39" s="457"/>
      <c r="C39" s="106" t="s">
        <v>599</v>
      </c>
      <c r="D39" s="136"/>
      <c r="E39" s="137"/>
      <c r="F39" s="138"/>
      <c r="G39" s="138"/>
      <c r="H39" s="138"/>
      <c r="I39" s="139"/>
      <c r="J39" s="110"/>
      <c r="K39" s="111"/>
      <c r="L39" s="112"/>
    </row>
    <row r="40" spans="1:12" s="82" customFormat="1" ht="15.6">
      <c r="A40" s="451"/>
      <c r="B40" s="457"/>
      <c r="C40" s="123" t="s">
        <v>601</v>
      </c>
      <c r="D40" s="124"/>
      <c r="E40" s="125"/>
      <c r="F40" s="126"/>
      <c r="G40" s="126"/>
      <c r="H40" s="126"/>
      <c r="I40" s="126"/>
      <c r="J40" s="127"/>
      <c r="K40" s="126"/>
      <c r="L40" s="128"/>
    </row>
    <row r="41" spans="1:12" s="82" customFormat="1" ht="15.6">
      <c r="A41" s="452"/>
      <c r="B41" s="458"/>
      <c r="C41" s="140" t="s">
        <v>594</v>
      </c>
      <c r="D41" s="141"/>
      <c r="E41" s="142"/>
      <c r="F41" s="143"/>
      <c r="G41" s="143"/>
      <c r="H41" s="143"/>
      <c r="I41" s="143"/>
      <c r="J41" s="142"/>
      <c r="K41" s="143"/>
      <c r="L41" s="144"/>
    </row>
    <row r="42" spans="1:12" s="82" customFormat="1" ht="15">
      <c r="A42" s="450" t="s">
        <v>607</v>
      </c>
      <c r="B42" s="454" t="s">
        <v>588</v>
      </c>
      <c r="C42" s="106" t="s">
        <v>589</v>
      </c>
      <c r="D42" s="107"/>
      <c r="E42" s="137"/>
      <c r="F42" s="138"/>
      <c r="G42" s="138"/>
      <c r="H42" s="138"/>
      <c r="I42" s="138"/>
      <c r="J42" s="110"/>
      <c r="K42" s="111"/>
      <c r="L42" s="112"/>
    </row>
    <row r="43" spans="1:12" s="82" customFormat="1" ht="15">
      <c r="A43" s="451"/>
      <c r="B43" s="454"/>
      <c r="C43" s="113" t="s">
        <v>604</v>
      </c>
      <c r="D43" s="114"/>
      <c r="E43" s="115"/>
      <c r="F43" s="116"/>
      <c r="G43" s="116"/>
      <c r="H43" s="116"/>
      <c r="I43" s="117"/>
      <c r="J43" s="118"/>
      <c r="K43" s="111"/>
      <c r="L43" s="112"/>
    </row>
    <row r="44" spans="1:12" s="82" customFormat="1" ht="15">
      <c r="A44" s="451"/>
      <c r="B44" s="454"/>
      <c r="C44" s="113" t="s">
        <v>591</v>
      </c>
      <c r="D44" s="119"/>
      <c r="E44" s="115"/>
      <c r="F44" s="120"/>
      <c r="G44" s="120"/>
      <c r="H44" s="116"/>
      <c r="I44" s="121"/>
      <c r="J44" s="122"/>
      <c r="K44" s="111"/>
      <c r="L44" s="112"/>
    </row>
    <row r="45" spans="1:12" s="82" customFormat="1" ht="15.6">
      <c r="A45" s="451"/>
      <c r="B45" s="454"/>
      <c r="C45" s="123" t="s">
        <v>593</v>
      </c>
      <c r="D45" s="124"/>
      <c r="E45" s="125"/>
      <c r="F45" s="126"/>
      <c r="G45" s="126"/>
      <c r="H45" s="126"/>
      <c r="I45" s="126"/>
      <c r="J45" s="127"/>
      <c r="K45" s="126"/>
      <c r="L45" s="128"/>
    </row>
    <row r="46" spans="1:12" s="82" customFormat="1" ht="15.6">
      <c r="A46" s="451"/>
      <c r="B46" s="455"/>
      <c r="C46" s="129" t="s">
        <v>594</v>
      </c>
      <c r="D46" s="130"/>
      <c r="E46" s="131"/>
      <c r="F46" s="132"/>
      <c r="G46" s="132"/>
      <c r="H46" s="132"/>
      <c r="I46" s="132"/>
      <c r="J46" s="131"/>
      <c r="K46" s="132"/>
      <c r="L46" s="133"/>
    </row>
    <row r="47" spans="1:12" s="82" customFormat="1" ht="15">
      <c r="A47" s="451"/>
      <c r="B47" s="456" t="s">
        <v>595</v>
      </c>
      <c r="C47" s="134" t="s">
        <v>596</v>
      </c>
      <c r="D47" s="135"/>
      <c r="E47" s="108"/>
      <c r="F47" s="109"/>
      <c r="G47" s="109"/>
      <c r="H47" s="109"/>
      <c r="I47" s="109"/>
      <c r="J47" s="118"/>
      <c r="K47" s="111"/>
      <c r="L47" s="112"/>
    </row>
    <row r="48" spans="1:12" s="82" customFormat="1" ht="15">
      <c r="A48" s="451"/>
      <c r="B48" s="457"/>
      <c r="C48" s="106" t="s">
        <v>597</v>
      </c>
      <c r="D48" s="136"/>
      <c r="E48" s="137"/>
      <c r="F48" s="138"/>
      <c r="G48" s="138"/>
      <c r="H48" s="138"/>
      <c r="I48" s="138"/>
      <c r="J48" s="118"/>
      <c r="K48" s="111"/>
      <c r="L48" s="112"/>
    </row>
    <row r="49" spans="1:14" s="82" customFormat="1" ht="15">
      <c r="A49" s="451"/>
      <c r="B49" s="457"/>
      <c r="C49" s="106" t="s">
        <v>598</v>
      </c>
      <c r="D49" s="136"/>
      <c r="E49" s="115"/>
      <c r="F49" s="116"/>
      <c r="G49" s="116"/>
      <c r="H49" s="116"/>
      <c r="I49" s="116"/>
      <c r="J49" s="118"/>
      <c r="K49" s="111"/>
      <c r="L49" s="112"/>
    </row>
    <row r="50" spans="1:14" s="82" customFormat="1" ht="15">
      <c r="A50" s="451"/>
      <c r="B50" s="457"/>
      <c r="C50" s="106" t="s">
        <v>599</v>
      </c>
      <c r="D50" s="136"/>
      <c r="E50" s="137"/>
      <c r="F50" s="138"/>
      <c r="G50" s="138"/>
      <c r="H50" s="138"/>
      <c r="I50" s="139"/>
      <c r="J50" s="110"/>
      <c r="K50" s="111"/>
      <c r="L50" s="112"/>
    </row>
    <row r="51" spans="1:14" s="82" customFormat="1" ht="15.6">
      <c r="A51" s="451"/>
      <c r="B51" s="457"/>
      <c r="C51" s="123" t="s">
        <v>601</v>
      </c>
      <c r="D51" s="124"/>
      <c r="E51" s="125"/>
      <c r="F51" s="126"/>
      <c r="G51" s="126"/>
      <c r="H51" s="126"/>
      <c r="I51" s="126"/>
      <c r="J51" s="127"/>
      <c r="K51" s="126"/>
      <c r="L51" s="128"/>
    </row>
    <row r="52" spans="1:14" s="82" customFormat="1" ht="15.6">
      <c r="A52" s="452"/>
      <c r="B52" s="458"/>
      <c r="C52" s="140" t="s">
        <v>594</v>
      </c>
      <c r="D52" s="141"/>
      <c r="E52" s="142"/>
      <c r="F52" s="143"/>
      <c r="G52" s="143"/>
      <c r="H52" s="143"/>
      <c r="I52" s="143"/>
      <c r="J52" s="142"/>
      <c r="K52" s="143"/>
      <c r="L52" s="144"/>
    </row>
    <row r="53" spans="1:14" s="82" customFormat="1" ht="15.6">
      <c r="A53" s="145"/>
      <c r="B53" s="146"/>
      <c r="C53" s="129"/>
      <c r="D53" s="130"/>
      <c r="E53" s="131"/>
      <c r="F53" s="132"/>
      <c r="G53" s="132"/>
      <c r="H53" s="132"/>
      <c r="I53" s="132"/>
      <c r="J53" s="147"/>
      <c r="K53" s="132"/>
      <c r="L53" s="133"/>
    </row>
    <row r="54" spans="1:14" ht="15.6">
      <c r="A54" s="148"/>
      <c r="B54" s="149"/>
      <c r="C54" s="150"/>
      <c r="D54" s="151"/>
      <c r="E54" s="152"/>
      <c r="F54" s="153"/>
      <c r="G54" s="153"/>
      <c r="H54" s="153"/>
      <c r="I54" s="154"/>
      <c r="J54" s="122"/>
      <c r="K54" s="111"/>
      <c r="L54" s="112"/>
    </row>
    <row r="55" spans="1:14" s="82" customFormat="1" ht="15.6">
      <c r="A55" s="145"/>
      <c r="B55" s="155" t="s">
        <v>608</v>
      </c>
      <c r="C55" s="156"/>
      <c r="D55" s="157"/>
      <c r="E55" s="158"/>
      <c r="F55" s="159"/>
      <c r="G55" s="159"/>
      <c r="H55" s="159"/>
      <c r="I55" s="159"/>
      <c r="J55" s="160"/>
      <c r="K55" s="159"/>
      <c r="L55" s="161"/>
    </row>
    <row r="56" spans="1:14" s="82" customFormat="1" ht="31.15">
      <c r="A56" s="145"/>
      <c r="B56" s="162" t="s">
        <v>609</v>
      </c>
      <c r="C56" s="163"/>
      <c r="D56" s="164"/>
      <c r="E56" s="165"/>
      <c r="F56" s="166"/>
      <c r="G56" s="166"/>
      <c r="H56" s="166"/>
      <c r="I56" s="166"/>
      <c r="J56" s="166"/>
      <c r="K56" s="166"/>
      <c r="L56" s="167"/>
    </row>
    <row r="57" spans="1:14">
      <c r="A57" s="148"/>
      <c r="B57" s="168"/>
      <c r="C57" s="169"/>
      <c r="D57" s="170"/>
      <c r="E57" s="169"/>
      <c r="F57" s="111"/>
      <c r="G57" s="111"/>
      <c r="H57" s="111"/>
      <c r="I57" s="171"/>
      <c r="J57" s="122"/>
      <c r="K57" s="172"/>
      <c r="L57" s="112"/>
      <c r="N57" s="173"/>
    </row>
    <row r="58" spans="1:14" ht="13.9" thickBot="1">
      <c r="A58" s="174"/>
      <c r="B58" s="175"/>
      <c r="C58" s="176"/>
      <c r="D58" s="177"/>
      <c r="E58" s="176"/>
      <c r="F58" s="178"/>
      <c r="G58" s="178"/>
      <c r="H58" s="178"/>
      <c r="I58" s="179"/>
      <c r="J58" s="180"/>
      <c r="K58" s="178"/>
      <c r="L58" s="181"/>
    </row>
    <row r="59" spans="1:14" ht="13.9" thickTop="1">
      <c r="I59" s="182"/>
      <c r="J59" s="183"/>
    </row>
    <row r="60" spans="1:14">
      <c r="I60" s="182"/>
      <c r="J60" s="183"/>
    </row>
    <row r="61" spans="1:14">
      <c r="I61" s="182"/>
      <c r="J61" s="183"/>
    </row>
    <row r="62" spans="1:14">
      <c r="I62" s="182"/>
      <c r="J62" s="183"/>
    </row>
    <row r="63" spans="1:14">
      <c r="I63" s="182"/>
      <c r="J63" s="183"/>
    </row>
    <row r="64" spans="1:14">
      <c r="I64" s="182"/>
      <c r="J64" s="183"/>
    </row>
    <row r="65" spans="5:10">
      <c r="E65" s="93">
        <v>8302</v>
      </c>
      <c r="G65" s="93">
        <v>250</v>
      </c>
      <c r="I65" s="182"/>
      <c r="J65" s="183"/>
    </row>
    <row r="66" spans="5:10">
      <c r="G66" s="93">
        <v>250</v>
      </c>
      <c r="I66" s="182"/>
      <c r="J66" s="183"/>
    </row>
    <row r="67" spans="5:10">
      <c r="G67" s="93">
        <v>72</v>
      </c>
      <c r="I67" s="182"/>
      <c r="J67" s="183"/>
    </row>
    <row r="68" spans="5:10">
      <c r="G68" s="93">
        <v>106.2</v>
      </c>
      <c r="I68" s="182"/>
      <c r="J68" s="183"/>
    </row>
    <row r="69" spans="5:10">
      <c r="G69" s="93">
        <f>SUM(G65:G68)</f>
        <v>678.2</v>
      </c>
    </row>
  </sheetData>
  <mergeCells count="18">
    <mergeCell ref="A31:A41"/>
    <mergeCell ref="B31:B35"/>
    <mergeCell ref="B36:B41"/>
    <mergeCell ref="A42:A52"/>
    <mergeCell ref="B42:B46"/>
    <mergeCell ref="B47:B52"/>
    <mergeCell ref="A6:A18"/>
    <mergeCell ref="B6:B11"/>
    <mergeCell ref="B12:B18"/>
    <mergeCell ref="A20:A30"/>
    <mergeCell ref="B20:B24"/>
    <mergeCell ref="B25:B30"/>
    <mergeCell ref="B1:L1"/>
    <mergeCell ref="B2:L2"/>
    <mergeCell ref="A4:A5"/>
    <mergeCell ref="B4:B5"/>
    <mergeCell ref="C4:C5"/>
    <mergeCell ref="E4:I4"/>
  </mergeCells>
  <pageMargins left="0.7" right="0.7" top="0.75" bottom="0.75" header="0.3" footer="0.3"/>
  <pageSetup paperSize="8" scale="74" orientation="landscape" r:id="rId1"/>
  <rowBreaks count="1" manualBreakCount="1">
    <brk id="5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BFAENABEL-680963957-136844</_dlc_DocId>
    <_dlc_DocIdUrl xmlns="508ba6eb-9e09-4fd5-92f2-2d9921329f2d">
      <Url>https://enabelbe.sharepoint.com/sites/BFA/_layouts/15/DocIdRedir.aspx?ID=BFAENABEL-680963957-136844</Url>
      <Description>BFAENABEL-680963957-136844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45e43c94067bdc2be0f68e608c85a677">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238fba42c97f6d877279ffc3fd188c30"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411C589-75C8-47C9-AB15-F288F12F1377}"/>
</file>

<file path=customXml/itemProps2.xml><?xml version="1.0" encoding="utf-8"?>
<ds:datastoreItem xmlns:ds="http://schemas.openxmlformats.org/officeDocument/2006/customXml" ds:itemID="{2B977720-C596-4B7F-BA5E-4AEA5414BB47}"/>
</file>

<file path=customXml/itemProps3.xml><?xml version="1.0" encoding="utf-8"?>
<ds:datastoreItem xmlns:ds="http://schemas.openxmlformats.org/officeDocument/2006/customXml" ds:itemID="{4B994197-0AFE-41E0-85A2-10F937ED954B}"/>
</file>

<file path=customXml/itemProps4.xml><?xml version="1.0" encoding="utf-8"?>
<ds:datastoreItem xmlns:ds="http://schemas.openxmlformats.org/officeDocument/2006/customXml" ds:itemID="{6184ED70-9197-4480-95BE-FED6B9855DAE}"/>
</file>

<file path=docProps/app.xml><?xml version="1.0" encoding="utf-8"?>
<Properties xmlns="http://schemas.openxmlformats.org/officeDocument/2006/extended-properties" xmlns:vt="http://schemas.openxmlformats.org/officeDocument/2006/docPropsVTypes">
  <Application>Microsoft Excel Online</Application>
  <Manager/>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Arnaud BADO</dc:creator>
  <cp:keywords/>
  <dc:description/>
  <cp:lastModifiedBy>KYELEM, Nestor</cp:lastModifiedBy>
  <cp:revision/>
  <dcterms:created xsi:type="dcterms:W3CDTF">2006-08-15T19:48:14Z</dcterms:created>
  <dcterms:modified xsi:type="dcterms:W3CDTF">2026-04-13T16:19:38Z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19bfc431-0134-48a4-9a6f-c3a50e570000</vt:lpwstr>
  </property>
  <property fmtid="{D5CDD505-2E9C-101B-9397-08002B2CF9AE}" pid="6" name="Document_Type">
    <vt:lpwstr/>
  </property>
  <property fmtid="{D5CDD505-2E9C-101B-9397-08002B2CF9AE}" pid="7" name="Contract_reference">
    <vt:lpwstr/>
  </property>
  <property fmtid="{D5CDD505-2E9C-101B-9397-08002B2CF9AE}" pid="8" name="Project_code">
    <vt:lpwstr/>
  </property>
  <property fmtid="{D5CDD505-2E9C-101B-9397-08002B2CF9AE}" pid="9" name="Document_Status">
    <vt:lpwstr/>
  </property>
  <property fmtid="{D5CDD505-2E9C-101B-9397-08002B2CF9AE}" pid="10" name="MediaServiceImageTags">
    <vt:lpwstr/>
  </property>
</Properties>
</file>