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enabelbe.sharepoint.com/sites/BFA/Contracts/21_Marchés_Publics/BFA2300511_Resil_Kaya/BFA23005-10149 Infrastructures Services Publics/3_Lancement/Dossier graphique et technique lots 3&amp;4/"/>
    </mc:Choice>
  </mc:AlternateContent>
  <xr:revisionPtr revIDLastSave="61" documentId="11_D9A8976C5D370E7D593B705A5A6FAC2A53A9F94E" xr6:coauthVersionLast="47" xr6:coauthVersionMax="47" xr10:uidLastSave="{730DA292-792E-4EE7-8D7F-37C7AD277A78}"/>
  <bookViews>
    <workbookView xWindow="-108" yWindow="-108" windowWidth="23256" windowHeight="12456" xr2:uid="{00000000-000D-0000-FFFF-FFFF00000000}"/>
  </bookViews>
  <sheets>
    <sheet name="SALLE OBSERVATOIRE " sheetId="1" r:id="rId1"/>
  </sheets>
  <definedNames>
    <definedName name="_xlnm.Print_Area" localSheetId="0">'SALLE OBSERVATOIRE '!$A$1:$F$213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4" i="1" l="1"/>
  <c r="F193" i="1"/>
  <c r="F195" i="1" s="1"/>
  <c r="D187" i="1"/>
  <c r="D186" i="1"/>
  <c r="F180" i="1"/>
  <c r="D167" i="1"/>
  <c r="F167" i="1" s="1"/>
  <c r="D166" i="1"/>
  <c r="F166" i="1" s="1"/>
  <c r="F181" i="1" s="1"/>
  <c r="D165" i="1"/>
  <c r="D164" i="1"/>
  <c r="D163" i="1"/>
  <c r="D162" i="1"/>
  <c r="F158" i="1"/>
  <c r="F157" i="1"/>
  <c r="F156" i="1"/>
  <c r="F155" i="1"/>
  <c r="F154" i="1"/>
  <c r="F159" i="1" s="1"/>
  <c r="F150" i="1"/>
  <c r="F149" i="1"/>
  <c r="F148" i="1"/>
  <c r="F147" i="1"/>
  <c r="F146" i="1"/>
  <c r="F145" i="1"/>
  <c r="F144" i="1"/>
  <c r="F143" i="1"/>
  <c r="F151" i="1" s="1"/>
  <c r="F139" i="1"/>
  <c r="F138" i="1"/>
  <c r="F137" i="1"/>
  <c r="F136" i="1"/>
  <c r="F135" i="1"/>
  <c r="F134" i="1"/>
  <c r="F133" i="1"/>
  <c r="F132" i="1"/>
  <c r="F131" i="1"/>
  <c r="F140" i="1" s="1"/>
  <c r="D128" i="1"/>
  <c r="F128" i="1" s="1"/>
  <c r="D127" i="1"/>
  <c r="F127" i="1" s="1"/>
  <c r="D126" i="1"/>
  <c r="F126" i="1" s="1"/>
  <c r="D125" i="1"/>
  <c r="F125" i="1" s="1"/>
  <c r="F124" i="1"/>
  <c r="F123" i="1"/>
  <c r="D122" i="1"/>
  <c r="F122" i="1" s="1"/>
  <c r="D121" i="1"/>
  <c r="F121" i="1" s="1"/>
  <c r="F120" i="1"/>
  <c r="F119" i="1"/>
  <c r="F118" i="1"/>
  <c r="F129" i="1" s="1"/>
  <c r="F196" i="1" s="1"/>
  <c r="F210" i="1" s="1"/>
  <c r="F113" i="1"/>
  <c r="F112" i="1"/>
  <c r="F111" i="1"/>
  <c r="F110" i="1"/>
  <c r="F114" i="1" s="1"/>
  <c r="F209" i="1" s="1"/>
  <c r="F106" i="1"/>
  <c r="F105" i="1"/>
  <c r="F104" i="1"/>
  <c r="F107" i="1" s="1"/>
  <c r="F208" i="1" s="1"/>
  <c r="F99" i="1"/>
  <c r="F98" i="1"/>
  <c r="F97" i="1"/>
  <c r="F96" i="1"/>
  <c r="F95" i="1"/>
  <c r="F94" i="1"/>
  <c r="F100" i="1" s="1"/>
  <c r="F89" i="1"/>
  <c r="F88" i="1"/>
  <c r="F87" i="1"/>
  <c r="D85" i="1"/>
  <c r="D84" i="1"/>
  <c r="F84" i="1" s="1"/>
  <c r="F82" i="1"/>
  <c r="F81" i="1"/>
  <c r="F76" i="1"/>
  <c r="F75" i="1"/>
  <c r="F74" i="1"/>
  <c r="F77" i="1" s="1"/>
  <c r="F68" i="1"/>
  <c r="F67" i="1"/>
  <c r="F66" i="1"/>
  <c r="F65" i="1"/>
  <c r="F64" i="1"/>
  <c r="F69" i="1" s="1"/>
  <c r="F206" i="1" s="1"/>
  <c r="F60" i="1"/>
  <c r="F59" i="1"/>
  <c r="F58" i="1"/>
  <c r="F57" i="1"/>
  <c r="F56" i="1"/>
  <c r="F55" i="1"/>
  <c r="F61" i="1" s="1"/>
  <c r="F205" i="1" s="1"/>
  <c r="F51" i="1"/>
  <c r="F50" i="1"/>
  <c r="F49" i="1"/>
  <c r="F48" i="1"/>
  <c r="F52" i="1" s="1"/>
  <c r="F204" i="1" s="1"/>
  <c r="F44" i="1"/>
  <c r="F43" i="1"/>
  <c r="F42" i="1"/>
  <c r="F41" i="1"/>
  <c r="F40" i="1"/>
  <c r="F39" i="1"/>
  <c r="F38" i="1"/>
  <c r="F37" i="1"/>
  <c r="F36" i="1"/>
  <c r="F45" i="1" s="1"/>
  <c r="F203" i="1" s="1"/>
  <c r="F32" i="1"/>
  <c r="F31" i="1"/>
  <c r="F30" i="1"/>
  <c r="F29" i="1"/>
  <c r="F28" i="1"/>
  <c r="F27" i="1"/>
  <c r="F26" i="1"/>
  <c r="F25" i="1"/>
  <c r="F24" i="1"/>
  <c r="F23" i="1"/>
  <c r="F22" i="1"/>
  <c r="F21" i="1"/>
  <c r="F20" i="1"/>
  <c r="F33" i="1" s="1"/>
  <c r="F202" i="1" s="1"/>
  <c r="F16" i="1"/>
  <c r="F15" i="1"/>
  <c r="F14" i="1"/>
  <c r="F13" i="1"/>
  <c r="F12" i="1"/>
  <c r="F11" i="1"/>
  <c r="F10" i="1"/>
  <c r="F17" i="1" s="1"/>
  <c r="F201" i="1" s="1"/>
  <c r="F6" i="1"/>
  <c r="F5" i="1"/>
  <c r="F7" i="1" s="1"/>
  <c r="F200" i="1" s="1"/>
  <c r="D86" i="1" l="1"/>
  <c r="F86" i="1" s="1"/>
  <c r="F85" i="1"/>
  <c r="F90" i="1" s="1"/>
  <c r="F101" i="1" s="1"/>
  <c r="F207" i="1" s="1"/>
  <c r="F211" i="1" s="1"/>
  <c r="F212" i="1" l="1"/>
  <c r="F213" i="1" s="1"/>
</calcChain>
</file>

<file path=xl/sharedStrings.xml><?xml version="1.0" encoding="utf-8"?>
<sst xmlns="http://schemas.openxmlformats.org/spreadsheetml/2006/main" count="472" uniqueCount="301">
  <si>
    <t>DEVIS  QUANTITATIF ET ESTIMATIF POUR L'ACHEVEMENT DES TRAVAUX DE CONSTRUCTION D'UNE SALLE DE L'OBSERVATION PROVINCIALE A KOUPELA</t>
  </si>
  <si>
    <t>N° de prix</t>
  </si>
  <si>
    <t>Désignation des taches</t>
  </si>
  <si>
    <t xml:space="preserve">Unité </t>
  </si>
  <si>
    <t xml:space="preserve">Quantité </t>
  </si>
  <si>
    <t>Prix unitaire</t>
  </si>
  <si>
    <t>Prix total</t>
  </si>
  <si>
    <t>FRAIS GENERAUX</t>
  </si>
  <si>
    <t>0.1</t>
  </si>
  <si>
    <t>Installation du chantier</t>
  </si>
  <si>
    <t>ff</t>
  </si>
  <si>
    <t>0.2</t>
  </si>
  <si>
    <t>Panneaux de chantier(nombre de 2) et de signalisation</t>
  </si>
  <si>
    <t>Sous-total frais généraux</t>
  </si>
  <si>
    <t>I</t>
  </si>
  <si>
    <t>PREPARATION DU TERRAIN- TERRASSEMENT</t>
  </si>
  <si>
    <t>1.1</t>
  </si>
  <si>
    <t>Décapage et abattage des arbres et nettoyage</t>
  </si>
  <si>
    <t>m2</t>
  </si>
  <si>
    <t>1.2</t>
  </si>
  <si>
    <t>Implantation de l'extension</t>
  </si>
  <si>
    <t>1.3</t>
  </si>
  <si>
    <t>Fouilles en rigoles pour semelles filante et sous  bêches</t>
  </si>
  <si>
    <t>m3</t>
  </si>
  <si>
    <t>1.4</t>
  </si>
  <si>
    <t>Fouilles en puits pour semelles isolées</t>
  </si>
  <si>
    <t>1.5</t>
  </si>
  <si>
    <t>Remblai sans apport provenant des fouilles</t>
  </si>
  <si>
    <t>1.6</t>
  </si>
  <si>
    <t>Remblai avec apport latéritique ,compacté par couche successive de 20 cm + traitement anti-termites ( produit approuvé par un laboratoire agrée) +Film polyane sous dallages (200 microns) + lit de sable (5 cm)</t>
  </si>
  <si>
    <t>1.7</t>
  </si>
  <si>
    <t>Démolition de poteaux</t>
  </si>
  <si>
    <t>Sous-total préparation du terrain-terrassement</t>
  </si>
  <si>
    <t>II</t>
  </si>
  <si>
    <t>BETONS - BETONS ARMES</t>
  </si>
  <si>
    <t>2.1</t>
  </si>
  <si>
    <t xml:space="preserve">Béton de propreté dosé à 150 kg/m3 de ciment </t>
  </si>
  <si>
    <t>2.2</t>
  </si>
  <si>
    <t xml:space="preserve">Béton armé pour semelles dosé à 350 kg/m3 de ciment </t>
  </si>
  <si>
    <t>2.3</t>
  </si>
  <si>
    <t>Béton cyclopéen dosé à 250 kg/m3 de ciment pour fondations (SF)</t>
  </si>
  <si>
    <t>2.4</t>
  </si>
  <si>
    <t xml:space="preserve">Béton armé pour souches de poteaux  dosé à 350 kg/m3 de ciment </t>
  </si>
  <si>
    <t>2.5</t>
  </si>
  <si>
    <t xml:space="preserve">Béton armé pour longrines dosé à 350 kg/m3 de ciment </t>
  </si>
  <si>
    <t>2.6</t>
  </si>
  <si>
    <t xml:space="preserve">Béton armé pour bêche  dosé à 350 kg/m3 de ciment </t>
  </si>
  <si>
    <t>2.7</t>
  </si>
  <si>
    <t xml:space="preserve">Béton armé pour poteaux  dosé à 350 kg/m3 de ciment </t>
  </si>
  <si>
    <t>2.8</t>
  </si>
  <si>
    <t xml:space="preserve">Béton armé pour marches et rampes d'accès dosé à 350 kg/m3 de ciment </t>
  </si>
  <si>
    <t>2.9</t>
  </si>
  <si>
    <t>Béton armé pour dallage ép:10 cm dosé à 300 kg/m3 de ciment</t>
  </si>
  <si>
    <t>2.10</t>
  </si>
  <si>
    <t xml:space="preserve">Béton armé pour appui de baies  dosé à 350 kg/m3 de ciment </t>
  </si>
  <si>
    <t>2.11</t>
  </si>
  <si>
    <t xml:space="preserve">Béton armé pour chéneau  dosé à 350 kg/m3 de ciment </t>
  </si>
  <si>
    <t>2.12</t>
  </si>
  <si>
    <t xml:space="preserve">Béton armé pour poutres dosé à 350 kg/m3 de ciment </t>
  </si>
  <si>
    <t>2.13</t>
  </si>
  <si>
    <t xml:space="preserve">Béton armé pour chainage rampant dosé à 350 kg/m3 de ciment </t>
  </si>
  <si>
    <t>Sous- total bétons - bétons armés</t>
  </si>
  <si>
    <t>III</t>
  </si>
  <si>
    <t>MACONNERIES</t>
  </si>
  <si>
    <t>3.1</t>
  </si>
  <si>
    <t>Maçonnerie d'agglomérés pleins de 15 x 20 x 40 pour mur de soubassement et blocs opératoires</t>
  </si>
  <si>
    <t>3.2</t>
  </si>
  <si>
    <t>Maçonnerie d'agglomérés creux de 15 x 20 x 40</t>
  </si>
  <si>
    <t>3.3</t>
  </si>
  <si>
    <t>Maçonnerie d'agglomérés creux de 10 x 20 x 40</t>
  </si>
  <si>
    <t>3.4</t>
  </si>
  <si>
    <t>Claustras de ventilation des combles munis de grillage anti-insectes</t>
  </si>
  <si>
    <t>u</t>
  </si>
  <si>
    <t>3.5</t>
  </si>
  <si>
    <t>Enduits intérieur lissés</t>
  </si>
  <si>
    <t>3.6</t>
  </si>
  <si>
    <t xml:space="preserve">Enduits extérieur talochés </t>
  </si>
  <si>
    <t>3.7</t>
  </si>
  <si>
    <t>Enduits sous face dalle</t>
  </si>
  <si>
    <t>3.8</t>
  </si>
  <si>
    <t>Raccordement et calfeutrement des ouvertures</t>
  </si>
  <si>
    <t>ml</t>
  </si>
  <si>
    <t>3.9</t>
  </si>
  <si>
    <t>Enduit étanche sur mur de soubassement</t>
  </si>
  <si>
    <t>Sous-total maçonneries</t>
  </si>
  <si>
    <t>IV</t>
  </si>
  <si>
    <t>CHARPENTE METALLIQUE ET COUVERTURE</t>
  </si>
  <si>
    <t>4.1</t>
  </si>
  <si>
    <t>Fourniture et pose de tôle alu zinc pré laquée de couleur verte 35/100è premier choix y compris toutes sujétions</t>
  </si>
  <si>
    <t>4.2</t>
  </si>
  <si>
    <t>Support en IPN de 120</t>
  </si>
  <si>
    <t>4.3</t>
  </si>
  <si>
    <t>Pannes en tube rectangulaire lourd de 40 x 80 Ep: 2mm</t>
  </si>
  <si>
    <t>4.4</t>
  </si>
  <si>
    <t>Platines ,pré platines de fixation et toitures sujétions de scellements</t>
  </si>
  <si>
    <t>ens</t>
  </si>
  <si>
    <t>Sous- total charpente métallique et couverture</t>
  </si>
  <si>
    <t>V</t>
  </si>
  <si>
    <t>MENUISERIE METALLIQUE et ALUMINIUM</t>
  </si>
  <si>
    <t>5.1</t>
  </si>
  <si>
    <t>PMV1 : porte métallique vitrée de 90x220 à un battant ouvrant à la française, panneaux en tôle noir de 20/10eme, avec grille anti- infraction en fer forgé.
Battant en U vitrée lourds, Huisseries en profilés acier H couvrant toute l'épaisseur du mur. Chaque battant Pivotant à l'aide de 4 paumelles de 100 grille. Avec système de fermeture verrouillage à l'aide d'une serrure à mortaiser certifiée A2P niveau 1 minimum, conforme ENV 1627 Classe 3, en acier inoxydable ou laiton massif. Vitre antelio bronze de 6mm, y compris toutes suggestions.</t>
  </si>
  <si>
    <t>PMV2 : porte métallique vitrée de 140x220 à deux battants ouvrant à la française, panneaux en tôle noir de 20/10eme, avec grille anti- infraction en fer forgé.
Battant en U vitrée lourds, Huisseries en profilés acier H couvrant toute l'épaisseur du mur. Chaque battant Pivotant à l'aide de 4 paumelles de 100 grille. Avec système de fermeture verrouillage à l'aide d'une serrure à mortaiser certifiée A2P niveau 1 minimum, conforme ENV 1627 Classe 3, en acier inoxydable ou laiton massif. Vitre antelio bronze de 6mm, y compris toutes suggestions.</t>
  </si>
  <si>
    <t>5.2</t>
  </si>
  <si>
    <t>CAVC 1: Châssis Aluminium Vitrée coulissant de 120 x 120  muni de barreaudage métallique et de grille antimoustiques</t>
  </si>
  <si>
    <t>5.3</t>
  </si>
  <si>
    <t>CAVC 2: Châssis Aluminium Vitrée coulissant de 200 x 200  muni de barreaudage métallique et de grille antimoustiques</t>
  </si>
  <si>
    <t xml:space="preserve">IAV: Imposte Aluminium Vitrée de 60 x 60 à un vantail ouvrant à l'italienne muni de barreaudage métallique et de grille antimoustique </t>
  </si>
  <si>
    <t>5.4</t>
  </si>
  <si>
    <t>Garde corps métallique</t>
  </si>
  <si>
    <t>Sous-total menuiserie métallique</t>
  </si>
  <si>
    <t>VI</t>
  </si>
  <si>
    <t>MENUISERIE BOIS ET FAUX PLAFOND</t>
  </si>
  <si>
    <t>6.1</t>
  </si>
  <si>
    <t>Porte en bois  Plein PBP.1 (80x220) à un battant sur cadre métallique pleine</t>
  </si>
  <si>
    <t>6.2</t>
  </si>
  <si>
    <t>Porte en bois  Plein PBP.2 (90x220) à un battant sur cadre métallique pleine</t>
  </si>
  <si>
    <t>6.3</t>
  </si>
  <si>
    <t>Porte en bois  Plein PBP.V-V (120x220) à deux battants ouvrant à la française sur cadre métallique pleine</t>
  </si>
  <si>
    <t>6.4</t>
  </si>
  <si>
    <t>EPL 1: Ensemble placard en contreplaqué Ep: 20mm de 105x300 à deux battants</t>
  </si>
  <si>
    <t>6.5</t>
  </si>
  <si>
    <t>Staff lisse + moulure décoratif sur plafond épaisseur 10 mm minimum</t>
  </si>
  <si>
    <t>Sous-total menuiserie bois et faux plafond</t>
  </si>
  <si>
    <t>VII</t>
  </si>
  <si>
    <t>PLOMBERIE SANITAIRE</t>
  </si>
  <si>
    <t>I.3</t>
  </si>
  <si>
    <t xml:space="preserve">RESEAU EXTERIEUR D'ALIMENTATION EN EAU </t>
  </si>
  <si>
    <t>II.1.1</t>
  </si>
  <si>
    <t xml:space="preserve">Fournitures et pose de tuyauterie PPR pour l'alimentation intérieure des salles d'eau y compris accessoires de pose de raccordement et toutes sujétions </t>
  </si>
  <si>
    <t>Diamètre 32</t>
  </si>
  <si>
    <t>Diamètre 25</t>
  </si>
  <si>
    <t>Vanne d'arrêt DN 25</t>
  </si>
  <si>
    <t>U</t>
  </si>
  <si>
    <t>Sous total II.1.1</t>
  </si>
  <si>
    <t>II.1.2</t>
  </si>
  <si>
    <t>APPAREILS ET ACCESSOIRES SANITAIRES</t>
  </si>
  <si>
    <t>II.1.2.1</t>
  </si>
  <si>
    <t>Fournitures et pose des appareils sanitaires y compris raccordement et toutes sujétions</t>
  </si>
  <si>
    <t>Lavabo sur colonne en porcelaine vitrifiée blanche, 1er choix, dim. 560×450 mm minimum, trou robinet centré, siphon bouché inclus, conforme NF EN 14688 ; y compris robinet mélangeur eau froide/chaude chromé, conforme NF EN 817, garantie 10 ans</t>
  </si>
  <si>
    <t>WC à l’anglaise compact en porcelaine vitrifiée blanche, sortie horizontale ou verticale, réservoir attenant double débit 3/6 L, abattant polypropylène, résistance à la charge statique ≥ 400 kg, conforme NF EN 997</t>
  </si>
  <si>
    <t>II.1.2.2</t>
  </si>
  <si>
    <t>Fournitures et pose d'accessoires sanitaires</t>
  </si>
  <si>
    <t>Miroir mural en verre trempé de sécurité, épaisseur ≥ 5 mm, dimensions 400×600 mm, bords polis, fixation inox, résistant à l’humidité (IP44 minimum)</t>
  </si>
  <si>
    <t>Porte-papier hygiénique en ABS ou inox 304, fixation murale double point, compatible rouleaux standard Ø 100 mm, finition chromée ou blanc, résistant à l’humidité IP44</t>
  </si>
  <si>
    <t>Porte balaie pour WC</t>
  </si>
  <si>
    <t>Porte-savon mural en ABS ou inox 304, fixation murale encastrée ou en saillie, capacité ≥ 150 mL, finition chromée ou blanc, résistant à l’humidité IP44</t>
  </si>
  <si>
    <t>Tablette de lavabo en céramique ou résine sanitaire blanche, dim. 600×150 mm minimum, fixation murale cachée, charge admissible ≥ 20 kg, finition émaillée lisse</t>
  </si>
  <si>
    <t>siphon de sol DN 40 en inox</t>
  </si>
  <si>
    <t>Sous total II.1.2</t>
  </si>
  <si>
    <t>II.2</t>
  </si>
  <si>
    <t>RESEAU D'EVACUATION DES EU EV ET EP</t>
  </si>
  <si>
    <t>II.2.1</t>
  </si>
  <si>
    <t>Tuyauteries d'évacuation des eaux usées et des eaux vannes y compris accessoires de pose,  raccordements et toutes sujétions</t>
  </si>
  <si>
    <t>PVC diamètre 125 pour les descentes EP</t>
  </si>
  <si>
    <t>PVC diamètre 110</t>
  </si>
  <si>
    <t>PVC diamètre 75</t>
  </si>
  <si>
    <t>PVC diamètre 32</t>
  </si>
  <si>
    <t>Réceptacle pour les eaux pluviales de dimensions 70x70cm² et de Profondeur : 70cm</t>
  </si>
  <si>
    <t>Regards siphoïdes pour les eaux usées</t>
  </si>
  <si>
    <t>Sous total II.2</t>
  </si>
  <si>
    <t>Sous-total plomberie sanitaire</t>
  </si>
  <si>
    <t>VIII</t>
  </si>
  <si>
    <t>REVETEMENT-CARRELAGE-ETANCHEITE</t>
  </si>
  <si>
    <t>8.1</t>
  </si>
  <si>
    <t>Carreau grès cérame ordinaire au sol 60 X 60</t>
  </si>
  <si>
    <t>8.2</t>
  </si>
  <si>
    <t>Carreau grès cérame ordinaire dans salles d'eaux</t>
  </si>
  <si>
    <t>8.3</t>
  </si>
  <si>
    <t>Carreaux de faïence de 20x40 sur murs de salles d'eaux</t>
  </si>
  <si>
    <t>Sous-total revêtement-carrelage-étanchéité</t>
  </si>
  <si>
    <t>IX</t>
  </si>
  <si>
    <t xml:space="preserve">PEINTURE </t>
  </si>
  <si>
    <t>9.1</t>
  </si>
  <si>
    <t>Peinture satinée + enduit ciment sur mur intérieurs</t>
  </si>
  <si>
    <t>9.3</t>
  </si>
  <si>
    <t>Peinture glycérophtalique sur menuiseries métallique et bois</t>
  </si>
  <si>
    <t>9.4</t>
  </si>
  <si>
    <t>Peinture enduit plastique (marmorex) sur enduits extérieurs</t>
  </si>
  <si>
    <t>9.5</t>
  </si>
  <si>
    <t>Peinture fom sur faux plafond et sous face dalle</t>
  </si>
  <si>
    <t>Sous-total peinture</t>
  </si>
  <si>
    <t>X</t>
  </si>
  <si>
    <t>ELECTRICITE</t>
  </si>
  <si>
    <t>X.1</t>
  </si>
  <si>
    <t>RÉSEAU GÉNÉRAL</t>
  </si>
  <si>
    <t>Mise à la terre générale des masses des installations par exécution d'un puits de terre avec valeur de la résistance de terre inférieure ou égale à 10 ohms + barrette de contrôle, conducteur isolé jaune vert jusqu'au droit du collecteur de terre du tableau électrique TD0 y compris toutes sujétions</t>
  </si>
  <si>
    <t>FF</t>
  </si>
  <si>
    <t xml:space="preserve">Fourniture et pose d'un tableau électrique de protection des équipements   (TD)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</si>
  <si>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ens.</t>
  </si>
  <si>
    <t>Liaison local comptage/ TD RDC par câble U 1000 RO2V 4 X35mm² y compris  fourreau en tube PVC 63, tranchés et grillage avertisseur rouge</t>
  </si>
  <si>
    <t>ML</t>
  </si>
  <si>
    <t>Fourreautage en tube ICTA 20  pour l'alimentation de point lumineux</t>
  </si>
  <si>
    <t>Filerie  H07 V-U 1x1,5mm² pour l'alimentation de point lumineux</t>
  </si>
  <si>
    <t>Boites de dérivation et d'encastrements,</t>
  </si>
  <si>
    <t>Dominos, vis et chevilles</t>
  </si>
  <si>
    <t>1.8</t>
  </si>
  <si>
    <t>Fourreautage en tube ICTA 20 pour l'alimentation de prises de courant</t>
  </si>
  <si>
    <t>1.9</t>
  </si>
  <si>
    <t>Filerie en H07 V-U 1x2,5mm² pour l'alimentation de prises de courant</t>
  </si>
  <si>
    <t>1.10</t>
  </si>
  <si>
    <t xml:space="preserve">Fourreautage en tube ICT 25 pour l'alimentation de climatiseur </t>
  </si>
  <si>
    <t>1.11</t>
  </si>
  <si>
    <t xml:space="preserve">Filerie en H07 V-U 1x4mm², pour l'alimentation de climatiseur </t>
  </si>
  <si>
    <t>TOTAL XI.I</t>
  </si>
  <si>
    <t>XI.II</t>
  </si>
  <si>
    <t>APPAREILS D'ECLAIRAGE</t>
  </si>
  <si>
    <t>Fourniture  et pose de réglettes fluorescentes 120 LED</t>
  </si>
  <si>
    <t>Fourniture  et pose de réglettes fluorescentes 120 LED  étanche</t>
  </si>
  <si>
    <t>Fourniture et pose et pose de hublots étanche sLED</t>
  </si>
  <si>
    <t>Fourniture et pose de spot LED 9W</t>
  </si>
  <si>
    <t>Fourniture et pose de spot LED 24W</t>
  </si>
  <si>
    <t>Bloc autonome d'éclairage de sécurité (BAES)</t>
  </si>
  <si>
    <t>Bloc autonome d'éclairage d'ambiance (BAEA)</t>
  </si>
  <si>
    <t>Fourniture  et pose de panneau LED 60X60</t>
  </si>
  <si>
    <t xml:space="preserve">Fourniture  et pose d'applique sanitaire + Interrupteur </t>
  </si>
  <si>
    <t>Total XI.II</t>
  </si>
  <si>
    <t>XI.III</t>
  </si>
  <si>
    <t>PETIT APPAREILLAGE</t>
  </si>
  <si>
    <t xml:space="preserve">Fourniture et pose d'Interrupteur simple allumage </t>
  </si>
  <si>
    <t>Fourniture et pose d'Interrupteur simple allumage étanche</t>
  </si>
  <si>
    <t>Fourniture  et pose d'Interrupteur va et vient</t>
  </si>
  <si>
    <t>Fourniture et pose d'Interrupteur double va et vient type</t>
  </si>
  <si>
    <t>Tableau de commande des luminaires et des brasseurs d'air de la salle de conférence</t>
  </si>
  <si>
    <t>Fourniture et pose  de prise de courant 2P+T type</t>
  </si>
  <si>
    <t xml:space="preserve">Fourniture et pose de prise de courant 2P+T type étanche </t>
  </si>
  <si>
    <t>Fourniture et pose de dismatic 16A/220V</t>
  </si>
  <si>
    <t>Total XI.III</t>
  </si>
  <si>
    <t>XI.IV</t>
  </si>
  <si>
    <t xml:space="preserve"> CLIMATISATION-VENTILATION</t>
  </si>
  <si>
    <t>Fourniture et pose de split system type  INVERTER puissance frigo de 24000 BTU / h  + tuyauterie fluidique, évacuation de condensat accessoire de pose et commande</t>
  </si>
  <si>
    <t>Fourniture et pose de split system type  INVERTER puissance frigo de 18 000 BTU / h  + tuyauterie fluidique, évacuation de condensat accessoire de pose et commande</t>
  </si>
  <si>
    <t>Fourniture et pose de split system type  INVERTER puissance frigo de 13500 BTU / h  + tuyauterie fluidique, évacuation de condensat accessoire de pose et commande</t>
  </si>
  <si>
    <t>Fourniture et pose d'armoire frigorifique type  INVERTER puissance frigo de 60000 BTU / h  + tuyauterie fluidique, évacuation de condensat accessoire de pose et commande</t>
  </si>
  <si>
    <t>4.5</t>
  </si>
  <si>
    <t>Fourniture et pose de brasseur d'air y compris rhéostat</t>
  </si>
  <si>
    <t>TOTAL XI.IV</t>
  </si>
  <si>
    <t>XI.V</t>
  </si>
  <si>
    <t>TELEPHONE-INFORMATIQUE &amp; TELEVISION</t>
  </si>
  <si>
    <t>Fourreautage en tube ICTA 20 pour l'alimentation de prises de courant ondulé</t>
  </si>
  <si>
    <t>PM</t>
  </si>
  <si>
    <t>Filerie en H07 V-U 1x2,5mm² pour l'alimentation de prises de courant ondulé</t>
  </si>
  <si>
    <t>Fourreautage en tube ICTA 25 pour l'alimentation de prises de téléphone  et informatique</t>
  </si>
  <si>
    <t>Filerie en câble UTP CAT6  pour l'alimentation de prises de téléphone et informatique</t>
  </si>
  <si>
    <t>5.5</t>
  </si>
  <si>
    <t>Fourreautage en tube ICTA 20 pour l'alimentation de prises télévision</t>
  </si>
  <si>
    <t>5.6</t>
  </si>
  <si>
    <t>Filerie en câble coaxial pour l'alimentation de prises télévision</t>
  </si>
  <si>
    <t>5.7</t>
  </si>
  <si>
    <t>Tableau Divisionnaire Courant Ondulé (TCO) équipé d'interrupteurs, de répartiteur et de disjoncteurs différentiels pour la commande et la protection des différents départ basse tension pour l'alimentation de tous les prises de courant ondulé et équipements spécifiques du bâtiment ainsi qu'un parafoudre type 2 y compris toutes sujétions</t>
  </si>
  <si>
    <t>5.8</t>
  </si>
  <si>
    <t>Onduleur Tri / Mono + N 10 KVA conforme au descriptif</t>
  </si>
  <si>
    <t>5.9</t>
  </si>
  <si>
    <t>Kit 4 postes composé de : 1 prise de courant normale 2P+T, 2 prises détrompées 2P+T, 2 prises RJ45 — appareillage modulaire encastré, IP20, courant assigné 10/16A, conformes NF EN 60669-1 et CEI 60884</t>
  </si>
  <si>
    <t>5.10</t>
  </si>
  <si>
    <t>*Armoire de brassage 9U composé de :</t>
  </si>
  <si>
    <t>Ens</t>
  </si>
  <si>
    <t>*1 Armoire à baie vitré</t>
  </si>
  <si>
    <t>*des Panneaux de brassages 24 ports</t>
  </si>
  <si>
    <t>*des Switch multi ports RJ 45 POE</t>
  </si>
  <si>
    <t>*1 Bloc d'alimentation électrique rackable</t>
  </si>
  <si>
    <t>*1 lot de Cordons de brassages</t>
  </si>
  <si>
    <t>*autres accessoires de raccordement et toutes sujétions</t>
  </si>
  <si>
    <t>5.11</t>
  </si>
  <si>
    <t>Liaison téléphonique et informatique avec le haut commissariat</t>
  </si>
  <si>
    <t>5.12</t>
  </si>
  <si>
    <t>Poste téléphonique</t>
  </si>
  <si>
    <t>5.13</t>
  </si>
  <si>
    <t>Fourniture et pose  de prise télévision</t>
  </si>
  <si>
    <t>TOTAL XI.V</t>
  </si>
  <si>
    <t>XI.VI</t>
  </si>
  <si>
    <t>DETECTION  ET SECURITE INCENDIE</t>
  </si>
  <si>
    <t>Détection incendie</t>
  </si>
  <si>
    <r>
      <t xml:space="preserve">Centrale de sécurité incendie conventionnelle  </t>
    </r>
    <r>
      <rPr>
        <b/>
        <sz val="11"/>
        <rFont val="Calibri"/>
        <family val="2"/>
        <scheme val="minor"/>
      </rPr>
      <t>4 zones avec 128 points de détection</t>
    </r>
    <r>
      <rPr>
        <sz val="11"/>
        <rFont val="Calibri"/>
        <family val="2"/>
        <scheme val="minor"/>
      </rPr>
      <t xml:space="preserve">  y compris toutes sujétions</t>
    </r>
  </si>
  <si>
    <t>Fourreautage en tube ICTA 20 pour l'alimentation du dispositif de détection incendie</t>
  </si>
  <si>
    <t>Filerie encastré  y compris toute sujétion pour l'alimentation du dispositif de détection incendie</t>
  </si>
  <si>
    <t>Ens.</t>
  </si>
  <si>
    <t>Détecteur automatique à principe  optique de fumée conventionnel y compris indicateur d'action et toute sujétion</t>
  </si>
  <si>
    <t>Détecteur automatique à principe  thermique  conventionnel y compris indicateur d'action et toute sujétion</t>
  </si>
  <si>
    <t>6.6</t>
  </si>
  <si>
    <t>Déclencheur manuel à membrane conventionnel et toute sujétion</t>
  </si>
  <si>
    <t>6.7</t>
  </si>
  <si>
    <t>Diffuseur sonore</t>
  </si>
  <si>
    <t>6.8</t>
  </si>
  <si>
    <t>Fourniture et pose de plan d'évacuation et d'intervention format A3 rigide résistant à l'eau</t>
  </si>
  <si>
    <t>6.9</t>
  </si>
  <si>
    <t>Extincteur portatif au CO2 5Kg</t>
  </si>
  <si>
    <t>6.10</t>
  </si>
  <si>
    <t>Extincteur portatif à Eau Pulvérisée 6Litres</t>
  </si>
  <si>
    <t>TOTAL XI.VI</t>
  </si>
  <si>
    <t>Sous-total électricité</t>
  </si>
  <si>
    <t>RECAPITULATIF</t>
  </si>
  <si>
    <t>N°</t>
  </si>
  <si>
    <t>DESIGNATION DES TACHES</t>
  </si>
  <si>
    <t>MONTANT</t>
  </si>
  <si>
    <t>PREPARATION DU TERRAIN - TERRASSEMENT</t>
  </si>
  <si>
    <t>CHARPENTE- METALLIQUE ET COUVERTURE</t>
  </si>
  <si>
    <t>MENUISERIE METALLIQUE</t>
  </si>
  <si>
    <t>REVETEMENT - CARRELAGE - ETANCHEITE</t>
  </si>
  <si>
    <t>PEINTURE</t>
  </si>
  <si>
    <t>TOTAL GENERAL HTVA</t>
  </si>
  <si>
    <t>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</si>
</sst>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_-* #,##0\ _€_-;\-* #,##0\ _€_-;_-* &quot;-&quot;\ _€_-;_-@_-"/>
    <numFmt numFmtId="166" formatCode="#,##0;[Red]#,##0"/>
    <numFmt numFmtId="167" formatCode="_-* #,##0\ _F_-;\-* #,##0\ _F_-;_-* &quot;-&quot;??\ _F_-;_-@_-"/>
    <numFmt numFmtId="168" formatCode="_-* #,##0_-;\-* #,##0_-;_-* &quot;-&quot;??_-;_-@_-"/>
    <numFmt numFmtId="169" formatCode="_-* #,##0.00\ _€_-;\-* #,##0.00\ _€_-;_-* &quot;-&quot;??\ _€_-;_-@_-"/>
  </numFmts>
  <fonts count="15">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b/>
      <sz val="12"/>
      <name val="Calibri"/>
      <family val="2"/>
      <scheme val="minor"/>
    </font>
    <font>
      <b/>
      <sz val="11"/>
      <name val="Calibri"/>
      <family val="2"/>
      <scheme val="minor"/>
    </font>
    <font>
      <b/>
      <sz val="10"/>
      <name val="Calibri"/>
      <family val="2"/>
      <scheme val="minor"/>
    </font>
    <font>
      <sz val="10"/>
      <name val="Calibri"/>
      <family val="2"/>
      <scheme val="minor"/>
    </font>
    <font>
      <i/>
      <sz val="11"/>
      <name val="Calibri"/>
      <family val="2"/>
      <scheme val="minor"/>
    </font>
    <font>
      <b/>
      <i/>
      <sz val="11"/>
      <name val="Calibri"/>
      <family val="2"/>
      <scheme val="minor"/>
    </font>
    <font>
      <b/>
      <u/>
      <sz val="11"/>
      <name val="Calibri"/>
      <family val="2"/>
      <scheme val="minor"/>
    </font>
    <font>
      <sz val="11"/>
      <color indexed="8"/>
      <name val="Calibri"/>
      <family val="2"/>
    </font>
    <font>
      <b/>
      <i/>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43" fontId="1" fillId="0" borderId="0"/>
    <xf numFmtId="0" fontId="5" fillId="0" borderId="0"/>
    <xf numFmtId="0" fontId="5" fillId="0" borderId="0"/>
    <xf numFmtId="165" fontId="1" fillId="0" borderId="0"/>
    <xf numFmtId="169" fontId="5" fillId="0" borderId="0"/>
    <xf numFmtId="0" fontId="1" fillId="0" borderId="0"/>
    <xf numFmtId="169" fontId="13" fillId="0" borderId="0"/>
    <xf numFmtId="169" fontId="1" fillId="0" borderId="0"/>
    <xf numFmtId="0" fontId="5" fillId="0" borderId="0"/>
  </cellStyleXfs>
  <cellXfs count="92">
    <xf numFmtId="0" fontId="0" fillId="0" borderId="0" xfId="0"/>
    <xf numFmtId="0" fontId="0" fillId="0" borderId="1" xfId="0" applyBorder="1" applyAlignment="1">
      <alignment vertical="center" wrapText="1"/>
    </xf>
    <xf numFmtId="164" fontId="1" fillId="0" borderId="1" xfId="1" applyNumberFormat="1" applyBorder="1"/>
    <xf numFmtId="164" fontId="1" fillId="0" borderId="1" xfId="1" applyNumberFormat="1" applyBorder="1" applyAlignment="1">
      <alignment horizontal="right" vertical="center"/>
    </xf>
    <xf numFmtId="0" fontId="0" fillId="0" borderId="1" xfId="0" applyBorder="1" applyAlignment="1">
      <alignment horizontal="center" vertical="center" wrapText="1"/>
    </xf>
    <xf numFmtId="0" fontId="11" fillId="0" borderId="1" xfId="0" applyFont="1" applyBorder="1" applyAlignment="1">
      <alignment horizontal="center" vertical="center"/>
    </xf>
    <xf numFmtId="165" fontId="11" fillId="0" borderId="1" xfId="4" applyFont="1" applyBorder="1" applyAlignment="1">
      <alignment horizontal="center" vertical="center"/>
    </xf>
    <xf numFmtId="164" fontId="1" fillId="0" borderId="1" xfId="1"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horizontal="center"/>
    </xf>
    <xf numFmtId="0" fontId="2" fillId="0" borderId="1" xfId="0" applyFont="1" applyBorder="1" applyAlignment="1">
      <alignment horizontal="center" vertical="center"/>
    </xf>
    <xf numFmtId="164" fontId="2"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vertical="center"/>
    </xf>
    <xf numFmtId="0" fontId="7" fillId="0" borderId="1" xfId="0" applyFont="1" applyBorder="1" applyAlignment="1">
      <alignment horizontal="left" vertical="center" wrapText="1"/>
    </xf>
    <xf numFmtId="0" fontId="14" fillId="0" borderId="1" xfId="0" applyFont="1" applyBorder="1" applyAlignment="1">
      <alignment horizontal="center" vertical="center"/>
    </xf>
    <xf numFmtId="0" fontId="8" fillId="0" borderId="1" xfId="0" applyFont="1" applyBorder="1" applyAlignment="1">
      <alignment vertical="center" wrapText="1"/>
    </xf>
    <xf numFmtId="167" fontId="9" fillId="0" borderId="1" xfId="5" applyNumberFormat="1" applyFont="1" applyBorder="1" applyAlignment="1">
      <alignment vertical="center" wrapText="1"/>
    </xf>
    <xf numFmtId="167" fontId="9" fillId="0" borderId="1" xfId="5" applyNumberFormat="1" applyFont="1" applyBorder="1" applyAlignment="1">
      <alignment horizontal="center" vertical="center" wrapText="1"/>
    </xf>
    <xf numFmtId="0" fontId="0" fillId="0" borderId="0" xfId="0" applyAlignment="1">
      <alignment vertical="center"/>
    </xf>
    <xf numFmtId="164" fontId="1" fillId="0" borderId="0" xfId="1" applyNumberFormat="1"/>
    <xf numFmtId="0" fontId="0" fillId="0" borderId="0" xfId="0" applyAlignment="1">
      <alignment horizontal="center"/>
    </xf>
    <xf numFmtId="168" fontId="0" fillId="0" borderId="1" xfId="1" applyNumberFormat="1" applyFont="1" applyBorder="1" applyAlignment="1">
      <alignment horizontal="center" vertical="center"/>
    </xf>
    <xf numFmtId="0" fontId="0" fillId="0" borderId="1" xfId="0" applyBorder="1" applyAlignment="1">
      <alignment vertical="top" wrapText="1"/>
    </xf>
    <xf numFmtId="164" fontId="0" fillId="0" borderId="1" xfId="1" applyNumberFormat="1"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164" fontId="2" fillId="2" borderId="1" xfId="1"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4" fontId="10" fillId="0" borderId="1" xfId="0" applyNumberFormat="1" applyFont="1" applyBorder="1" applyAlignment="1">
      <alignment vertical="center" wrapText="1"/>
    </xf>
    <xf numFmtId="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vertical="center" wrapText="1"/>
    </xf>
    <xf numFmtId="164" fontId="4" fillId="0" borderId="1" xfId="1" applyNumberFormat="1" applyFont="1" applyBorder="1" applyAlignment="1">
      <alignment horizontal="center" vertical="center" wrapText="1"/>
    </xf>
    <xf numFmtId="4"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4" fontId="7" fillId="0" borderId="1" xfId="0" applyNumberFormat="1" applyFont="1" applyBorder="1" applyAlignment="1">
      <alignment vertical="center" wrapText="1"/>
    </xf>
    <xf numFmtId="4" fontId="4" fillId="0" borderId="1" xfId="0" applyNumberFormat="1" applyFont="1" applyBorder="1" applyAlignment="1">
      <alignment vertical="top" wrapText="1"/>
    </xf>
    <xf numFmtId="3" fontId="7"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1" xfId="4" applyFont="1" applyBorder="1" applyAlignment="1">
      <alignment horizontal="center" vertical="center" wrapText="1"/>
    </xf>
    <xf numFmtId="167" fontId="4" fillId="0" borderId="1" xfId="5" applyNumberFormat="1" applyFont="1" applyBorder="1" applyAlignment="1">
      <alignment vertical="center" wrapText="1"/>
    </xf>
    <xf numFmtId="167" fontId="4" fillId="0" borderId="1" xfId="5" applyNumberFormat="1"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right" vertical="center" wrapText="1"/>
    </xf>
    <xf numFmtId="167" fontId="7" fillId="0" borderId="1" xfId="5" applyNumberFormat="1" applyFont="1" applyBorder="1" applyAlignment="1">
      <alignment vertical="center" wrapText="1"/>
    </xf>
    <xf numFmtId="167" fontId="7" fillId="0" borderId="1" xfId="5" applyNumberFormat="1" applyFont="1" applyBorder="1" applyAlignment="1">
      <alignment horizontal="center" vertical="center" wrapText="1"/>
    </xf>
    <xf numFmtId="167" fontId="11" fillId="0" borderId="1" xfId="5" applyNumberFormat="1"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horizontal="center" vertical="center" wrapText="1"/>
    </xf>
    <xf numFmtId="164" fontId="0" fillId="0" borderId="1" xfId="1" applyNumberFormat="1" applyFont="1" applyBorder="1" applyAlignment="1">
      <alignment horizontal="center" vertical="center" wrapText="1"/>
    </xf>
    <xf numFmtId="167" fontId="10" fillId="0" borderId="1" xfId="5" applyNumberFormat="1"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left" vertical="center" wrapText="1"/>
    </xf>
    <xf numFmtId="166" fontId="4" fillId="0" borderId="1" xfId="4" applyNumberFormat="1" applyFont="1" applyBorder="1" applyAlignment="1">
      <alignment vertical="center" wrapText="1"/>
    </xf>
    <xf numFmtId="166" fontId="4" fillId="0" borderId="1" xfId="4" applyNumberFormat="1" applyFont="1" applyBorder="1" applyAlignment="1">
      <alignment horizontal="center" vertical="center" wrapText="1"/>
    </xf>
    <xf numFmtId="0" fontId="2" fillId="0" borderId="1" xfId="0" applyFont="1" applyBorder="1" applyAlignment="1">
      <alignment horizontal="center"/>
    </xf>
    <xf numFmtId="164" fontId="0" fillId="0" borderId="1" xfId="1" applyNumberFormat="1" applyFont="1" applyBorder="1" applyAlignment="1">
      <alignment horizontal="center"/>
    </xf>
    <xf numFmtId="3" fontId="4"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164" fontId="7" fillId="2" borderId="1" xfId="1"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right" vertical="center" wrapText="1"/>
    </xf>
    <xf numFmtId="167" fontId="7" fillId="2" borderId="1" xfId="5" applyNumberFormat="1" applyFont="1" applyFill="1" applyBorder="1" applyAlignment="1">
      <alignment vertical="center" wrapText="1"/>
    </xf>
    <xf numFmtId="167" fontId="7" fillId="2" borderId="1" xfId="5" applyNumberFormat="1" applyFont="1" applyFill="1" applyBorder="1" applyAlignment="1">
      <alignment horizontal="center" vertical="center" wrapText="1"/>
    </xf>
    <xf numFmtId="167" fontId="11" fillId="2" borderId="1" xfId="5"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2" fillId="2" borderId="1" xfId="0" applyFont="1" applyFill="1" applyBorder="1" applyAlignment="1">
      <alignment horizontal="left" vertical="center" wrapText="1"/>
    </xf>
    <xf numFmtId="0" fontId="0" fillId="0" borderId="1" xfId="0"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xf>
    <xf numFmtId="167" fontId="4" fillId="0" borderId="1" xfId="5" applyNumberFormat="1" applyFont="1" applyBorder="1" applyAlignment="1">
      <alignment vertical="center" wrapText="1"/>
    </xf>
    <xf numFmtId="167" fontId="4" fillId="0" borderId="1" xfId="5"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left"/>
    </xf>
    <xf numFmtId="164" fontId="2" fillId="2" borderId="1" xfId="1" applyNumberFormat="1" applyFont="1" applyFill="1" applyBorder="1" applyAlignment="1">
      <alignment horizontal="center"/>
    </xf>
    <xf numFmtId="0" fontId="0" fillId="0" borderId="1" xfId="0" applyBorder="1" applyAlignment="1"/>
    <xf numFmtId="0" fontId="0" fillId="2" borderId="1" xfId="0" applyFill="1" applyBorder="1" applyAlignment="1"/>
  </cellXfs>
  <cellStyles count="10">
    <cellStyle name="Comma" xfId="1" builtinId="3"/>
    <cellStyle name="Comma [0]" xfId="4" builtinId="6"/>
    <cellStyle name="Milliers 2" xfId="5" xr:uid="{00000000-0005-0000-0000-000005000000}"/>
    <cellStyle name="Milliers 2 2" xfId="7" xr:uid="{00000000-0005-0000-0000-000007000000}"/>
    <cellStyle name="Milliers 3" xfId="8" xr:uid="{00000000-0005-0000-0000-000008000000}"/>
    <cellStyle name="Normal" xfId="0" builtinId="0"/>
    <cellStyle name="Normal 2 2" xfId="3" xr:uid="{00000000-0005-0000-0000-000003000000}"/>
    <cellStyle name="Normal 2 3" xfId="6" xr:uid="{00000000-0005-0000-0000-000006000000}"/>
    <cellStyle name="Normal 2 5" xfId="9" xr:uid="{00000000-0005-0000-0000-000009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4"/>
  <sheetViews>
    <sheetView tabSelected="1" view="pageBreakPreview" topLeftCell="A149" zoomScale="130" zoomScaleNormal="100" zoomScaleSheetLayoutView="130" workbookViewId="0">
      <selection activeCell="B170" sqref="B170"/>
    </sheetView>
  </sheetViews>
  <sheetFormatPr defaultColWidth="11.42578125" defaultRowHeight="14.45"/>
  <cols>
    <col min="1" max="1" width="8.28515625" customWidth="1"/>
    <col min="2" max="2" width="45.42578125" style="25" customWidth="1"/>
    <col min="3" max="3" width="6.42578125" bestFit="1" customWidth="1"/>
    <col min="4" max="4" width="9.5703125" style="26" customWidth="1"/>
    <col min="5" max="5" width="11.140625" style="27" customWidth="1"/>
    <col min="6" max="6" width="12.7109375" style="27" bestFit="1" customWidth="1"/>
  </cols>
  <sheetData>
    <row r="1" spans="1:6" ht="60" customHeight="1">
      <c r="A1" s="77" t="s">
        <v>0</v>
      </c>
      <c r="B1" s="90"/>
      <c r="C1" s="90"/>
      <c r="D1" s="90"/>
      <c r="E1" s="90"/>
      <c r="F1" s="90"/>
    </row>
    <row r="2" spans="1:6">
      <c r="A2" s="9"/>
      <c r="B2" s="8"/>
      <c r="C2" s="9"/>
      <c r="D2" s="2"/>
      <c r="E2" s="10"/>
      <c r="F2" s="10"/>
    </row>
    <row r="3" spans="1:6" ht="30.75" customHeight="1">
      <c r="A3" s="13" t="s">
        <v>1</v>
      </c>
      <c r="B3" s="11" t="s">
        <v>2</v>
      </c>
      <c r="C3" s="11" t="s">
        <v>3</v>
      </c>
      <c r="D3" s="12" t="s">
        <v>4</v>
      </c>
      <c r="E3" s="13" t="s">
        <v>5</v>
      </c>
      <c r="F3" s="11" t="s">
        <v>6</v>
      </c>
    </row>
    <row r="4" spans="1:6">
      <c r="A4" s="11">
        <v>0</v>
      </c>
      <c r="B4" s="82" t="s">
        <v>7</v>
      </c>
      <c r="C4" s="90"/>
      <c r="D4" s="90"/>
      <c r="E4" s="90"/>
      <c r="F4" s="90"/>
    </row>
    <row r="5" spans="1:6">
      <c r="A5" s="14" t="s">
        <v>8</v>
      </c>
      <c r="B5" s="8" t="s">
        <v>9</v>
      </c>
      <c r="C5" s="14" t="s">
        <v>10</v>
      </c>
      <c r="D5" s="7">
        <v>1</v>
      </c>
      <c r="E5" s="15"/>
      <c r="F5" s="30">
        <f>D5*E5</f>
        <v>0</v>
      </c>
    </row>
    <row r="6" spans="1:6" ht="34.5" customHeight="1">
      <c r="A6" s="14" t="s">
        <v>11</v>
      </c>
      <c r="B6" s="1" t="s">
        <v>12</v>
      </c>
      <c r="C6" s="14" t="s">
        <v>10</v>
      </c>
      <c r="D6" s="7">
        <v>1</v>
      </c>
      <c r="E6" s="15"/>
      <c r="F6" s="30">
        <f>D6*E6</f>
        <v>0</v>
      </c>
    </row>
    <row r="7" spans="1:6" ht="22.5" customHeight="1">
      <c r="A7" s="31"/>
      <c r="B7" s="79" t="s">
        <v>13</v>
      </c>
      <c r="C7" s="91"/>
      <c r="D7" s="91"/>
      <c r="E7" s="91"/>
      <c r="F7" s="33">
        <f>SUM(F5:F6)</f>
        <v>0</v>
      </c>
    </row>
    <row r="8" spans="1:6">
      <c r="A8" s="14"/>
      <c r="B8" s="13"/>
      <c r="C8" s="9"/>
      <c r="D8" s="2"/>
      <c r="E8" s="10"/>
      <c r="F8" s="10"/>
    </row>
    <row r="9" spans="1:6">
      <c r="A9" s="11" t="s">
        <v>14</v>
      </c>
      <c r="B9" s="17" t="s">
        <v>15</v>
      </c>
      <c r="C9" s="14"/>
      <c r="D9" s="2"/>
      <c r="E9" s="10"/>
      <c r="F9" s="10"/>
    </row>
    <row r="10" spans="1:6" ht="16.149999999999999" customHeight="1">
      <c r="A10" s="14" t="s">
        <v>16</v>
      </c>
      <c r="B10" s="1" t="s">
        <v>17</v>
      </c>
      <c r="C10" s="14" t="s">
        <v>18</v>
      </c>
      <c r="D10" s="7">
        <v>547.05999999999995</v>
      </c>
      <c r="E10" s="15"/>
      <c r="F10" s="30">
        <f t="shared" ref="F10:F16" si="0">D10*E10</f>
        <v>0</v>
      </c>
    </row>
    <row r="11" spans="1:6">
      <c r="A11" s="14" t="s">
        <v>19</v>
      </c>
      <c r="B11" s="1" t="s">
        <v>20</v>
      </c>
      <c r="C11" s="14" t="s">
        <v>10</v>
      </c>
      <c r="D11" s="7">
        <v>1</v>
      </c>
      <c r="E11" s="15"/>
      <c r="F11" s="30">
        <f t="shared" si="0"/>
        <v>0</v>
      </c>
    </row>
    <row r="12" spans="1:6" ht="28.9" customHeight="1">
      <c r="A12" s="14" t="s">
        <v>21</v>
      </c>
      <c r="B12" s="1" t="s">
        <v>22</v>
      </c>
      <c r="C12" s="14" t="s">
        <v>23</v>
      </c>
      <c r="D12" s="7">
        <v>15.04</v>
      </c>
      <c r="E12" s="15"/>
      <c r="F12" s="30">
        <f t="shared" si="0"/>
        <v>0</v>
      </c>
    </row>
    <row r="13" spans="1:6" ht="16.149999999999999" customHeight="1">
      <c r="A13" s="14" t="s">
        <v>24</v>
      </c>
      <c r="B13" s="1" t="s">
        <v>25</v>
      </c>
      <c r="C13" s="14" t="s">
        <v>23</v>
      </c>
      <c r="D13" s="7">
        <v>5.76</v>
      </c>
      <c r="E13" s="15"/>
      <c r="F13" s="30">
        <f t="shared" si="0"/>
        <v>0</v>
      </c>
    </row>
    <row r="14" spans="1:6" ht="16.149999999999999" customHeight="1">
      <c r="A14" s="14" t="s">
        <v>26</v>
      </c>
      <c r="B14" s="1" t="s">
        <v>27</v>
      </c>
      <c r="C14" s="14" t="s">
        <v>23</v>
      </c>
      <c r="D14" s="7">
        <v>20.8</v>
      </c>
      <c r="E14" s="15"/>
      <c r="F14" s="30">
        <f t="shared" si="0"/>
        <v>0</v>
      </c>
    </row>
    <row r="15" spans="1:6" ht="72" customHeight="1">
      <c r="A15" s="14" t="s">
        <v>28</v>
      </c>
      <c r="B15" s="1" t="s">
        <v>29</v>
      </c>
      <c r="C15" s="14" t="s">
        <v>23</v>
      </c>
      <c r="D15" s="7">
        <v>122.95</v>
      </c>
      <c r="E15" s="15"/>
      <c r="F15" s="30">
        <f t="shared" si="0"/>
        <v>0</v>
      </c>
    </row>
    <row r="16" spans="1:6">
      <c r="A16" s="14" t="s">
        <v>30</v>
      </c>
      <c r="B16" s="1" t="s">
        <v>31</v>
      </c>
      <c r="C16" s="14" t="s">
        <v>10</v>
      </c>
      <c r="D16" s="7">
        <v>1</v>
      </c>
      <c r="E16" s="15"/>
      <c r="F16" s="30">
        <f t="shared" si="0"/>
        <v>0</v>
      </c>
    </row>
    <row r="17" spans="1:6" ht="22.5" customHeight="1">
      <c r="A17" s="31"/>
      <c r="B17" s="79" t="s">
        <v>32</v>
      </c>
      <c r="C17" s="91"/>
      <c r="D17" s="91"/>
      <c r="E17" s="91"/>
      <c r="F17" s="33">
        <f>SUM(F10:F16)</f>
        <v>0</v>
      </c>
    </row>
    <row r="18" spans="1:6">
      <c r="A18" s="14"/>
      <c r="B18" s="8"/>
      <c r="C18" s="9"/>
      <c r="D18" s="2"/>
      <c r="E18" s="10"/>
      <c r="F18" s="10"/>
    </row>
    <row r="19" spans="1:6">
      <c r="A19" s="11" t="s">
        <v>33</v>
      </c>
      <c r="B19" s="17" t="s">
        <v>34</v>
      </c>
      <c r="C19" s="9"/>
      <c r="D19" s="2"/>
      <c r="E19" s="10"/>
      <c r="F19" s="10"/>
    </row>
    <row r="20" spans="1:6" ht="16.149999999999999" customHeight="1">
      <c r="A20" s="14" t="s">
        <v>35</v>
      </c>
      <c r="B20" s="1" t="s">
        <v>36</v>
      </c>
      <c r="C20" s="14" t="s">
        <v>23</v>
      </c>
      <c r="D20" s="7">
        <v>2.95</v>
      </c>
      <c r="E20" s="28"/>
      <c r="F20" s="30">
        <f t="shared" ref="F20:F32" si="1">D20*E20</f>
        <v>0</v>
      </c>
    </row>
    <row r="21" spans="1:6" ht="30.6" customHeight="1">
      <c r="A21" s="14" t="s">
        <v>37</v>
      </c>
      <c r="B21" s="1" t="s">
        <v>38</v>
      </c>
      <c r="C21" s="14" t="s">
        <v>23</v>
      </c>
      <c r="D21" s="7">
        <v>4.54</v>
      </c>
      <c r="E21" s="28"/>
      <c r="F21" s="30">
        <f t="shared" si="1"/>
        <v>0</v>
      </c>
    </row>
    <row r="22" spans="1:6" ht="30.6" customHeight="1">
      <c r="A22" s="14" t="s">
        <v>39</v>
      </c>
      <c r="B22" s="1" t="s">
        <v>40</v>
      </c>
      <c r="C22" s="14" t="s">
        <v>23</v>
      </c>
      <c r="D22" s="7">
        <v>1.33</v>
      </c>
      <c r="E22" s="28"/>
      <c r="F22" s="30">
        <f t="shared" si="1"/>
        <v>0</v>
      </c>
    </row>
    <row r="23" spans="1:6" ht="30.6" customHeight="1">
      <c r="A23" s="14" t="s">
        <v>41</v>
      </c>
      <c r="B23" s="1" t="s">
        <v>42</v>
      </c>
      <c r="C23" s="14" t="s">
        <v>23</v>
      </c>
      <c r="D23" s="7">
        <v>0.53</v>
      </c>
      <c r="E23" s="28"/>
      <c r="F23" s="30">
        <f t="shared" si="1"/>
        <v>0</v>
      </c>
    </row>
    <row r="24" spans="1:6" ht="30.6" customHeight="1">
      <c r="A24" s="14" t="s">
        <v>43</v>
      </c>
      <c r="B24" s="1" t="s">
        <v>44</v>
      </c>
      <c r="C24" s="14" t="s">
        <v>23</v>
      </c>
      <c r="D24" s="7">
        <v>0.9</v>
      </c>
      <c r="E24" s="28"/>
      <c r="F24" s="30">
        <f t="shared" si="1"/>
        <v>0</v>
      </c>
    </row>
    <row r="25" spans="1:6" ht="16.149999999999999" customHeight="1">
      <c r="A25" s="14" t="s">
        <v>45</v>
      </c>
      <c r="B25" s="1" t="s">
        <v>46</v>
      </c>
      <c r="C25" s="14" t="s">
        <v>23</v>
      </c>
      <c r="D25" s="7">
        <v>4.5999999999999996</v>
      </c>
      <c r="E25" s="28"/>
      <c r="F25" s="30">
        <f t="shared" si="1"/>
        <v>0</v>
      </c>
    </row>
    <row r="26" spans="1:6" ht="30.6" customHeight="1">
      <c r="A26" s="14" t="s">
        <v>47</v>
      </c>
      <c r="B26" s="1" t="s">
        <v>48</v>
      </c>
      <c r="C26" s="14" t="s">
        <v>23</v>
      </c>
      <c r="D26" s="7">
        <v>3.9</v>
      </c>
      <c r="E26" s="28"/>
      <c r="F26" s="30">
        <f t="shared" si="1"/>
        <v>0</v>
      </c>
    </row>
    <row r="27" spans="1:6" ht="30.6" customHeight="1">
      <c r="A27" s="14" t="s">
        <v>49</v>
      </c>
      <c r="B27" s="1" t="s">
        <v>50</v>
      </c>
      <c r="C27" s="14" t="s">
        <v>23</v>
      </c>
      <c r="D27" s="7">
        <v>11.87</v>
      </c>
      <c r="E27" s="28"/>
      <c r="F27" s="30">
        <f t="shared" si="1"/>
        <v>0</v>
      </c>
    </row>
    <row r="28" spans="1:6" ht="30.6" customHeight="1">
      <c r="A28" s="14" t="s">
        <v>51</v>
      </c>
      <c r="B28" s="1" t="s">
        <v>52</v>
      </c>
      <c r="C28" s="14" t="s">
        <v>23</v>
      </c>
      <c r="D28" s="7">
        <v>25.41</v>
      </c>
      <c r="E28" s="28"/>
      <c r="F28" s="30">
        <f t="shared" si="1"/>
        <v>0</v>
      </c>
    </row>
    <row r="29" spans="1:6" ht="30.6" customHeight="1">
      <c r="A29" s="14" t="s">
        <v>53</v>
      </c>
      <c r="B29" s="1" t="s">
        <v>54</v>
      </c>
      <c r="C29" s="14" t="s">
        <v>23</v>
      </c>
      <c r="D29" s="7">
        <v>1.83</v>
      </c>
      <c r="E29" s="28"/>
      <c r="F29" s="30">
        <f t="shared" si="1"/>
        <v>0</v>
      </c>
    </row>
    <row r="30" spans="1:6" ht="30.6" customHeight="1">
      <c r="A30" s="14" t="s">
        <v>55</v>
      </c>
      <c r="B30" s="1" t="s">
        <v>56</v>
      </c>
      <c r="C30" s="14" t="s">
        <v>23</v>
      </c>
      <c r="D30" s="7">
        <v>1.76</v>
      </c>
      <c r="E30" s="28"/>
      <c r="F30" s="30">
        <f t="shared" si="1"/>
        <v>0</v>
      </c>
    </row>
    <row r="31" spans="1:6" ht="30" customHeight="1">
      <c r="A31" s="14" t="s">
        <v>57</v>
      </c>
      <c r="B31" s="1" t="s">
        <v>58</v>
      </c>
      <c r="C31" s="14" t="s">
        <v>23</v>
      </c>
      <c r="D31" s="7">
        <v>0.84</v>
      </c>
      <c r="E31" s="28"/>
      <c r="F31" s="30">
        <f t="shared" si="1"/>
        <v>0</v>
      </c>
    </row>
    <row r="32" spans="1:6" ht="30.6" customHeight="1">
      <c r="A32" s="14" t="s">
        <v>59</v>
      </c>
      <c r="B32" s="1" t="s">
        <v>60</v>
      </c>
      <c r="C32" s="14" t="s">
        <v>23</v>
      </c>
      <c r="D32" s="7">
        <v>1.8</v>
      </c>
      <c r="E32" s="28"/>
      <c r="F32" s="30">
        <f t="shared" si="1"/>
        <v>0</v>
      </c>
    </row>
    <row r="33" spans="1:6" ht="22.5" customHeight="1">
      <c r="A33" s="32"/>
      <c r="B33" s="79" t="s">
        <v>61</v>
      </c>
      <c r="C33" s="91"/>
      <c r="D33" s="91"/>
      <c r="E33" s="91"/>
      <c r="F33" s="33">
        <f>SUM(F20:F32)</f>
        <v>0</v>
      </c>
    </row>
    <row r="34" spans="1:6">
      <c r="A34" s="9"/>
      <c r="B34" s="8"/>
      <c r="C34" s="9"/>
      <c r="D34" s="2"/>
      <c r="E34" s="10"/>
      <c r="F34" s="10"/>
    </row>
    <row r="35" spans="1:6">
      <c r="A35" s="11" t="s">
        <v>62</v>
      </c>
      <c r="B35" s="17" t="s">
        <v>63</v>
      </c>
      <c r="C35" s="9"/>
      <c r="D35" s="2"/>
      <c r="E35" s="10"/>
      <c r="F35" s="10"/>
    </row>
    <row r="36" spans="1:6" ht="28.9" customHeight="1">
      <c r="A36" s="14" t="s">
        <v>64</v>
      </c>
      <c r="B36" s="1" t="s">
        <v>65</v>
      </c>
      <c r="C36" s="14" t="s">
        <v>18</v>
      </c>
      <c r="D36" s="7">
        <v>29.55</v>
      </c>
      <c r="E36" s="15"/>
      <c r="F36" s="30">
        <f t="shared" ref="F36:F44" si="2">D36*E36</f>
        <v>0</v>
      </c>
    </row>
    <row r="37" spans="1:6" ht="16.149999999999999" customHeight="1">
      <c r="A37" s="14" t="s">
        <v>66</v>
      </c>
      <c r="B37" s="1" t="s">
        <v>67</v>
      </c>
      <c r="C37" s="14" t="s">
        <v>18</v>
      </c>
      <c r="D37" s="7">
        <v>57.8</v>
      </c>
      <c r="E37" s="15"/>
      <c r="F37" s="30">
        <f t="shared" si="2"/>
        <v>0</v>
      </c>
    </row>
    <row r="38" spans="1:6" ht="16.149999999999999" customHeight="1">
      <c r="A38" s="14" t="s">
        <v>68</v>
      </c>
      <c r="B38" s="1" t="s">
        <v>69</v>
      </c>
      <c r="C38" s="14" t="s">
        <v>18</v>
      </c>
      <c r="D38" s="7">
        <v>9.240000000000002</v>
      </c>
      <c r="E38" s="15"/>
      <c r="F38" s="30">
        <f t="shared" si="2"/>
        <v>0</v>
      </c>
    </row>
    <row r="39" spans="1:6" ht="28.9" customHeight="1">
      <c r="A39" s="14" t="s">
        <v>70</v>
      </c>
      <c r="B39" s="1" t="s">
        <v>71</v>
      </c>
      <c r="C39" s="14" t="s">
        <v>72</v>
      </c>
      <c r="D39" s="7">
        <v>40</v>
      </c>
      <c r="E39" s="15"/>
      <c r="F39" s="30">
        <f t="shared" si="2"/>
        <v>0</v>
      </c>
    </row>
    <row r="40" spans="1:6" ht="16.149999999999999" customHeight="1">
      <c r="A40" s="14" t="s">
        <v>73</v>
      </c>
      <c r="B40" s="1" t="s">
        <v>74</v>
      </c>
      <c r="C40" s="14" t="s">
        <v>18</v>
      </c>
      <c r="D40" s="7">
        <v>618.66</v>
      </c>
      <c r="E40" s="15"/>
      <c r="F40" s="30">
        <f t="shared" si="2"/>
        <v>0</v>
      </c>
    </row>
    <row r="41" spans="1:6" ht="16.149999999999999" customHeight="1">
      <c r="A41" s="14" t="s">
        <v>75</v>
      </c>
      <c r="B41" s="1" t="s">
        <v>76</v>
      </c>
      <c r="C41" s="14" t="s">
        <v>18</v>
      </c>
      <c r="D41" s="7">
        <v>398.5</v>
      </c>
      <c r="E41" s="15"/>
      <c r="F41" s="30">
        <f t="shared" si="2"/>
        <v>0</v>
      </c>
    </row>
    <row r="42" spans="1:6" ht="16.149999999999999" customHeight="1">
      <c r="A42" s="14" t="s">
        <v>77</v>
      </c>
      <c r="B42" s="1" t="s">
        <v>78</v>
      </c>
      <c r="C42" s="14" t="s">
        <v>18</v>
      </c>
      <c r="D42" s="7">
        <v>30.44</v>
      </c>
      <c r="E42" s="15"/>
      <c r="F42" s="30">
        <f t="shared" si="2"/>
        <v>0</v>
      </c>
    </row>
    <row r="43" spans="1:6">
      <c r="A43" s="14" t="s">
        <v>79</v>
      </c>
      <c r="B43" s="1" t="s">
        <v>80</v>
      </c>
      <c r="C43" s="14" t="s">
        <v>81</v>
      </c>
      <c r="D43" s="7">
        <v>395.4</v>
      </c>
      <c r="E43" s="15"/>
      <c r="F43" s="30">
        <f t="shared" si="2"/>
        <v>0</v>
      </c>
    </row>
    <row r="44" spans="1:6" ht="16.149999999999999" customHeight="1">
      <c r="A44" s="14" t="s">
        <v>82</v>
      </c>
      <c r="B44" s="1" t="s">
        <v>83</v>
      </c>
      <c r="C44" s="14" t="s">
        <v>18</v>
      </c>
      <c r="D44" s="7">
        <v>35.869999999999997</v>
      </c>
      <c r="E44" s="15"/>
      <c r="F44" s="30">
        <f t="shared" si="2"/>
        <v>0</v>
      </c>
    </row>
    <row r="45" spans="1:6" ht="22.5" customHeight="1">
      <c r="A45" s="31"/>
      <c r="B45" s="79" t="s">
        <v>84</v>
      </c>
      <c r="C45" s="91"/>
      <c r="D45" s="91"/>
      <c r="E45" s="91"/>
      <c r="F45" s="33">
        <f>SUM(F36:F44)</f>
        <v>0</v>
      </c>
    </row>
    <row r="46" spans="1:6">
      <c r="A46" s="9"/>
      <c r="B46" s="8"/>
      <c r="C46" s="9"/>
      <c r="D46" s="2"/>
      <c r="E46" s="10"/>
      <c r="F46" s="10"/>
    </row>
    <row r="47" spans="1:6">
      <c r="A47" s="11" t="s">
        <v>85</v>
      </c>
      <c r="B47" s="17" t="s">
        <v>86</v>
      </c>
      <c r="C47" s="9"/>
      <c r="D47" s="2"/>
      <c r="E47" s="10"/>
      <c r="F47" s="10"/>
    </row>
    <row r="48" spans="1:6" ht="43.15" customHeight="1">
      <c r="A48" s="14" t="s">
        <v>87</v>
      </c>
      <c r="B48" s="18" t="s">
        <v>88</v>
      </c>
      <c r="C48" s="14" t="s">
        <v>18</v>
      </c>
      <c r="D48" s="7">
        <v>260.37</v>
      </c>
      <c r="E48" s="15"/>
      <c r="F48" s="30">
        <f>D48*E48</f>
        <v>0</v>
      </c>
    </row>
    <row r="49" spans="1:6" ht="18" customHeight="1">
      <c r="A49" s="14" t="s">
        <v>89</v>
      </c>
      <c r="B49" s="8" t="s">
        <v>90</v>
      </c>
      <c r="C49" s="14" t="s">
        <v>81</v>
      </c>
      <c r="D49" s="7">
        <v>47.5</v>
      </c>
      <c r="E49" s="15"/>
      <c r="F49" s="30">
        <f>D49*E49</f>
        <v>0</v>
      </c>
    </row>
    <row r="50" spans="1:6" ht="30.75" customHeight="1">
      <c r="A50" s="14" t="s">
        <v>91</v>
      </c>
      <c r="B50" s="1" t="s">
        <v>92</v>
      </c>
      <c r="C50" s="14" t="s">
        <v>81</v>
      </c>
      <c r="D50" s="7">
        <v>251.65</v>
      </c>
      <c r="E50" s="15"/>
      <c r="F50" s="30">
        <f>D50*E50</f>
        <v>0</v>
      </c>
    </row>
    <row r="51" spans="1:6" ht="28.9" customHeight="1">
      <c r="A51" s="14" t="s">
        <v>93</v>
      </c>
      <c r="B51" s="18" t="s">
        <v>94</v>
      </c>
      <c r="C51" s="14" t="s">
        <v>95</v>
      </c>
      <c r="D51" s="7">
        <v>1</v>
      </c>
      <c r="E51" s="15"/>
      <c r="F51" s="30">
        <f>D51*E51</f>
        <v>0</v>
      </c>
    </row>
    <row r="52" spans="1:6" ht="22.5" customHeight="1">
      <c r="A52" s="32"/>
      <c r="B52" s="79" t="s">
        <v>96</v>
      </c>
      <c r="C52" s="91"/>
      <c r="D52" s="91"/>
      <c r="E52" s="91"/>
      <c r="F52" s="33">
        <f>SUM(F48:F51)</f>
        <v>0</v>
      </c>
    </row>
    <row r="53" spans="1:6">
      <c r="A53" s="9"/>
      <c r="B53" s="8"/>
      <c r="C53" s="14"/>
      <c r="D53" s="3"/>
      <c r="E53" s="14"/>
      <c r="F53" s="15"/>
    </row>
    <row r="54" spans="1:6">
      <c r="A54" s="11" t="s">
        <v>97</v>
      </c>
      <c r="B54" s="19" t="s">
        <v>98</v>
      </c>
      <c r="C54" s="14"/>
      <c r="D54" s="3"/>
      <c r="E54" s="14"/>
      <c r="F54" s="15"/>
    </row>
    <row r="55" spans="1:6" ht="189.75" customHeight="1">
      <c r="A55" s="14" t="s">
        <v>99</v>
      </c>
      <c r="B55" s="29" t="s">
        <v>100</v>
      </c>
      <c r="C55" s="14" t="s">
        <v>72</v>
      </c>
      <c r="D55" s="7">
        <v>3</v>
      </c>
      <c r="E55" s="15"/>
      <c r="F55" s="30">
        <f t="shared" ref="F55:F60" si="3">D55*E55</f>
        <v>0</v>
      </c>
    </row>
    <row r="56" spans="1:6" ht="186.75" customHeight="1">
      <c r="A56" s="14"/>
      <c r="B56" s="29" t="s">
        <v>101</v>
      </c>
      <c r="C56" s="14" t="s">
        <v>72</v>
      </c>
      <c r="D56" s="7">
        <v>4</v>
      </c>
      <c r="E56" s="15"/>
      <c r="F56" s="30">
        <f t="shared" si="3"/>
        <v>0</v>
      </c>
    </row>
    <row r="57" spans="1:6" ht="55.5" customHeight="1">
      <c r="A57" s="14" t="s">
        <v>102</v>
      </c>
      <c r="B57" s="18" t="s">
        <v>103</v>
      </c>
      <c r="C57" s="14" t="s">
        <v>72</v>
      </c>
      <c r="D57" s="7">
        <v>3</v>
      </c>
      <c r="E57" s="15"/>
      <c r="F57" s="30">
        <f t="shared" si="3"/>
        <v>0</v>
      </c>
    </row>
    <row r="58" spans="1:6" ht="55.5" customHeight="1">
      <c r="A58" s="14" t="s">
        <v>104</v>
      </c>
      <c r="B58" s="18" t="s">
        <v>105</v>
      </c>
      <c r="C58" s="14" t="s">
        <v>72</v>
      </c>
      <c r="D58" s="7">
        <v>9</v>
      </c>
      <c r="E58" s="15"/>
      <c r="F58" s="30">
        <f t="shared" si="3"/>
        <v>0</v>
      </c>
    </row>
    <row r="59" spans="1:6" ht="43.15" customHeight="1">
      <c r="A59" s="14" t="s">
        <v>104</v>
      </c>
      <c r="B59" s="18" t="s">
        <v>106</v>
      </c>
      <c r="C59" s="14" t="s">
        <v>72</v>
      </c>
      <c r="D59" s="7">
        <v>2</v>
      </c>
      <c r="E59" s="15"/>
      <c r="F59" s="30">
        <f t="shared" si="3"/>
        <v>0</v>
      </c>
    </row>
    <row r="60" spans="1:6">
      <c r="A60" s="14" t="s">
        <v>107</v>
      </c>
      <c r="B60" s="18" t="s">
        <v>108</v>
      </c>
      <c r="C60" s="14" t="s">
        <v>72</v>
      </c>
      <c r="D60" s="7">
        <v>8</v>
      </c>
      <c r="E60" s="15"/>
      <c r="F60" s="30">
        <f t="shared" si="3"/>
        <v>0</v>
      </c>
    </row>
    <row r="61" spans="1:6" ht="22.5" customHeight="1">
      <c r="A61" s="31"/>
      <c r="B61" s="79" t="s">
        <v>109</v>
      </c>
      <c r="C61" s="91"/>
      <c r="D61" s="91"/>
      <c r="E61" s="91"/>
      <c r="F61" s="33">
        <f>SUM(F55:F60)</f>
        <v>0</v>
      </c>
    </row>
    <row r="62" spans="1:6">
      <c r="A62" s="9"/>
      <c r="B62" s="8"/>
      <c r="C62" s="14"/>
      <c r="D62" s="2"/>
      <c r="E62" s="10"/>
      <c r="F62" s="10"/>
    </row>
    <row r="63" spans="1:6">
      <c r="A63" s="11" t="s">
        <v>110</v>
      </c>
      <c r="B63" s="16" t="s">
        <v>111</v>
      </c>
      <c r="C63" s="14"/>
      <c r="D63" s="2"/>
      <c r="E63" s="10"/>
      <c r="F63" s="10"/>
    </row>
    <row r="64" spans="1:6" ht="28.9" customHeight="1">
      <c r="A64" s="14" t="s">
        <v>112</v>
      </c>
      <c r="B64" s="18" t="s">
        <v>113</v>
      </c>
      <c r="C64" s="14" t="s">
        <v>72</v>
      </c>
      <c r="D64" s="7">
        <v>2</v>
      </c>
      <c r="E64" s="15"/>
      <c r="F64" s="30">
        <f>D64*E64</f>
        <v>0</v>
      </c>
    </row>
    <row r="65" spans="1:6" ht="28.9" customHeight="1">
      <c r="A65" s="14" t="s">
        <v>114</v>
      </c>
      <c r="B65" s="18" t="s">
        <v>115</v>
      </c>
      <c r="C65" s="14" t="s">
        <v>72</v>
      </c>
      <c r="D65" s="7">
        <v>4</v>
      </c>
      <c r="E65" s="15"/>
      <c r="F65" s="30">
        <f>D65*E65</f>
        <v>0</v>
      </c>
    </row>
    <row r="66" spans="1:6" ht="43.15" customHeight="1">
      <c r="A66" s="14" t="s">
        <v>116</v>
      </c>
      <c r="B66" s="18" t="s">
        <v>117</v>
      </c>
      <c r="C66" s="14" t="s">
        <v>72</v>
      </c>
      <c r="D66" s="7">
        <v>1</v>
      </c>
      <c r="E66" s="15"/>
      <c r="F66" s="30">
        <f>D66*E66</f>
        <v>0</v>
      </c>
    </row>
    <row r="67" spans="1:6" ht="28.9" customHeight="1">
      <c r="A67" s="14" t="s">
        <v>118</v>
      </c>
      <c r="B67" s="18" t="s">
        <v>119</v>
      </c>
      <c r="C67" s="14" t="s">
        <v>72</v>
      </c>
      <c r="D67" s="7">
        <v>4</v>
      </c>
      <c r="E67" s="15"/>
      <c r="F67" s="30">
        <f>D67*E67</f>
        <v>0</v>
      </c>
    </row>
    <row r="68" spans="1:6" ht="28.9" customHeight="1">
      <c r="A68" s="14" t="s">
        <v>120</v>
      </c>
      <c r="B68" s="18" t="s">
        <v>121</v>
      </c>
      <c r="C68" s="14" t="s">
        <v>18</v>
      </c>
      <c r="D68" s="7">
        <v>230</v>
      </c>
      <c r="E68" s="15"/>
      <c r="F68" s="30">
        <f>D68*E68</f>
        <v>0</v>
      </c>
    </row>
    <row r="69" spans="1:6" ht="22.5" customHeight="1">
      <c r="A69" s="31"/>
      <c r="B69" s="79" t="s">
        <v>122</v>
      </c>
      <c r="C69" s="91"/>
      <c r="D69" s="91"/>
      <c r="E69" s="91"/>
      <c r="F69" s="33">
        <f>SUM(F64:F68)</f>
        <v>0</v>
      </c>
    </row>
    <row r="70" spans="1:6">
      <c r="A70" s="9"/>
      <c r="B70" s="8"/>
      <c r="C70" s="9"/>
      <c r="D70" s="7"/>
      <c r="E70" s="14"/>
      <c r="F70" s="15"/>
    </row>
    <row r="71" spans="1:6">
      <c r="A71" s="11" t="s">
        <v>123</v>
      </c>
      <c r="B71" s="16" t="s">
        <v>124</v>
      </c>
      <c r="C71" s="9"/>
      <c r="D71" s="2"/>
      <c r="E71" s="10"/>
      <c r="F71" s="15"/>
    </row>
    <row r="72" spans="1:6">
      <c r="A72" s="13" t="s">
        <v>125</v>
      </c>
      <c r="B72" s="20" t="s">
        <v>126</v>
      </c>
      <c r="C72" s="5"/>
      <c r="D72" s="21"/>
      <c r="E72" s="6"/>
      <c r="F72" s="5"/>
    </row>
    <row r="73" spans="1:6" ht="57.6" customHeight="1">
      <c r="A73" s="34" t="s">
        <v>127</v>
      </c>
      <c r="B73" s="35" t="s">
        <v>128</v>
      </c>
      <c r="C73" s="36"/>
      <c r="D73" s="36"/>
      <c r="E73" s="37"/>
      <c r="F73" s="34"/>
    </row>
    <row r="74" spans="1:6">
      <c r="A74" s="34"/>
      <c r="B74" s="38" t="s">
        <v>129</v>
      </c>
      <c r="C74" s="36" t="s">
        <v>81</v>
      </c>
      <c r="D74" s="36">
        <v>6</v>
      </c>
      <c r="E74" s="37"/>
      <c r="F74" s="39">
        <f>+E74*D74</f>
        <v>0</v>
      </c>
    </row>
    <row r="75" spans="1:6">
      <c r="A75" s="34"/>
      <c r="B75" s="38" t="s">
        <v>130</v>
      </c>
      <c r="C75" s="36" t="s">
        <v>81</v>
      </c>
      <c r="D75" s="36">
        <v>12</v>
      </c>
      <c r="E75" s="37"/>
      <c r="F75" s="39">
        <f>+E75*D75</f>
        <v>0</v>
      </c>
    </row>
    <row r="76" spans="1:6">
      <c r="A76" s="34"/>
      <c r="B76" s="38" t="s">
        <v>131</v>
      </c>
      <c r="C76" s="36" t="s">
        <v>132</v>
      </c>
      <c r="D76" s="36">
        <v>1</v>
      </c>
      <c r="E76" s="37"/>
      <c r="F76" s="39">
        <f>+E76*D76</f>
        <v>0</v>
      </c>
    </row>
    <row r="77" spans="1:6">
      <c r="A77" s="65"/>
      <c r="B77" s="66" t="s">
        <v>133</v>
      </c>
      <c r="C77" s="67"/>
      <c r="D77" s="68"/>
      <c r="E77" s="69"/>
      <c r="F77" s="70">
        <f>SUM(F74:F76)</f>
        <v>0</v>
      </c>
    </row>
    <row r="78" spans="1:6">
      <c r="A78" s="34"/>
      <c r="B78" s="38"/>
      <c r="C78" s="40"/>
      <c r="D78" s="36"/>
      <c r="E78" s="41"/>
      <c r="F78" s="41"/>
    </row>
    <row r="79" spans="1:6">
      <c r="A79" s="34" t="s">
        <v>134</v>
      </c>
      <c r="B79" s="42" t="s">
        <v>135</v>
      </c>
      <c r="C79" s="40"/>
      <c r="D79" s="36"/>
      <c r="E79" s="41"/>
      <c r="F79" s="41"/>
    </row>
    <row r="80" spans="1:6" ht="36" customHeight="1">
      <c r="A80" s="34" t="s">
        <v>136</v>
      </c>
      <c r="B80" s="35" t="s">
        <v>137</v>
      </c>
      <c r="C80" s="40"/>
      <c r="D80" s="36"/>
      <c r="E80" s="41"/>
      <c r="F80" s="41"/>
    </row>
    <row r="81" spans="1:6" ht="78" customHeight="1">
      <c r="A81" s="34"/>
      <c r="B81" s="43" t="s">
        <v>138</v>
      </c>
      <c r="C81" s="36" t="s">
        <v>72</v>
      </c>
      <c r="D81" s="36">
        <v>2</v>
      </c>
      <c r="E81" s="37"/>
      <c r="F81" s="39">
        <f>+E81*D81</f>
        <v>0</v>
      </c>
    </row>
    <row r="82" spans="1:6" ht="72" customHeight="1">
      <c r="A82" s="34"/>
      <c r="B82" s="43" t="s">
        <v>139</v>
      </c>
      <c r="C82" s="36" t="s">
        <v>72</v>
      </c>
      <c r="D82" s="36">
        <v>2</v>
      </c>
      <c r="E82" s="37"/>
      <c r="F82" s="39">
        <f>+E82*D82</f>
        <v>0</v>
      </c>
    </row>
    <row r="83" spans="1:6">
      <c r="A83" s="34" t="s">
        <v>140</v>
      </c>
      <c r="B83" s="42" t="s">
        <v>141</v>
      </c>
      <c r="C83" s="36"/>
      <c r="D83" s="36"/>
      <c r="E83" s="37"/>
      <c r="F83" s="39"/>
    </row>
    <row r="84" spans="1:6" ht="43.15">
      <c r="A84" s="34"/>
      <c r="B84" s="43" t="s">
        <v>142</v>
      </c>
      <c r="C84" s="36" t="s">
        <v>72</v>
      </c>
      <c r="D84" s="36">
        <f>+D81</f>
        <v>2</v>
      </c>
      <c r="E84" s="37"/>
      <c r="F84" s="39">
        <f t="shared" ref="F84:F89" si="4">+E84*D84</f>
        <v>0</v>
      </c>
    </row>
    <row r="85" spans="1:6" ht="57.6">
      <c r="A85" s="34"/>
      <c r="B85" s="43" t="s">
        <v>143</v>
      </c>
      <c r="C85" s="36" t="s">
        <v>72</v>
      </c>
      <c r="D85" s="36">
        <f>+D82</f>
        <v>2</v>
      </c>
      <c r="E85" s="37"/>
      <c r="F85" s="39">
        <f t="shared" si="4"/>
        <v>0</v>
      </c>
    </row>
    <row r="86" spans="1:6">
      <c r="A86" s="34"/>
      <c r="B86" s="38" t="s">
        <v>144</v>
      </c>
      <c r="C86" s="36" t="s">
        <v>72</v>
      </c>
      <c r="D86" s="36">
        <f>+D85</f>
        <v>2</v>
      </c>
      <c r="E86" s="37"/>
      <c r="F86" s="39">
        <f t="shared" si="4"/>
        <v>0</v>
      </c>
    </row>
    <row r="87" spans="1:6" ht="43.15">
      <c r="A87" s="34"/>
      <c r="B87" s="43" t="s">
        <v>145</v>
      </c>
      <c r="C87" s="36" t="s">
        <v>72</v>
      </c>
      <c r="D87" s="36">
        <v>2</v>
      </c>
      <c r="E87" s="37"/>
      <c r="F87" s="39">
        <f t="shared" si="4"/>
        <v>0</v>
      </c>
    </row>
    <row r="88" spans="1:6" ht="66" customHeight="1">
      <c r="A88" s="34"/>
      <c r="B88" s="43" t="s">
        <v>146</v>
      </c>
      <c r="C88" s="36" t="s">
        <v>72</v>
      </c>
      <c r="D88" s="36">
        <v>2</v>
      </c>
      <c r="E88" s="37"/>
      <c r="F88" s="39">
        <f t="shared" si="4"/>
        <v>0</v>
      </c>
    </row>
    <row r="89" spans="1:6">
      <c r="A89" s="34"/>
      <c r="B89" s="38" t="s">
        <v>147</v>
      </c>
      <c r="C89" s="36" t="s">
        <v>72</v>
      </c>
      <c r="D89" s="36">
        <v>2</v>
      </c>
      <c r="E89" s="37"/>
      <c r="F89" s="39">
        <f t="shared" si="4"/>
        <v>0</v>
      </c>
    </row>
    <row r="90" spans="1:6">
      <c r="A90" s="65"/>
      <c r="B90" s="66" t="s">
        <v>148</v>
      </c>
      <c r="C90" s="67"/>
      <c r="D90" s="68"/>
      <c r="E90" s="69"/>
      <c r="F90" s="70">
        <f>SUM(F81:F89)</f>
        <v>0</v>
      </c>
    </row>
    <row r="91" spans="1:6">
      <c r="A91" s="34"/>
      <c r="B91" s="38"/>
      <c r="C91" s="40"/>
      <c r="D91" s="36"/>
      <c r="E91" s="41"/>
      <c r="F91" s="41"/>
    </row>
    <row r="92" spans="1:6">
      <c r="A92" s="44" t="s">
        <v>149</v>
      </c>
      <c r="B92" s="42" t="s">
        <v>150</v>
      </c>
      <c r="C92" s="40"/>
      <c r="D92" s="36"/>
      <c r="E92" s="41"/>
      <c r="F92" s="41"/>
    </row>
    <row r="93" spans="1:6" ht="43.15" customHeight="1">
      <c r="A93" s="44" t="s">
        <v>151</v>
      </c>
      <c r="B93" s="42" t="s">
        <v>152</v>
      </c>
      <c r="C93" s="40"/>
      <c r="D93" s="36"/>
      <c r="E93" s="41"/>
      <c r="F93" s="41"/>
    </row>
    <row r="94" spans="1:6">
      <c r="A94" s="34"/>
      <c r="B94" s="38" t="s">
        <v>153</v>
      </c>
      <c r="C94" s="36" t="s">
        <v>81</v>
      </c>
      <c r="D94" s="36">
        <v>36</v>
      </c>
      <c r="E94" s="37"/>
      <c r="F94" s="39">
        <f>+E94*D94</f>
        <v>0</v>
      </c>
    </row>
    <row r="95" spans="1:6">
      <c r="A95" s="34"/>
      <c r="B95" s="38" t="s">
        <v>154</v>
      </c>
      <c r="C95" s="36" t="s">
        <v>81</v>
      </c>
      <c r="D95" s="36">
        <v>6</v>
      </c>
      <c r="E95" s="37"/>
      <c r="F95" s="39">
        <f>+E95*D95</f>
        <v>0</v>
      </c>
    </row>
    <row r="96" spans="1:6">
      <c r="A96" s="34"/>
      <c r="B96" s="38" t="s">
        <v>155</v>
      </c>
      <c r="C96" s="36" t="s">
        <v>81</v>
      </c>
      <c r="D96" s="36">
        <v>12</v>
      </c>
      <c r="E96" s="37"/>
      <c r="F96" s="39">
        <f>+E96*D96</f>
        <v>0</v>
      </c>
    </row>
    <row r="97" spans="1:6">
      <c r="A97" s="34"/>
      <c r="B97" s="38" t="s">
        <v>156</v>
      </c>
      <c r="C97" s="36" t="s">
        <v>81</v>
      </c>
      <c r="D97" s="36">
        <v>3</v>
      </c>
      <c r="E97" s="37"/>
      <c r="F97" s="39">
        <f>+E97*D97</f>
        <v>0</v>
      </c>
    </row>
    <row r="98" spans="1:6" ht="28.9" customHeight="1">
      <c r="A98" s="34"/>
      <c r="B98" s="38" t="s">
        <v>157</v>
      </c>
      <c r="C98" s="36" t="s">
        <v>72</v>
      </c>
      <c r="D98" s="36">
        <v>2</v>
      </c>
      <c r="E98" s="37"/>
      <c r="F98" s="39">
        <f>+E98*D98</f>
        <v>0</v>
      </c>
    </row>
    <row r="99" spans="1:6">
      <c r="A99" s="45"/>
      <c r="B99" s="45" t="s">
        <v>158</v>
      </c>
      <c r="C99" s="46" t="s">
        <v>72</v>
      </c>
      <c r="D99" s="46">
        <v>1</v>
      </c>
      <c r="E99" s="47"/>
      <c r="F99" s="39">
        <f>+D99*E99</f>
        <v>0</v>
      </c>
    </row>
    <row r="100" spans="1:6">
      <c r="A100" s="65"/>
      <c r="B100" s="66" t="s">
        <v>159</v>
      </c>
      <c r="C100" s="67"/>
      <c r="D100" s="68"/>
      <c r="E100" s="69"/>
      <c r="F100" s="70">
        <f>SUM(F94:F99)</f>
        <v>0</v>
      </c>
    </row>
    <row r="101" spans="1:6" ht="22.5" customHeight="1">
      <c r="A101" s="14"/>
      <c r="B101" s="81" t="s">
        <v>160</v>
      </c>
      <c r="C101" s="90"/>
      <c r="D101" s="90"/>
      <c r="E101" s="90"/>
      <c r="F101" s="12">
        <f>F77+F90+F100</f>
        <v>0</v>
      </c>
    </row>
    <row r="102" spans="1:6">
      <c r="A102" s="9"/>
      <c r="B102" s="8"/>
      <c r="C102" s="9"/>
      <c r="D102" s="2"/>
      <c r="E102" s="10"/>
      <c r="F102" s="10"/>
    </row>
    <row r="103" spans="1:6">
      <c r="A103" s="11" t="s">
        <v>161</v>
      </c>
      <c r="B103" s="19" t="s">
        <v>162</v>
      </c>
      <c r="C103" s="9"/>
      <c r="D103" s="2"/>
      <c r="E103" s="10"/>
      <c r="F103" s="10"/>
    </row>
    <row r="104" spans="1:6" ht="16.149999999999999" customHeight="1">
      <c r="A104" s="14" t="s">
        <v>163</v>
      </c>
      <c r="B104" s="18" t="s">
        <v>164</v>
      </c>
      <c r="C104" s="14" t="s">
        <v>18</v>
      </c>
      <c r="D104" s="7">
        <v>373.74999999999989</v>
      </c>
      <c r="E104" s="15"/>
      <c r="F104" s="30">
        <f>D104*E104</f>
        <v>0</v>
      </c>
    </row>
    <row r="105" spans="1:6" ht="16.149999999999999" customHeight="1">
      <c r="A105" s="14" t="s">
        <v>165</v>
      </c>
      <c r="B105" s="18" t="s">
        <v>166</v>
      </c>
      <c r="C105" s="14" t="s">
        <v>18</v>
      </c>
      <c r="D105" s="7">
        <v>9.1999999999999993</v>
      </c>
      <c r="E105" s="15"/>
      <c r="F105" s="30">
        <f>D105*E105</f>
        <v>0</v>
      </c>
    </row>
    <row r="106" spans="1:6" ht="28.9" customHeight="1">
      <c r="A106" s="14" t="s">
        <v>167</v>
      </c>
      <c r="B106" s="18" t="s">
        <v>168</v>
      </c>
      <c r="C106" s="14" t="s">
        <v>18</v>
      </c>
      <c r="D106" s="7">
        <v>66.239999999999995</v>
      </c>
      <c r="E106" s="15"/>
      <c r="F106" s="30">
        <f>D106*E106</f>
        <v>0</v>
      </c>
    </row>
    <row r="107" spans="1:6" ht="22.5" customHeight="1">
      <c r="A107" s="31"/>
      <c r="B107" s="79" t="s">
        <v>169</v>
      </c>
      <c r="C107" s="91"/>
      <c r="D107" s="91"/>
      <c r="E107" s="91"/>
      <c r="F107" s="33">
        <f>SUM(F104:F106)</f>
        <v>0</v>
      </c>
    </row>
    <row r="108" spans="1:6">
      <c r="A108" s="9"/>
      <c r="B108" s="8"/>
      <c r="C108" s="9"/>
      <c r="D108" s="7"/>
      <c r="E108" s="14"/>
      <c r="F108" s="14"/>
    </row>
    <row r="109" spans="1:6">
      <c r="A109" s="11" t="s">
        <v>170</v>
      </c>
      <c r="B109" s="16" t="s">
        <v>171</v>
      </c>
      <c r="C109" s="9"/>
      <c r="D109" s="7"/>
      <c r="E109" s="14"/>
      <c r="F109" s="14"/>
    </row>
    <row r="110" spans="1:6" ht="18.75" customHeight="1">
      <c r="A110" s="14" t="s">
        <v>172</v>
      </c>
      <c r="B110" s="8" t="s">
        <v>173</v>
      </c>
      <c r="C110" s="14" t="s">
        <v>18</v>
      </c>
      <c r="D110" s="7">
        <v>618.66</v>
      </c>
      <c r="E110" s="15"/>
      <c r="F110" s="30">
        <f>D110*E110</f>
        <v>0</v>
      </c>
    </row>
    <row r="111" spans="1:6" ht="29.25" customHeight="1">
      <c r="A111" s="14" t="s">
        <v>174</v>
      </c>
      <c r="B111" s="18" t="s">
        <v>175</v>
      </c>
      <c r="C111" s="14" t="s">
        <v>18</v>
      </c>
      <c r="D111" s="7">
        <v>180.76</v>
      </c>
      <c r="E111" s="15"/>
      <c r="F111" s="30">
        <f>D111*E111</f>
        <v>0</v>
      </c>
    </row>
    <row r="112" spans="1:6" ht="28.9" customHeight="1">
      <c r="A112" s="14" t="s">
        <v>176</v>
      </c>
      <c r="B112" s="1" t="s">
        <v>177</v>
      </c>
      <c r="C112" s="14" t="s">
        <v>18</v>
      </c>
      <c r="D112" s="7">
        <v>478.2</v>
      </c>
      <c r="E112" s="15"/>
      <c r="F112" s="30">
        <f>D112*E112</f>
        <v>0</v>
      </c>
    </row>
    <row r="113" spans="1:6" ht="21.75" customHeight="1">
      <c r="A113" s="14" t="s">
        <v>178</v>
      </c>
      <c r="B113" s="8" t="s">
        <v>179</v>
      </c>
      <c r="C113" s="14" t="s">
        <v>18</v>
      </c>
      <c r="D113" s="7">
        <v>230</v>
      </c>
      <c r="E113" s="15"/>
      <c r="F113" s="30">
        <f>D113*E113</f>
        <v>0</v>
      </c>
    </row>
    <row r="114" spans="1:6" ht="22.5" customHeight="1">
      <c r="A114" s="31"/>
      <c r="B114" s="79" t="s">
        <v>180</v>
      </c>
      <c r="C114" s="91"/>
      <c r="D114" s="91"/>
      <c r="E114" s="91"/>
      <c r="F114" s="33">
        <f>SUM(F110:F113)</f>
        <v>0</v>
      </c>
    </row>
    <row r="115" spans="1:6">
      <c r="A115" s="9"/>
      <c r="B115" s="8"/>
      <c r="C115" s="9"/>
      <c r="D115" s="2"/>
      <c r="E115" s="10"/>
      <c r="F115" s="10"/>
    </row>
    <row r="116" spans="1:6">
      <c r="A116" s="11" t="s">
        <v>181</v>
      </c>
      <c r="B116" s="19" t="s">
        <v>182</v>
      </c>
      <c r="C116" s="9"/>
      <c r="D116" s="2"/>
      <c r="E116" s="10"/>
      <c r="F116" s="10"/>
    </row>
    <row r="117" spans="1:6">
      <c r="A117" s="13" t="s">
        <v>183</v>
      </c>
      <c r="B117" s="22" t="s">
        <v>184</v>
      </c>
      <c r="C117" s="4"/>
      <c r="D117" s="23"/>
      <c r="E117" s="24"/>
      <c r="F117" s="24"/>
    </row>
    <row r="118" spans="1:6" ht="86.45" customHeight="1">
      <c r="A118" s="4" t="s">
        <v>16</v>
      </c>
      <c r="B118" s="45" t="s">
        <v>185</v>
      </c>
      <c r="C118" s="46" t="s">
        <v>186</v>
      </c>
      <c r="D118" s="48">
        <v>1</v>
      </c>
      <c r="E118" s="49"/>
      <c r="F118" s="49">
        <f t="shared" ref="F118:F128" si="5">+D118*E118</f>
        <v>0</v>
      </c>
    </row>
    <row r="119" spans="1:6" ht="159" customHeight="1">
      <c r="A119" s="4" t="s">
        <v>19</v>
      </c>
      <c r="B119" s="45" t="s">
        <v>187</v>
      </c>
      <c r="C119" s="4" t="s">
        <v>188</v>
      </c>
      <c r="D119" s="48">
        <v>1</v>
      </c>
      <c r="E119" s="49"/>
      <c r="F119" s="49">
        <f t="shared" si="5"/>
        <v>0</v>
      </c>
    </row>
    <row r="120" spans="1:6" ht="43.15" customHeight="1">
      <c r="A120" s="4" t="s">
        <v>21</v>
      </c>
      <c r="B120" s="1" t="s">
        <v>189</v>
      </c>
      <c r="C120" s="4" t="s">
        <v>190</v>
      </c>
      <c r="D120" s="48">
        <v>85</v>
      </c>
      <c r="E120" s="49"/>
      <c r="F120" s="49">
        <f t="shared" si="5"/>
        <v>0</v>
      </c>
    </row>
    <row r="121" spans="1:6" ht="28.9" customHeight="1">
      <c r="A121" s="4" t="s">
        <v>24</v>
      </c>
      <c r="B121" s="45" t="s">
        <v>191</v>
      </c>
      <c r="C121" s="4" t="s">
        <v>190</v>
      </c>
      <c r="D121" s="48">
        <f>(D131+D132+D133+D134+D135+D136+D137+D138+D139+D158+15)*1*25</f>
        <v>3250</v>
      </c>
      <c r="E121" s="49"/>
      <c r="F121" s="49">
        <f t="shared" si="5"/>
        <v>0</v>
      </c>
    </row>
    <row r="122" spans="1:6" ht="28.9" customHeight="1">
      <c r="A122" s="4" t="s">
        <v>26</v>
      </c>
      <c r="B122" s="45" t="s">
        <v>192</v>
      </c>
      <c r="C122" s="4" t="s">
        <v>190</v>
      </c>
      <c r="D122" s="48">
        <f>(D131+D132+D133+D134+D135+D136+D137+D138+D139+D158+15)*3*25</f>
        <v>9750</v>
      </c>
      <c r="E122" s="49"/>
      <c r="F122" s="49">
        <f t="shared" si="5"/>
        <v>0</v>
      </c>
    </row>
    <row r="123" spans="1:6">
      <c r="A123" s="4" t="s">
        <v>28</v>
      </c>
      <c r="B123" s="1" t="s">
        <v>193</v>
      </c>
      <c r="C123" s="4" t="s">
        <v>186</v>
      </c>
      <c r="D123" s="48">
        <v>1</v>
      </c>
      <c r="E123" s="49"/>
      <c r="F123" s="49">
        <f t="shared" si="5"/>
        <v>0</v>
      </c>
    </row>
    <row r="124" spans="1:6">
      <c r="A124" s="4" t="s">
        <v>30</v>
      </c>
      <c r="B124" s="1" t="s">
        <v>194</v>
      </c>
      <c r="C124" s="4" t="s">
        <v>186</v>
      </c>
      <c r="D124" s="48">
        <v>1</v>
      </c>
      <c r="E124" s="49"/>
      <c r="F124" s="49">
        <f t="shared" si="5"/>
        <v>0</v>
      </c>
    </row>
    <row r="125" spans="1:6" ht="28.9" customHeight="1">
      <c r="A125" s="4" t="s">
        <v>195</v>
      </c>
      <c r="B125" s="45" t="s">
        <v>196</v>
      </c>
      <c r="C125" s="4" t="s">
        <v>190</v>
      </c>
      <c r="D125" s="48">
        <f>(D148+D149)*25*1</f>
        <v>750</v>
      </c>
      <c r="E125" s="49"/>
      <c r="F125" s="49">
        <f t="shared" si="5"/>
        <v>0</v>
      </c>
    </row>
    <row r="126" spans="1:6" ht="28.9" customHeight="1">
      <c r="A126" s="4" t="s">
        <v>197</v>
      </c>
      <c r="B126" s="1" t="s">
        <v>198</v>
      </c>
      <c r="C126" s="4" t="s">
        <v>132</v>
      </c>
      <c r="D126" s="48">
        <f>(D148+D149)*25*3</f>
        <v>2250</v>
      </c>
      <c r="E126" s="49"/>
      <c r="F126" s="49">
        <f t="shared" si="5"/>
        <v>0</v>
      </c>
    </row>
    <row r="127" spans="1:6" ht="28.9" customHeight="1">
      <c r="A127" s="4" t="s">
        <v>199</v>
      </c>
      <c r="B127" s="45" t="s">
        <v>200</v>
      </c>
      <c r="C127" s="4" t="s">
        <v>190</v>
      </c>
      <c r="D127" s="48">
        <f>(D154+D155+D156+D157*2)*30*1</f>
        <v>270</v>
      </c>
      <c r="E127" s="49"/>
      <c r="F127" s="49">
        <f t="shared" si="5"/>
        <v>0</v>
      </c>
    </row>
    <row r="128" spans="1:6" ht="28.9" customHeight="1">
      <c r="A128" s="4" t="s">
        <v>201</v>
      </c>
      <c r="B128" s="1" t="s">
        <v>202</v>
      </c>
      <c r="C128" s="4" t="s">
        <v>190</v>
      </c>
      <c r="D128" s="48">
        <f>(D154+D155+D156+D157*3)*30*3</f>
        <v>990</v>
      </c>
      <c r="E128" s="49"/>
      <c r="F128" s="49">
        <f t="shared" si="5"/>
        <v>0</v>
      </c>
    </row>
    <row r="129" spans="1:6">
      <c r="A129" s="71"/>
      <c r="B129" s="72" t="s">
        <v>203</v>
      </c>
      <c r="C129" s="71"/>
      <c r="D129" s="73"/>
      <c r="E129" s="74"/>
      <c r="F129" s="75">
        <f>SUM(F118:F128)</f>
        <v>0</v>
      </c>
    </row>
    <row r="130" spans="1:6">
      <c r="A130" s="50" t="s">
        <v>204</v>
      </c>
      <c r="B130" s="55" t="s">
        <v>205</v>
      </c>
      <c r="C130" s="4"/>
      <c r="D130" s="48"/>
      <c r="E130" s="49"/>
      <c r="F130" s="49"/>
    </row>
    <row r="131" spans="1:6" hidden="1">
      <c r="A131" s="4" t="s">
        <v>35</v>
      </c>
      <c r="B131" s="45" t="s">
        <v>206</v>
      </c>
      <c r="C131" s="4" t="s">
        <v>72</v>
      </c>
      <c r="D131" s="48">
        <v>0</v>
      </c>
      <c r="E131" s="49">
        <v>8500</v>
      </c>
      <c r="F131" s="49">
        <f t="shared" ref="F131:F139" si="6">D131*E131</f>
        <v>0</v>
      </c>
    </row>
    <row r="132" spans="1:6" ht="51" customHeight="1">
      <c r="A132" s="4" t="s">
        <v>37</v>
      </c>
      <c r="B132" s="45" t="s">
        <v>207</v>
      </c>
      <c r="C132" s="4" t="s">
        <v>72</v>
      </c>
      <c r="D132" s="48">
        <v>18</v>
      </c>
      <c r="E132" s="49"/>
      <c r="F132" s="49">
        <f t="shared" si="6"/>
        <v>0</v>
      </c>
    </row>
    <row r="133" spans="1:6">
      <c r="A133" s="4" t="s">
        <v>39</v>
      </c>
      <c r="B133" s="45" t="s">
        <v>208</v>
      </c>
      <c r="C133" s="4" t="s">
        <v>72</v>
      </c>
      <c r="D133" s="48">
        <v>3</v>
      </c>
      <c r="E133" s="49"/>
      <c r="F133" s="49">
        <f t="shared" si="6"/>
        <v>0</v>
      </c>
    </row>
    <row r="134" spans="1:6" hidden="1">
      <c r="A134" s="4" t="s">
        <v>45</v>
      </c>
      <c r="B134" s="45" t="s">
        <v>209</v>
      </c>
      <c r="C134" s="4" t="s">
        <v>72</v>
      </c>
      <c r="D134" s="48">
        <v>0</v>
      </c>
      <c r="E134" s="49"/>
      <c r="F134" s="49">
        <f t="shared" si="6"/>
        <v>0</v>
      </c>
    </row>
    <row r="135" spans="1:6">
      <c r="A135" s="4" t="s">
        <v>47</v>
      </c>
      <c r="B135" s="45" t="s">
        <v>210</v>
      </c>
      <c r="C135" s="4" t="s">
        <v>72</v>
      </c>
      <c r="D135" s="48">
        <v>20</v>
      </c>
      <c r="E135" s="49"/>
      <c r="F135" s="49">
        <f t="shared" si="6"/>
        <v>0</v>
      </c>
    </row>
    <row r="136" spans="1:6">
      <c r="A136" s="4" t="s">
        <v>51</v>
      </c>
      <c r="B136" s="45" t="s">
        <v>211</v>
      </c>
      <c r="C136" s="4" t="s">
        <v>72</v>
      </c>
      <c r="D136" s="48">
        <v>10</v>
      </c>
      <c r="E136" s="49"/>
      <c r="F136" s="49">
        <f t="shared" si="6"/>
        <v>0</v>
      </c>
    </row>
    <row r="137" spans="1:6">
      <c r="A137" s="4"/>
      <c r="B137" s="45" t="s">
        <v>212</v>
      </c>
      <c r="C137" s="4" t="s">
        <v>72</v>
      </c>
      <c r="D137" s="48">
        <v>10</v>
      </c>
      <c r="E137" s="49"/>
      <c r="F137" s="49">
        <f t="shared" si="6"/>
        <v>0</v>
      </c>
    </row>
    <row r="138" spans="1:6">
      <c r="A138" s="4"/>
      <c r="B138" s="45" t="s">
        <v>213</v>
      </c>
      <c r="C138" s="4" t="s">
        <v>72</v>
      </c>
      <c r="D138" s="48">
        <v>40</v>
      </c>
      <c r="E138" s="49"/>
      <c r="F138" s="49">
        <f t="shared" si="6"/>
        <v>0</v>
      </c>
    </row>
    <row r="139" spans="1:6">
      <c r="A139" s="4"/>
      <c r="B139" s="45" t="s">
        <v>214</v>
      </c>
      <c r="C139" s="4" t="s">
        <v>72</v>
      </c>
      <c r="D139" s="48">
        <v>2</v>
      </c>
      <c r="E139" s="49"/>
      <c r="F139" s="49">
        <f t="shared" si="6"/>
        <v>0</v>
      </c>
    </row>
    <row r="140" spans="1:6">
      <c r="A140" s="32"/>
      <c r="B140" s="72" t="s">
        <v>215</v>
      </c>
      <c r="C140" s="71"/>
      <c r="D140" s="73"/>
      <c r="E140" s="74"/>
      <c r="F140" s="75">
        <f>SUM(F131:F139)</f>
        <v>0</v>
      </c>
    </row>
    <row r="141" spans="1:6">
      <c r="A141" s="9"/>
      <c r="B141" s="51"/>
      <c r="C141" s="50"/>
      <c r="D141" s="52"/>
      <c r="E141" s="53"/>
      <c r="F141" s="54"/>
    </row>
    <row r="142" spans="1:6">
      <c r="A142" s="50" t="s">
        <v>216</v>
      </c>
      <c r="B142" s="55" t="s">
        <v>217</v>
      </c>
      <c r="C142" s="50"/>
      <c r="D142" s="52"/>
      <c r="E142" s="53"/>
      <c r="F142" s="54"/>
    </row>
    <row r="143" spans="1:6">
      <c r="A143" s="4" t="s">
        <v>64</v>
      </c>
      <c r="B143" s="45" t="s">
        <v>218</v>
      </c>
      <c r="C143" s="4" t="s">
        <v>72</v>
      </c>
      <c r="D143" s="48">
        <v>5</v>
      </c>
      <c r="E143" s="49"/>
      <c r="F143" s="49">
        <f t="shared" ref="F143:F150" si="7">D143*E143</f>
        <v>0</v>
      </c>
    </row>
    <row r="144" spans="1:6" ht="28.9" customHeight="1">
      <c r="A144" s="4" t="s">
        <v>66</v>
      </c>
      <c r="B144" s="45" t="s">
        <v>219</v>
      </c>
      <c r="C144" s="4" t="s">
        <v>72</v>
      </c>
      <c r="D144" s="48">
        <v>3</v>
      </c>
      <c r="E144" s="49"/>
      <c r="F144" s="49">
        <f t="shared" si="7"/>
        <v>0</v>
      </c>
    </row>
    <row r="145" spans="1:6">
      <c r="A145" s="4" t="s">
        <v>68</v>
      </c>
      <c r="B145" s="45" t="s">
        <v>220</v>
      </c>
      <c r="C145" s="4" t="s">
        <v>72</v>
      </c>
      <c r="D145" s="48">
        <v>4</v>
      </c>
      <c r="E145" s="49"/>
      <c r="F145" s="49">
        <f t="shared" si="7"/>
        <v>0</v>
      </c>
    </row>
    <row r="146" spans="1:6" ht="28.9" customHeight="1">
      <c r="A146" s="4" t="s">
        <v>70</v>
      </c>
      <c r="B146" s="45" t="s">
        <v>221</v>
      </c>
      <c r="C146" s="4" t="s">
        <v>72</v>
      </c>
      <c r="D146" s="48">
        <v>6</v>
      </c>
      <c r="E146" s="49"/>
      <c r="F146" s="49">
        <f t="shared" si="7"/>
        <v>0</v>
      </c>
    </row>
    <row r="147" spans="1:6" ht="28.9" customHeight="1">
      <c r="A147" s="4" t="s">
        <v>73</v>
      </c>
      <c r="B147" s="45" t="s">
        <v>222</v>
      </c>
      <c r="C147" s="4" t="s">
        <v>72</v>
      </c>
      <c r="D147" s="48">
        <v>2</v>
      </c>
      <c r="E147" s="49"/>
      <c r="F147" s="49">
        <f t="shared" si="7"/>
        <v>0</v>
      </c>
    </row>
    <row r="148" spans="1:6" ht="21" customHeight="1">
      <c r="A148" s="4" t="s">
        <v>75</v>
      </c>
      <c r="B148" s="45" t="s">
        <v>223</v>
      </c>
      <c r="C148" s="4" t="s">
        <v>72</v>
      </c>
      <c r="D148" s="48">
        <v>25</v>
      </c>
      <c r="E148" s="49"/>
      <c r="F148" s="49">
        <f t="shared" si="7"/>
        <v>0</v>
      </c>
    </row>
    <row r="149" spans="1:6" ht="25.5" customHeight="1">
      <c r="A149" s="4" t="s">
        <v>77</v>
      </c>
      <c r="B149" s="45" t="s">
        <v>224</v>
      </c>
      <c r="C149" s="4" t="s">
        <v>72</v>
      </c>
      <c r="D149" s="48">
        <v>5</v>
      </c>
      <c r="E149" s="49"/>
      <c r="F149" s="49">
        <f t="shared" si="7"/>
        <v>0</v>
      </c>
    </row>
    <row r="150" spans="1:6">
      <c r="A150" s="50"/>
      <c r="B150" s="45" t="s">
        <v>225</v>
      </c>
      <c r="C150" s="4" t="s">
        <v>72</v>
      </c>
      <c r="D150" s="48">
        <v>5</v>
      </c>
      <c r="E150" s="49"/>
      <c r="F150" s="49">
        <f t="shared" si="7"/>
        <v>0</v>
      </c>
    </row>
    <row r="151" spans="1:6">
      <c r="A151" s="71"/>
      <c r="B151" s="72" t="s">
        <v>226</v>
      </c>
      <c r="C151" s="71"/>
      <c r="D151" s="73"/>
      <c r="E151" s="74"/>
      <c r="F151" s="75">
        <f>SUM(F143:F150)</f>
        <v>0</v>
      </c>
    </row>
    <row r="152" spans="1:6">
      <c r="A152" s="9"/>
      <c r="B152" s="51"/>
      <c r="C152" s="50"/>
      <c r="D152" s="52"/>
      <c r="E152" s="53"/>
      <c r="F152" s="54"/>
    </row>
    <row r="153" spans="1:6">
      <c r="A153" s="50" t="s">
        <v>227</v>
      </c>
      <c r="B153" s="55" t="s">
        <v>228</v>
      </c>
      <c r="C153" s="4"/>
      <c r="D153" s="48"/>
      <c r="E153" s="49"/>
      <c r="F153" s="49"/>
    </row>
    <row r="154" spans="1:6" ht="57.6" customHeight="1">
      <c r="A154" s="46" t="s">
        <v>87</v>
      </c>
      <c r="B154" s="45" t="s">
        <v>229</v>
      </c>
      <c r="C154" s="4" t="s">
        <v>188</v>
      </c>
      <c r="D154" s="48">
        <v>2</v>
      </c>
      <c r="E154" s="49"/>
      <c r="F154" s="49">
        <f>D154*E154</f>
        <v>0</v>
      </c>
    </row>
    <row r="155" spans="1:6" ht="57.6" customHeight="1">
      <c r="A155" s="46" t="s">
        <v>89</v>
      </c>
      <c r="B155" s="45" t="s">
        <v>230</v>
      </c>
      <c r="C155" s="4" t="s">
        <v>188</v>
      </c>
      <c r="D155" s="48">
        <v>1</v>
      </c>
      <c r="E155" s="49"/>
      <c r="F155" s="49">
        <f>D155*E155</f>
        <v>0</v>
      </c>
    </row>
    <row r="156" spans="1:6" ht="57.6" customHeight="1">
      <c r="A156" s="46" t="s">
        <v>91</v>
      </c>
      <c r="B156" s="45" t="s">
        <v>231</v>
      </c>
      <c r="C156" s="4" t="s">
        <v>188</v>
      </c>
      <c r="D156" s="48">
        <v>2</v>
      </c>
      <c r="E156" s="49"/>
      <c r="F156" s="49">
        <f>D156*E156</f>
        <v>0</v>
      </c>
    </row>
    <row r="157" spans="1:6" ht="57.6" customHeight="1">
      <c r="A157" s="46" t="s">
        <v>93</v>
      </c>
      <c r="B157" s="45" t="s">
        <v>232</v>
      </c>
      <c r="C157" s="4" t="s">
        <v>188</v>
      </c>
      <c r="D157" s="48">
        <v>2</v>
      </c>
      <c r="E157" s="49"/>
      <c r="F157" s="49">
        <f>D157*E157</f>
        <v>0</v>
      </c>
    </row>
    <row r="158" spans="1:6" ht="28.9" customHeight="1">
      <c r="A158" s="46" t="s">
        <v>233</v>
      </c>
      <c r="B158" s="1" t="s">
        <v>234</v>
      </c>
      <c r="C158" s="4" t="s">
        <v>188</v>
      </c>
      <c r="D158" s="48">
        <v>12</v>
      </c>
      <c r="E158" s="49"/>
      <c r="F158" s="49">
        <f>D158*E158</f>
        <v>0</v>
      </c>
    </row>
    <row r="159" spans="1:6">
      <c r="A159" s="76"/>
      <c r="B159" s="72" t="s">
        <v>235</v>
      </c>
      <c r="C159" s="71"/>
      <c r="D159" s="73"/>
      <c r="E159" s="74"/>
      <c r="F159" s="74">
        <f>SUM(F154:F158)</f>
        <v>0</v>
      </c>
    </row>
    <row r="160" spans="1:6">
      <c r="A160" s="46"/>
      <c r="B160" s="56"/>
      <c r="C160" s="4"/>
      <c r="D160" s="48"/>
      <c r="E160" s="49"/>
      <c r="F160" s="49"/>
    </row>
    <row r="161" spans="1:6">
      <c r="A161" s="46" t="s">
        <v>236</v>
      </c>
      <c r="B161" s="50" t="s">
        <v>237</v>
      </c>
      <c r="C161" s="4"/>
      <c r="D161" s="48"/>
      <c r="E161" s="49"/>
      <c r="F161" s="49"/>
    </row>
    <row r="162" spans="1:6" ht="28.9" customHeight="1">
      <c r="A162" s="46" t="s">
        <v>99</v>
      </c>
      <c r="B162" s="45" t="s">
        <v>238</v>
      </c>
      <c r="C162" s="4" t="s">
        <v>190</v>
      </c>
      <c r="D162" s="48">
        <f>(D170)*30*1</f>
        <v>450</v>
      </c>
      <c r="E162" s="49"/>
      <c r="F162" s="49" t="s">
        <v>239</v>
      </c>
    </row>
    <row r="163" spans="1:6" ht="28.9" customHeight="1">
      <c r="A163" s="46" t="s">
        <v>102</v>
      </c>
      <c r="B163" s="45" t="s">
        <v>240</v>
      </c>
      <c r="C163" s="4" t="s">
        <v>132</v>
      </c>
      <c r="D163" s="48">
        <f>(D170)*30*3</f>
        <v>1350</v>
      </c>
      <c r="E163" s="49"/>
      <c r="F163" s="49" t="s">
        <v>239</v>
      </c>
    </row>
    <row r="164" spans="1:6" ht="28.9" customHeight="1">
      <c r="A164" s="46" t="s">
        <v>104</v>
      </c>
      <c r="B164" s="45" t="s">
        <v>241</v>
      </c>
      <c r="C164" s="4" t="s">
        <v>190</v>
      </c>
      <c r="D164" s="48">
        <f>D170*30*1</f>
        <v>450</v>
      </c>
      <c r="E164" s="49"/>
      <c r="F164" s="49" t="s">
        <v>239</v>
      </c>
    </row>
    <row r="165" spans="1:6" ht="28.9" customHeight="1">
      <c r="A165" s="46" t="s">
        <v>107</v>
      </c>
      <c r="B165" s="1" t="s">
        <v>242</v>
      </c>
      <c r="C165" s="4" t="s">
        <v>190</v>
      </c>
      <c r="D165" s="48">
        <f>D170*40*2</f>
        <v>1200</v>
      </c>
      <c r="E165" s="49"/>
      <c r="F165" s="49" t="s">
        <v>239</v>
      </c>
    </row>
    <row r="166" spans="1:6" ht="28.9" customHeight="1">
      <c r="A166" s="46" t="s">
        <v>243</v>
      </c>
      <c r="B166" s="45" t="s">
        <v>244</v>
      </c>
      <c r="C166" s="4" t="s">
        <v>190</v>
      </c>
      <c r="D166" s="48">
        <f>D180*30*1</f>
        <v>150</v>
      </c>
      <c r="E166" s="49"/>
      <c r="F166" s="57">
        <f>E166*D166</f>
        <v>0</v>
      </c>
    </row>
    <row r="167" spans="1:6" ht="28.9" customHeight="1">
      <c r="A167" s="46" t="s">
        <v>245</v>
      </c>
      <c r="B167" s="1" t="s">
        <v>246</v>
      </c>
      <c r="C167" s="4" t="s">
        <v>190</v>
      </c>
      <c r="D167" s="48">
        <f>D180*40*1</f>
        <v>200</v>
      </c>
      <c r="E167" s="49"/>
      <c r="F167" s="57">
        <f>E167*D167</f>
        <v>0</v>
      </c>
    </row>
    <row r="168" spans="1:6" ht="124.5" customHeight="1">
      <c r="A168" s="46" t="s">
        <v>247</v>
      </c>
      <c r="B168" s="45" t="s">
        <v>248</v>
      </c>
      <c r="C168" s="4" t="s">
        <v>72</v>
      </c>
      <c r="D168" s="48">
        <v>1</v>
      </c>
      <c r="E168" s="49"/>
      <c r="F168" s="58" t="s">
        <v>239</v>
      </c>
    </row>
    <row r="169" spans="1:6" ht="28.9" customHeight="1">
      <c r="A169" s="46" t="s">
        <v>249</v>
      </c>
      <c r="B169" s="45" t="s">
        <v>250</v>
      </c>
      <c r="C169" s="4" t="s">
        <v>72</v>
      </c>
      <c r="D169" s="48">
        <v>1</v>
      </c>
      <c r="E169" s="49"/>
      <c r="F169" s="58" t="s">
        <v>239</v>
      </c>
    </row>
    <row r="170" spans="1:6" ht="79.5" customHeight="1">
      <c r="A170" s="46" t="s">
        <v>251</v>
      </c>
      <c r="B170" s="59" t="s">
        <v>252</v>
      </c>
      <c r="C170" s="4" t="s">
        <v>72</v>
      </c>
      <c r="D170" s="48">
        <v>15</v>
      </c>
      <c r="E170" s="49"/>
      <c r="F170" s="58" t="s">
        <v>239</v>
      </c>
    </row>
    <row r="171" spans="1:6">
      <c r="A171" s="86" t="s">
        <v>253</v>
      </c>
      <c r="B171" s="1" t="s">
        <v>254</v>
      </c>
      <c r="C171" s="4" t="s">
        <v>255</v>
      </c>
      <c r="D171" s="83">
        <v>1</v>
      </c>
      <c r="E171" s="84"/>
      <c r="F171" s="84" t="s">
        <v>239</v>
      </c>
    </row>
    <row r="172" spans="1:6">
      <c r="A172" s="90"/>
      <c r="B172" s="1" t="s">
        <v>256</v>
      </c>
      <c r="C172" s="4"/>
      <c r="D172" s="90"/>
      <c r="E172" s="90"/>
      <c r="F172" s="90"/>
    </row>
    <row r="173" spans="1:6">
      <c r="A173" s="90"/>
      <c r="B173" s="1" t="s">
        <v>257</v>
      </c>
      <c r="C173" s="4"/>
      <c r="D173" s="90"/>
      <c r="E173" s="90"/>
      <c r="F173" s="90"/>
    </row>
    <row r="174" spans="1:6">
      <c r="A174" s="90"/>
      <c r="B174" s="1" t="s">
        <v>258</v>
      </c>
      <c r="C174" s="4"/>
      <c r="D174" s="90"/>
      <c r="E174" s="90"/>
      <c r="F174" s="90"/>
    </row>
    <row r="175" spans="1:6">
      <c r="A175" s="90"/>
      <c r="B175" s="1" t="s">
        <v>259</v>
      </c>
      <c r="C175" s="4"/>
      <c r="D175" s="90"/>
      <c r="E175" s="90"/>
      <c r="F175" s="90"/>
    </row>
    <row r="176" spans="1:6">
      <c r="A176" s="90"/>
      <c r="B176" s="60" t="s">
        <v>260</v>
      </c>
      <c r="C176" s="4"/>
      <c r="D176" s="90"/>
      <c r="E176" s="90"/>
      <c r="F176" s="90"/>
    </row>
    <row r="177" spans="1:6" ht="28.9" customHeight="1">
      <c r="A177" s="90"/>
      <c r="B177" s="1" t="s">
        <v>261</v>
      </c>
      <c r="C177" s="4"/>
      <c r="D177" s="90"/>
      <c r="E177" s="90"/>
      <c r="F177" s="90"/>
    </row>
    <row r="178" spans="1:6" ht="28.9" customHeight="1">
      <c r="A178" s="46" t="s">
        <v>262</v>
      </c>
      <c r="B178" s="45" t="s">
        <v>263</v>
      </c>
      <c r="C178" s="46" t="s">
        <v>255</v>
      </c>
      <c r="D178" s="48">
        <v>1</v>
      </c>
      <c r="E178" s="49"/>
      <c r="F178" s="49" t="s">
        <v>239</v>
      </c>
    </row>
    <row r="179" spans="1:6">
      <c r="A179" s="46" t="s">
        <v>264</v>
      </c>
      <c r="B179" s="59" t="s">
        <v>265</v>
      </c>
      <c r="C179" s="46" t="s">
        <v>132</v>
      </c>
      <c r="D179" s="61">
        <v>3</v>
      </c>
      <c r="E179" s="62"/>
      <c r="F179" s="49" t="s">
        <v>239</v>
      </c>
    </row>
    <row r="180" spans="1:6">
      <c r="A180" s="46" t="s">
        <v>266</v>
      </c>
      <c r="B180" s="45" t="s">
        <v>267</v>
      </c>
      <c r="C180" s="46" t="s">
        <v>132</v>
      </c>
      <c r="D180" s="61">
        <v>5</v>
      </c>
      <c r="E180" s="62"/>
      <c r="F180" s="57">
        <f>E180*D180</f>
        <v>0</v>
      </c>
    </row>
    <row r="181" spans="1:6">
      <c r="A181" s="32"/>
      <c r="B181" s="72" t="s">
        <v>268</v>
      </c>
      <c r="C181" s="71"/>
      <c r="D181" s="73"/>
      <c r="E181" s="74"/>
      <c r="F181" s="74">
        <f>SUM(F162:F180)</f>
        <v>0</v>
      </c>
    </row>
    <row r="182" spans="1:6">
      <c r="A182" s="9"/>
      <c r="B182" s="1"/>
      <c r="C182" s="4"/>
      <c r="D182" s="48"/>
      <c r="E182" s="49"/>
      <c r="F182" s="49"/>
    </row>
    <row r="183" spans="1:6">
      <c r="A183" s="50" t="s">
        <v>269</v>
      </c>
      <c r="B183" s="55" t="s">
        <v>270</v>
      </c>
      <c r="C183" s="4"/>
      <c r="D183" s="48"/>
      <c r="E183" s="49"/>
      <c r="F183" s="49"/>
    </row>
    <row r="184" spans="1:6">
      <c r="A184" s="4"/>
      <c r="B184" s="55" t="s">
        <v>271</v>
      </c>
      <c r="C184" s="50"/>
      <c r="D184" s="52"/>
      <c r="E184" s="53"/>
      <c r="F184" s="53"/>
    </row>
    <row r="185" spans="1:6" ht="28.9" customHeight="1">
      <c r="A185" s="46" t="s">
        <v>112</v>
      </c>
      <c r="B185" s="60" t="s">
        <v>272</v>
      </c>
      <c r="C185" s="46"/>
      <c r="D185" s="48">
        <v>1</v>
      </c>
      <c r="E185" s="49"/>
      <c r="F185" s="58" t="s">
        <v>239</v>
      </c>
    </row>
    <row r="186" spans="1:6" ht="30.75" customHeight="1">
      <c r="A186" s="46" t="s">
        <v>114</v>
      </c>
      <c r="B186" s="45" t="s">
        <v>273</v>
      </c>
      <c r="C186" s="46" t="s">
        <v>81</v>
      </c>
      <c r="D186" s="48">
        <f>(D188+D189+D190+D101+D185+D191)*30</f>
        <v>840</v>
      </c>
      <c r="E186" s="49"/>
      <c r="F186" s="58" t="s">
        <v>239</v>
      </c>
    </row>
    <row r="187" spans="1:6" ht="28.9" customHeight="1">
      <c r="A187" s="46" t="s">
        <v>116</v>
      </c>
      <c r="B187" s="45" t="s">
        <v>274</v>
      </c>
      <c r="C187" s="4" t="s">
        <v>275</v>
      </c>
      <c r="D187" s="48">
        <f>(D188+D189+D190+D101+D185+D191)*40</f>
        <v>1120</v>
      </c>
      <c r="E187" s="49"/>
      <c r="F187" s="58" t="s">
        <v>239</v>
      </c>
    </row>
    <row r="188" spans="1:6" ht="43.15" customHeight="1">
      <c r="A188" s="46" t="s">
        <v>118</v>
      </c>
      <c r="B188" s="45" t="s">
        <v>276</v>
      </c>
      <c r="C188" s="4" t="s">
        <v>72</v>
      </c>
      <c r="D188" s="48">
        <v>13</v>
      </c>
      <c r="E188" s="49"/>
      <c r="F188" s="58" t="s">
        <v>239</v>
      </c>
    </row>
    <row r="189" spans="1:6" ht="43.15" customHeight="1">
      <c r="A189" s="46" t="s">
        <v>120</v>
      </c>
      <c r="B189" s="45" t="s">
        <v>277</v>
      </c>
      <c r="C189" s="4" t="s">
        <v>72</v>
      </c>
      <c r="D189" s="48">
        <v>1</v>
      </c>
      <c r="E189" s="49"/>
      <c r="F189" s="58" t="s">
        <v>239</v>
      </c>
    </row>
    <row r="190" spans="1:6" ht="28.9" customHeight="1">
      <c r="A190" s="46" t="s">
        <v>278</v>
      </c>
      <c r="B190" s="45" t="s">
        <v>279</v>
      </c>
      <c r="C190" s="4" t="s">
        <v>72</v>
      </c>
      <c r="D190" s="48">
        <v>10</v>
      </c>
      <c r="E190" s="49"/>
      <c r="F190" s="58" t="s">
        <v>239</v>
      </c>
    </row>
    <row r="191" spans="1:6">
      <c r="A191" s="46" t="s">
        <v>280</v>
      </c>
      <c r="B191" s="45" t="s">
        <v>281</v>
      </c>
      <c r="C191" s="4" t="s">
        <v>72</v>
      </c>
      <c r="D191" s="48">
        <v>3</v>
      </c>
      <c r="E191" s="49"/>
      <c r="F191" s="58" t="s">
        <v>239</v>
      </c>
    </row>
    <row r="192" spans="1:6" ht="28.9" customHeight="1">
      <c r="A192" s="46" t="s">
        <v>282</v>
      </c>
      <c r="B192" s="45" t="s">
        <v>283</v>
      </c>
      <c r="C192" s="4" t="s">
        <v>72</v>
      </c>
      <c r="D192" s="48">
        <v>2</v>
      </c>
      <c r="E192" s="49"/>
      <c r="F192" s="58" t="s">
        <v>239</v>
      </c>
    </row>
    <row r="193" spans="1:6">
      <c r="A193" s="46" t="s">
        <v>284</v>
      </c>
      <c r="B193" s="1" t="s">
        <v>285</v>
      </c>
      <c r="C193" s="4" t="s">
        <v>72</v>
      </c>
      <c r="D193" s="48">
        <v>2</v>
      </c>
      <c r="E193" s="49"/>
      <c r="F193" s="49">
        <f>E193*D193</f>
        <v>0</v>
      </c>
    </row>
    <row r="194" spans="1:6">
      <c r="A194" s="46" t="s">
        <v>286</v>
      </c>
      <c r="B194" s="45" t="s">
        <v>287</v>
      </c>
      <c r="C194" s="4" t="s">
        <v>72</v>
      </c>
      <c r="D194" s="48">
        <v>10</v>
      </c>
      <c r="E194" s="49"/>
      <c r="F194" s="49">
        <f>E194*D194</f>
        <v>0</v>
      </c>
    </row>
    <row r="195" spans="1:6">
      <c r="A195" s="87"/>
      <c r="B195" s="72" t="s">
        <v>288</v>
      </c>
      <c r="C195" s="71"/>
      <c r="D195" s="73"/>
      <c r="E195" s="74"/>
      <c r="F195" s="74">
        <f>SUM(F185:F194)</f>
        <v>0</v>
      </c>
    </row>
    <row r="196" spans="1:6">
      <c r="A196" s="31"/>
      <c r="B196" s="79" t="s">
        <v>289</v>
      </c>
      <c r="C196" s="91"/>
      <c r="D196" s="91"/>
      <c r="E196" s="91"/>
      <c r="F196" s="33">
        <f>F129+F140+F151+F159+F181+F195</f>
        <v>0</v>
      </c>
    </row>
    <row r="197" spans="1:6">
      <c r="A197" s="78"/>
      <c r="B197" s="90"/>
      <c r="C197" s="90"/>
      <c r="D197" s="90"/>
      <c r="E197" s="90"/>
      <c r="F197" s="90"/>
    </row>
    <row r="198" spans="1:6" ht="15.6" customHeight="1">
      <c r="A198" s="85" t="s">
        <v>290</v>
      </c>
      <c r="B198" s="90"/>
      <c r="C198" s="90"/>
      <c r="D198" s="90"/>
      <c r="E198" s="90"/>
      <c r="F198" s="90"/>
    </row>
    <row r="199" spans="1:6">
      <c r="A199" s="11" t="s">
        <v>291</v>
      </c>
      <c r="B199" s="82" t="s">
        <v>292</v>
      </c>
      <c r="C199" s="90"/>
      <c r="D199" s="90"/>
      <c r="E199" s="90"/>
      <c r="F199" s="63" t="s">
        <v>293</v>
      </c>
    </row>
    <row r="200" spans="1:6">
      <c r="A200" s="14">
        <v>0</v>
      </c>
      <c r="B200" s="80" t="s">
        <v>7</v>
      </c>
      <c r="C200" s="90"/>
      <c r="D200" s="90"/>
      <c r="E200" s="90"/>
      <c r="F200" s="64">
        <f>F7</f>
        <v>0</v>
      </c>
    </row>
    <row r="201" spans="1:6">
      <c r="A201" s="14">
        <v>1</v>
      </c>
      <c r="B201" s="80" t="s">
        <v>294</v>
      </c>
      <c r="C201" s="90"/>
      <c r="D201" s="90"/>
      <c r="E201" s="90"/>
      <c r="F201" s="64">
        <f>F17</f>
        <v>0</v>
      </c>
    </row>
    <row r="202" spans="1:6">
      <c r="A202" s="14">
        <v>2</v>
      </c>
      <c r="B202" s="80" t="s">
        <v>34</v>
      </c>
      <c r="C202" s="90"/>
      <c r="D202" s="90"/>
      <c r="E202" s="90"/>
      <c r="F202" s="64">
        <f>F33</f>
        <v>0</v>
      </c>
    </row>
    <row r="203" spans="1:6">
      <c r="A203" s="14">
        <v>3</v>
      </c>
      <c r="B203" s="80" t="s">
        <v>63</v>
      </c>
      <c r="C203" s="90"/>
      <c r="D203" s="90"/>
      <c r="E203" s="90"/>
      <c r="F203" s="64">
        <f>F45</f>
        <v>0</v>
      </c>
    </row>
    <row r="204" spans="1:6">
      <c r="A204" s="14">
        <v>4</v>
      </c>
      <c r="B204" s="80" t="s">
        <v>295</v>
      </c>
      <c r="C204" s="90"/>
      <c r="D204" s="90"/>
      <c r="E204" s="90"/>
      <c r="F204" s="64">
        <f>F52</f>
        <v>0</v>
      </c>
    </row>
    <row r="205" spans="1:6">
      <c r="A205" s="14">
        <v>5</v>
      </c>
      <c r="B205" s="80" t="s">
        <v>296</v>
      </c>
      <c r="C205" s="90"/>
      <c r="D205" s="90"/>
      <c r="E205" s="90"/>
      <c r="F205" s="64">
        <f>F61</f>
        <v>0</v>
      </c>
    </row>
    <row r="206" spans="1:6">
      <c r="A206" s="14">
        <v>6</v>
      </c>
      <c r="B206" s="80" t="s">
        <v>111</v>
      </c>
      <c r="C206" s="90"/>
      <c r="D206" s="90"/>
      <c r="E206" s="90"/>
      <c r="F206" s="64">
        <f>F69</f>
        <v>0</v>
      </c>
    </row>
    <row r="207" spans="1:6">
      <c r="A207" s="14">
        <v>7</v>
      </c>
      <c r="B207" s="80" t="s">
        <v>124</v>
      </c>
      <c r="C207" s="90"/>
      <c r="D207" s="90"/>
      <c r="E207" s="90"/>
      <c r="F207" s="64">
        <f>F101</f>
        <v>0</v>
      </c>
    </row>
    <row r="208" spans="1:6">
      <c r="A208" s="14">
        <v>8</v>
      </c>
      <c r="B208" s="80" t="s">
        <v>297</v>
      </c>
      <c r="C208" s="90"/>
      <c r="D208" s="90"/>
      <c r="E208" s="90"/>
      <c r="F208" s="64">
        <f>F107</f>
        <v>0</v>
      </c>
    </row>
    <row r="209" spans="1:6">
      <c r="A209" s="14">
        <v>9</v>
      </c>
      <c r="B209" s="80" t="s">
        <v>298</v>
      </c>
      <c r="C209" s="90"/>
      <c r="D209" s="90"/>
      <c r="E209" s="90"/>
      <c r="F209" s="64">
        <f>F114</f>
        <v>0</v>
      </c>
    </row>
    <row r="210" spans="1:6">
      <c r="A210" s="14">
        <v>10</v>
      </c>
      <c r="B210" s="80" t="s">
        <v>182</v>
      </c>
      <c r="C210" s="90"/>
      <c r="D210" s="90"/>
      <c r="E210" s="90"/>
      <c r="F210" s="64">
        <f>F196</f>
        <v>0</v>
      </c>
    </row>
    <row r="211" spans="1:6" ht="15" customHeight="1">
      <c r="A211" s="32"/>
      <c r="B211" s="88" t="s">
        <v>299</v>
      </c>
      <c r="C211" s="91"/>
      <c r="D211" s="91"/>
      <c r="E211" s="91"/>
      <c r="F211" s="89">
        <f>SUM(F200:F210)</f>
        <v>0</v>
      </c>
    </row>
    <row r="212" spans="1:6" ht="15.6" customHeight="1">
      <c r="A212" s="32"/>
      <c r="B212" s="88" t="s">
        <v>300</v>
      </c>
      <c r="C212" s="91"/>
      <c r="D212" s="91"/>
      <c r="E212" s="91"/>
      <c r="F212" s="89">
        <f>+F211*0.18</f>
        <v>0</v>
      </c>
    </row>
    <row r="213" spans="1:6" ht="15.6" customHeight="1">
      <c r="A213" s="32"/>
      <c r="B213" s="88" t="s">
        <v>299</v>
      </c>
      <c r="C213" s="91"/>
      <c r="D213" s="91"/>
      <c r="E213" s="91"/>
      <c r="F213" s="89">
        <f>+F211+F212</f>
        <v>0</v>
      </c>
    </row>
    <row r="214" spans="1:6" ht="15" customHeight="1"/>
  </sheetData>
  <mergeCells count="34">
    <mergeCell ref="B211:E211"/>
    <mergeCell ref="E171:E177"/>
    <mergeCell ref="B201:E201"/>
    <mergeCell ref="A198:F198"/>
    <mergeCell ref="B33:E33"/>
    <mergeCell ref="B204:E204"/>
    <mergeCell ref="A171:A177"/>
    <mergeCell ref="B101:E101"/>
    <mergeCell ref="F171:F177"/>
    <mergeCell ref="B61:E61"/>
    <mergeCell ref="B213:E213"/>
    <mergeCell ref="B207:E207"/>
    <mergeCell ref="B114:E114"/>
    <mergeCell ref="B45:E45"/>
    <mergeCell ref="B203:E203"/>
    <mergeCell ref="B212:E212"/>
    <mergeCell ref="B206:E206"/>
    <mergeCell ref="D171:D177"/>
    <mergeCell ref="B209:E209"/>
    <mergeCell ref="B200:E200"/>
    <mergeCell ref="B208:E208"/>
    <mergeCell ref="B202:E202"/>
    <mergeCell ref="B199:E199"/>
    <mergeCell ref="B52:E52"/>
    <mergeCell ref="B210:E210"/>
    <mergeCell ref="B107:E107"/>
    <mergeCell ref="A1:F1"/>
    <mergeCell ref="A197:F197"/>
    <mergeCell ref="B69:E69"/>
    <mergeCell ref="B205:E205"/>
    <mergeCell ref="B196:E196"/>
    <mergeCell ref="B4:F4"/>
    <mergeCell ref="B7:E7"/>
    <mergeCell ref="B17:E17"/>
  </mergeCells>
  <pageMargins left="0.70866141732283472" right="0.70866141732283472" top="0.74803149606299213" bottom="0.74803149606299213" header="0.31496062992125978" footer="0.31496062992125978"/>
  <pageSetup paperSize="9" scale="92" orientation="portrait" r:id="rId1"/>
  <rowBreaks count="2" manualBreakCount="2">
    <brk id="166" max="5" man="1"/>
    <brk id="19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BFAENABEL-680963957-136850</_dlc_DocId>
    <_dlc_DocIdUrl xmlns="508ba6eb-9e09-4fd5-92f2-2d9921329f2d">
      <Url>https://enabelbe.sharepoint.com/sites/BFA/_layouts/15/DocIdRedir.aspx?ID=BFAENABEL-680963957-136850</Url>
      <Description>BFAENABEL-680963957-136850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5e43c94067bdc2be0f68e608c85a67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238fba42c97f6d877279ffc3fd188c30"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13CC42-E9CA-462D-896F-8E621D018FE0}"/>
</file>

<file path=customXml/itemProps2.xml><?xml version="1.0" encoding="utf-8"?>
<ds:datastoreItem xmlns:ds="http://schemas.openxmlformats.org/officeDocument/2006/customXml" ds:itemID="{911EFD9A-53A1-4C17-8355-B1CC90C466C5}"/>
</file>

<file path=customXml/itemProps3.xml><?xml version="1.0" encoding="utf-8"?>
<ds:datastoreItem xmlns:ds="http://schemas.openxmlformats.org/officeDocument/2006/customXml" ds:itemID="{8F121FE8-0D8E-450F-B0D3-AD1E375FA665}"/>
</file>

<file path=customXml/itemProps4.xml><?xml version="1.0" encoding="utf-8"?>
<ds:datastoreItem xmlns:ds="http://schemas.openxmlformats.org/officeDocument/2006/customXml" ds:itemID="{5085A691-67D5-47FD-BAE0-41C5BCCEFE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 Concept</dc:creator>
  <cp:keywords/>
  <dc:description/>
  <cp:lastModifiedBy>KYELEM, Nestor</cp:lastModifiedBy>
  <cp:revision/>
  <dcterms:created xsi:type="dcterms:W3CDTF">2026-01-15T10:26:23Z</dcterms:created>
  <dcterms:modified xsi:type="dcterms:W3CDTF">2026-04-14T08:30:01Z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e0c309a9-6458-4ae5-a47c-b7f1df7c95ed</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